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BOLETINE\Aprobados, Aplazados y Reprobados\2017\"/>
    </mc:Choice>
  </mc:AlternateContent>
  <bookViews>
    <workbookView xWindow="0" yWindow="0" windowWidth="24000" windowHeight="8835" tabRatio="901"/>
  </bookViews>
  <sheets>
    <sheet name="INDICE" sheetId="1" r:id="rId1"/>
    <sheet name="PORTADA" sheetId="42" r:id="rId2"/>
    <sheet name="FUNCIONARIOS" sheetId="41" r:id="rId3"/>
    <sheet name="C1" sheetId="2" r:id="rId4"/>
    <sheet name="C2" sheetId="3" r:id="rId5"/>
    <sheet name="C3-C4" sheetId="4" r:id="rId6"/>
    <sheet name="C5-C6" sheetId="5" r:id="rId7"/>
    <sheet name="C7" sheetId="6" r:id="rId8"/>
    <sheet name="C8,C10,C12" sheetId="7" r:id="rId9"/>
    <sheet name="C9,C11,C13" sheetId="8" r:id="rId10"/>
    <sheet name="C14-C17" sheetId="9" r:id="rId11"/>
    <sheet name="C18" sheetId="10" r:id="rId12"/>
    <sheet name="C19-24" sheetId="11" r:id="rId13"/>
    <sheet name="C25" sheetId="12" r:id="rId14"/>
    <sheet name="C26-C28" sheetId="13" r:id="rId15"/>
    <sheet name="C29" sheetId="14" r:id="rId16"/>
    <sheet name="C30-C32" sheetId="15" r:id="rId17"/>
    <sheet name="C33" sheetId="16" r:id="rId18"/>
    <sheet name="C34-C39" sheetId="17" r:id="rId19"/>
    <sheet name="C40" sheetId="18" r:id="rId20"/>
    <sheet name="C41-C43" sheetId="19" r:id="rId21"/>
    <sheet name="C44" sheetId="20" r:id="rId22"/>
    <sheet name="C45-C50" sheetId="21" r:id="rId23"/>
    <sheet name="C51" sheetId="22" r:id="rId24"/>
    <sheet name="C52-C54" sheetId="23" r:id="rId25"/>
    <sheet name="C55" sheetId="24" r:id="rId26"/>
    <sheet name="C56-C61" sheetId="25" r:id="rId27"/>
    <sheet name="C62" sheetId="26" r:id="rId28"/>
    <sheet name="C63-C65" sheetId="27" r:id="rId29"/>
    <sheet name="C66" sheetId="28" r:id="rId30"/>
    <sheet name="C67-C72" sheetId="29" r:id="rId31"/>
    <sheet name="C73" sheetId="30" r:id="rId32"/>
    <sheet name="C74-C75" sheetId="31" r:id="rId33"/>
    <sheet name="C76" sheetId="32" r:id="rId34"/>
    <sheet name="C77-C80" sheetId="33" r:id="rId35"/>
    <sheet name="C81" sheetId="34" r:id="rId36"/>
    <sheet name="C82-C83" sheetId="35" r:id="rId37"/>
    <sheet name="C84" sheetId="36" r:id="rId38"/>
    <sheet name="C85-C88" sheetId="37" r:id="rId39"/>
    <sheet name="C89" sheetId="38" r:id="rId40"/>
    <sheet name="C90" sheetId="39" r:id="rId41"/>
    <sheet name="C91" sheetId="40" r:id="rId42"/>
  </sheets>
  <externalReferences>
    <externalReference r:id="rId43"/>
  </externalReferences>
  <definedNames>
    <definedName name="\c" localSheetId="7">'C7'!$FQ$7654</definedName>
    <definedName name="\c">'C2'!$FB$7895</definedName>
    <definedName name="\d" localSheetId="7">'C7'!$FQ$7654</definedName>
    <definedName name="\d">'C2'!$FB$7895</definedName>
    <definedName name="\e" localSheetId="7">'C7'!#REF!</definedName>
    <definedName name="\e">'C2'!#REF!</definedName>
    <definedName name="\i" localSheetId="7">'C7'!$FQ$7654</definedName>
    <definedName name="\i">'C2'!$FB$7895</definedName>
    <definedName name="\m" localSheetId="7">'C7'!$FQ$7654</definedName>
    <definedName name="\m">'C2'!$FB$7895</definedName>
    <definedName name="\n" localSheetId="7">'C7'!$FQ$7654</definedName>
    <definedName name="\n">'C2'!$FB$7895</definedName>
    <definedName name="\s" localSheetId="7">'C7'!$FQ$7654</definedName>
    <definedName name="\s">'C2'!$FB$7895</definedName>
    <definedName name="\t" localSheetId="7">'C7'!$FQ$7654</definedName>
    <definedName name="\t">'C2'!$FB$7895</definedName>
    <definedName name="__123Graph_A" localSheetId="9" hidden="1">[1]ABSOL!#REF!</definedName>
    <definedName name="__123Graph_A" hidden="1">'C8,C10,C12'!#REF!</definedName>
    <definedName name="__123Graph_X" hidden="1">'C8,C10,C12'!#REF!</definedName>
    <definedName name="_Fill" localSheetId="6" hidden="1">'C5-C6'!#REF!</definedName>
    <definedName name="_Fill" localSheetId="8" hidden="1">'C8,C10,C12'!#REF!</definedName>
    <definedName name="_Fill" hidden="1">'C1'!#REF!</definedName>
    <definedName name="_Key1" hidden="1">'C90'!$A$17:$A$72</definedName>
    <definedName name="_Order1" hidden="1">255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40" hidden="1">1</definedName>
    <definedName name="_Sort" hidden="1">'C90'!$A$17:$A$72</definedName>
    <definedName name="A_impresión_IM" localSheetId="3">'C1'!$A$1:$A$54</definedName>
    <definedName name="A_impresión_IM" localSheetId="4">'C2'!$A$1:$A$48</definedName>
    <definedName name="A_impresión_IM" localSheetId="5">'C3-C4'!$A$47:$A$88</definedName>
    <definedName name="A_impresión_IM" localSheetId="7">'C7'!$A$1:$A$50</definedName>
    <definedName name="A_impresión_IM" localSheetId="8">[1]RELAT!$A$106:$I$153</definedName>
    <definedName name="_xlnm.Print_Area" localSheetId="3">'C1'!$A$1:$S$54</definedName>
    <definedName name="_xlnm.Print_Area" localSheetId="10">'C14-C17'!$A$1:$AB$178</definedName>
    <definedName name="_xlnm.Print_Area" localSheetId="11">'C18'!$A$1:$AB$41</definedName>
    <definedName name="_xlnm.Print_Area" localSheetId="12">'C19-24'!$A$3:$BE$137</definedName>
    <definedName name="_xlnm.Print_Area" localSheetId="4">'C2'!$A$1:$S$48</definedName>
    <definedName name="_xlnm.Print_Area" localSheetId="13">'C25'!$A$1:$T$17</definedName>
    <definedName name="_xlnm.Print_Area" localSheetId="14">'C26-C28'!$A$1:$T$92</definedName>
    <definedName name="_xlnm.Print_Area" localSheetId="15">'C29'!$A$1:$AB$27</definedName>
    <definedName name="_xlnm.Print_Area" localSheetId="16">'C30-C32'!$A$1:$AB$149</definedName>
    <definedName name="_xlnm.Print_Area" localSheetId="17">'C33'!$A$1:$AB$41</definedName>
    <definedName name="_xlnm.Print_Area" localSheetId="18">'C34-C39'!$A$5:$BE$135</definedName>
    <definedName name="_xlnm.Print_Area" localSheetId="5">'C3-C4'!$A$1:$S$89</definedName>
    <definedName name="_xlnm.Print_Area" localSheetId="19">'C40'!$A$1:$AB$26</definedName>
    <definedName name="_xlnm.Print_Area" localSheetId="20">'C41-C43'!$A$1:$AB$149</definedName>
    <definedName name="_xlnm.Print_Area" localSheetId="21">'C44'!$A$1:$AB$41</definedName>
    <definedName name="_xlnm.Print_Area" localSheetId="22">'C45-C50'!$A$3:$BE$135</definedName>
    <definedName name="_xlnm.Print_Area" localSheetId="23">'C51'!$A$1:$AB$27</definedName>
    <definedName name="_xlnm.Print_Area" localSheetId="24">'C52-C54'!$A$1:$AB$149</definedName>
    <definedName name="_xlnm.Print_Area" localSheetId="25">'C55'!$A$1:$AB$41</definedName>
    <definedName name="_xlnm.Print_Area" localSheetId="26">'C56-C61'!$A$3:$BE$135</definedName>
    <definedName name="_xlnm.Print_Area" localSheetId="6">'C5-C6'!$A$1:$S$57</definedName>
    <definedName name="_xlnm.Print_Area" localSheetId="27">'C62'!$A$1:$AB$27</definedName>
    <definedName name="_xlnm.Print_Area" localSheetId="28">'C63-C65'!$A$1:$AB$149</definedName>
    <definedName name="_xlnm.Print_Area" localSheetId="29">'C66'!$A$1:$AB$41</definedName>
    <definedName name="_xlnm.Print_Area" localSheetId="30">'C67-C72'!$A$3:$BE$136</definedName>
    <definedName name="_xlnm.Print_Area" localSheetId="7">'C7'!$A$1:$S$50</definedName>
    <definedName name="_xlnm.Print_Area" localSheetId="31">'C73'!$A$1:$AB$27</definedName>
    <definedName name="_xlnm.Print_Area" localSheetId="32">'C74-C75'!$A$1:$AB$101</definedName>
    <definedName name="_xlnm.Print_Area" localSheetId="33">'C76'!$A$1:$AB$36</definedName>
    <definedName name="_xlnm.Print_Area" localSheetId="34">'C77-C80'!$A$3:$BE$80</definedName>
    <definedName name="_xlnm.Print_Area" localSheetId="8">'C8,C10,C12'!$A$1:$S$131</definedName>
    <definedName name="_xlnm.Print_Area" localSheetId="35">'C81'!$A$1:$AB$27</definedName>
    <definedName name="_xlnm.Print_Area" localSheetId="36">'C82-C83'!$A$1:$AB$101</definedName>
    <definedName name="_xlnm.Print_Area" localSheetId="37">'C84'!$A$1:$AB$40</definedName>
    <definedName name="_xlnm.Print_Area" localSheetId="38">'C85-C88'!$A$3:$BE$89</definedName>
    <definedName name="_xlnm.Print_Area" localSheetId="39">'C89'!$A$1:$R$23</definedName>
    <definedName name="_xlnm.Print_Area" localSheetId="9">'C9,C11,C13'!$A$1:$S$132</definedName>
    <definedName name="_xlnm.Print_Area" localSheetId="40">'C90'!$A$1:$K$73</definedName>
    <definedName name="_xlnm.Print_Area" localSheetId="41">'C91'!$A$1:$D$60</definedName>
    <definedName name="_xlnm.Print_Area" localSheetId="0">INDICE!$A$1:$B$17</definedName>
    <definedName name="OLE_LINK1" localSheetId="2">FUNCIONARIOS!$A$2</definedName>
    <definedName name="PRIMAOFI" localSheetId="7">'C7'!$FQ$7654:$GO$7737</definedName>
    <definedName name="PRIMAOFI">'C2'!$FB$7895:$FZ$7978</definedName>
    <definedName name="PRIMAPRI" localSheetId="7">'C7'!$FQ$7654:$GO$7737</definedName>
    <definedName name="PRIMAPRI">'C2'!$FB$7895:$FZ$7978</definedName>
    <definedName name="PRIMATOT" localSheetId="7">'C7'!$FQ$7654:$GO$7737</definedName>
    <definedName name="PRIMATOT">'C2'!$FB$7895:$FZ$7978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38" l="1"/>
  <c r="S22" i="38" s="1"/>
  <c r="L7" i="39"/>
  <c r="S20" i="38" l="1"/>
  <c r="S21" i="38"/>
  <c r="S131" i="8"/>
  <c r="S130" i="8"/>
  <c r="S129" i="8"/>
  <c r="S128" i="8"/>
  <c r="S126" i="8"/>
  <c r="S125" i="8"/>
  <c r="S124" i="8"/>
  <c r="S123" i="8"/>
  <c r="S122" i="8"/>
  <c r="S119" i="8"/>
  <c r="S118" i="8"/>
  <c r="S117" i="8"/>
  <c r="S115" i="8"/>
  <c r="S114" i="8"/>
  <c r="S113" i="8"/>
  <c r="S112" i="8"/>
  <c r="S111" i="8"/>
  <c r="S109" i="8"/>
  <c r="S108" i="8"/>
  <c r="S107" i="8"/>
  <c r="S106" i="8"/>
  <c r="S104" i="8"/>
  <c r="S103" i="8"/>
  <c r="S102" i="8"/>
  <c r="S101" i="8"/>
  <c r="S100" i="8"/>
  <c r="S87" i="8"/>
  <c r="S86" i="8"/>
  <c r="S85" i="8"/>
  <c r="S84" i="8"/>
  <c r="S82" i="8"/>
  <c r="S81" i="8"/>
  <c r="S80" i="8"/>
  <c r="S79" i="8"/>
  <c r="S78" i="8"/>
  <c r="S76" i="8"/>
  <c r="S75" i="8"/>
  <c r="S74" i="8"/>
  <c r="S73" i="8"/>
  <c r="S71" i="8"/>
  <c r="S70" i="8"/>
  <c r="S69" i="8"/>
  <c r="S68" i="8"/>
  <c r="S67" i="8"/>
  <c r="S65" i="8"/>
  <c r="S64" i="8"/>
  <c r="S63" i="8"/>
  <c r="S62" i="8"/>
  <c r="S60" i="8"/>
  <c r="S59" i="8"/>
  <c r="S58" i="8"/>
  <c r="S57" i="8"/>
  <c r="S56" i="8"/>
  <c r="S41" i="8"/>
  <c r="S40" i="8"/>
  <c r="S39" i="8"/>
  <c r="S38" i="8"/>
  <c r="S36" i="8"/>
  <c r="S35" i="8"/>
  <c r="S34" i="8"/>
  <c r="S33" i="8"/>
  <c r="S32" i="8"/>
  <c r="S30" i="8"/>
  <c r="S29" i="8"/>
  <c r="S28" i="8"/>
  <c r="S27" i="8"/>
  <c r="S25" i="8"/>
  <c r="S24" i="8"/>
  <c r="S23" i="8"/>
  <c r="S22" i="8"/>
  <c r="S21" i="8"/>
  <c r="S19" i="8"/>
  <c r="S18" i="8"/>
  <c r="S17" i="8"/>
  <c r="S16" i="8"/>
  <c r="S14" i="8"/>
  <c r="S13" i="8"/>
  <c r="S12" i="8"/>
  <c r="S11" i="8"/>
  <c r="S10" i="8"/>
  <c r="S127" i="7"/>
  <c r="S122" i="7"/>
  <c r="S116" i="7"/>
  <c r="S111" i="7"/>
  <c r="S108" i="7"/>
  <c r="S107" i="7"/>
  <c r="S103" i="7"/>
  <c r="S102" i="7"/>
  <c r="S64" i="7"/>
  <c r="S83" i="7"/>
  <c r="S59" i="7"/>
  <c r="S72" i="7"/>
  <c r="S67" i="7"/>
  <c r="S63" i="7"/>
  <c r="S62" i="7"/>
  <c r="S58" i="7"/>
  <c r="S57" i="7"/>
  <c r="S38" i="7"/>
  <c r="S33" i="7"/>
  <c r="S19" i="7"/>
  <c r="S27" i="7"/>
  <c r="S14" i="7"/>
  <c r="S22" i="7"/>
  <c r="S24" i="6"/>
  <c r="S48" i="6" s="1"/>
  <c r="S19" i="6"/>
  <c r="S43" i="6" s="1"/>
  <c r="S14" i="6"/>
  <c r="S37" i="6" s="1"/>
  <c r="S12" i="6"/>
  <c r="S11" i="6"/>
  <c r="S10" i="6"/>
  <c r="S64" i="4"/>
  <c r="S59" i="4"/>
  <c r="S87" i="4"/>
  <c r="S86" i="4"/>
  <c r="S85" i="4"/>
  <c r="S82" i="4"/>
  <c r="S81" i="4"/>
  <c r="S80" i="4"/>
  <c r="S76" i="4"/>
  <c r="S75" i="4"/>
  <c r="S27" i="4"/>
  <c r="S71" i="4"/>
  <c r="S70" i="4"/>
  <c r="S22" i="4"/>
  <c r="S65" i="4"/>
  <c r="S63" i="4"/>
  <c r="S60" i="4"/>
  <c r="S58" i="4"/>
  <c r="S23" i="3"/>
  <c r="S46" i="3" s="1"/>
  <c r="S18" i="3"/>
  <c r="S39" i="3" s="1"/>
  <c r="S13" i="3"/>
  <c r="S34" i="3" s="1"/>
  <c r="S11" i="3"/>
  <c r="S10" i="3"/>
  <c r="S9" i="3"/>
  <c r="S40" i="3"/>
  <c r="S41" i="3"/>
  <c r="S36" i="3"/>
  <c r="S18" i="38" l="1"/>
  <c r="S105" i="7"/>
  <c r="S121" i="7"/>
  <c r="S61" i="7"/>
  <c r="S66" i="7"/>
  <c r="S21" i="7"/>
  <c r="S11" i="7"/>
  <c r="S110" i="7"/>
  <c r="S99" i="7" s="1"/>
  <c r="S100" i="7"/>
  <c r="S16" i="7"/>
  <c r="S32" i="7"/>
  <c r="S12" i="7"/>
  <c r="S17" i="7"/>
  <c r="S78" i="7"/>
  <c r="S77" i="7" s="1"/>
  <c r="S13" i="7"/>
  <c r="S18" i="7"/>
  <c r="S101" i="7"/>
  <c r="S106" i="7"/>
  <c r="S46" i="6"/>
  <c r="S47" i="6"/>
  <c r="S41" i="6"/>
  <c r="S42" i="6"/>
  <c r="S36" i="6"/>
  <c r="S38" i="6"/>
  <c r="S9" i="6"/>
  <c r="S31" i="6" s="1"/>
  <c r="S69" i="4"/>
  <c r="S33" i="4"/>
  <c r="S38" i="4"/>
  <c r="S74" i="4"/>
  <c r="S11" i="4"/>
  <c r="S16" i="4"/>
  <c r="S21" i="4"/>
  <c r="S45" i="3"/>
  <c r="S44" i="3"/>
  <c r="S8" i="3"/>
  <c r="S29" i="3" s="1"/>
  <c r="S35" i="3"/>
  <c r="B10" i="9"/>
  <c r="S55" i="7" l="1"/>
  <c r="S56" i="7"/>
  <c r="S10" i="7"/>
  <c r="S33" i="6"/>
  <c r="S32" i="6"/>
  <c r="S62" i="4"/>
  <c r="S79" i="4"/>
  <c r="S32" i="4"/>
  <c r="S57" i="4"/>
  <c r="S10" i="4"/>
  <c r="S73" i="4"/>
  <c r="S84" i="4"/>
  <c r="S68" i="4"/>
  <c r="S31" i="3"/>
  <c r="S30" i="3"/>
  <c r="F16" i="18"/>
  <c r="K16" i="18"/>
  <c r="P16" i="18"/>
  <c r="V16" i="18"/>
  <c r="AA16" i="18"/>
  <c r="B17" i="18"/>
  <c r="B16" i="18" s="1"/>
  <c r="C17" i="18"/>
  <c r="C16" i="18" s="1"/>
  <c r="D17" i="18"/>
  <c r="D16" i="18" s="1"/>
  <c r="F17" i="18"/>
  <c r="G17" i="18"/>
  <c r="G16" i="18" s="1"/>
  <c r="H17" i="18"/>
  <c r="H16" i="18" s="1"/>
  <c r="J17" i="18"/>
  <c r="J16" i="18" s="1"/>
  <c r="K17" i="18"/>
  <c r="L17" i="18"/>
  <c r="L16" i="18" s="1"/>
  <c r="N17" i="18"/>
  <c r="N16" i="18" s="1"/>
  <c r="O17" i="18"/>
  <c r="O16" i="18" s="1"/>
  <c r="P17" i="18"/>
  <c r="R17" i="18"/>
  <c r="R16" i="18" s="1"/>
  <c r="S17" i="18"/>
  <c r="S16" i="18" s="1"/>
  <c r="T17" i="18"/>
  <c r="T16" i="18" s="1"/>
  <c r="V17" i="18"/>
  <c r="W17" i="18"/>
  <c r="W16" i="18" s="1"/>
  <c r="X17" i="18"/>
  <c r="X16" i="18" s="1"/>
  <c r="Z17" i="18"/>
  <c r="Z16" i="18" s="1"/>
  <c r="AA17" i="18"/>
  <c r="AB17" i="18"/>
  <c r="AB16" i="18" s="1"/>
  <c r="B18" i="18"/>
  <c r="C18" i="18"/>
  <c r="D18" i="18"/>
  <c r="F18" i="18"/>
  <c r="G18" i="18"/>
  <c r="H18" i="18"/>
  <c r="J18" i="18"/>
  <c r="K18" i="18"/>
  <c r="L18" i="18"/>
  <c r="N18" i="18"/>
  <c r="O18" i="18"/>
  <c r="P18" i="18"/>
  <c r="R18" i="18"/>
  <c r="S18" i="18"/>
  <c r="T18" i="18"/>
  <c r="V18" i="18"/>
  <c r="W18" i="18"/>
  <c r="X18" i="18"/>
  <c r="Z18" i="18"/>
  <c r="AA18" i="18"/>
  <c r="AB18" i="18"/>
  <c r="B19" i="18"/>
  <c r="C19" i="18"/>
  <c r="D19" i="18"/>
  <c r="F19" i="18"/>
  <c r="G19" i="18"/>
  <c r="H19" i="18"/>
  <c r="J19" i="18"/>
  <c r="K19" i="18"/>
  <c r="L19" i="18"/>
  <c r="N19" i="18"/>
  <c r="O19" i="18"/>
  <c r="P19" i="18"/>
  <c r="R19" i="18"/>
  <c r="S19" i="18"/>
  <c r="T19" i="18"/>
  <c r="V19" i="18"/>
  <c r="W19" i="18"/>
  <c r="X19" i="18"/>
  <c r="Z19" i="18"/>
  <c r="AA19" i="18"/>
  <c r="AB19" i="18"/>
  <c r="F22" i="18"/>
  <c r="K22" i="18"/>
  <c r="P22" i="18"/>
  <c r="V22" i="18"/>
  <c r="AA22" i="18"/>
  <c r="B23" i="18"/>
  <c r="B22" i="18" s="1"/>
  <c r="C23" i="18"/>
  <c r="C22" i="18" s="1"/>
  <c r="D23" i="18"/>
  <c r="D22" i="18" s="1"/>
  <c r="F23" i="18"/>
  <c r="G23" i="18"/>
  <c r="G22" i="18" s="1"/>
  <c r="H23" i="18"/>
  <c r="H22" i="18" s="1"/>
  <c r="J23" i="18"/>
  <c r="J22" i="18" s="1"/>
  <c r="K23" i="18"/>
  <c r="L23" i="18"/>
  <c r="L22" i="18" s="1"/>
  <c r="N23" i="18"/>
  <c r="N22" i="18" s="1"/>
  <c r="O23" i="18"/>
  <c r="O22" i="18" s="1"/>
  <c r="P23" i="18"/>
  <c r="R23" i="18"/>
  <c r="R22" i="18" s="1"/>
  <c r="S23" i="18"/>
  <c r="S22" i="18" s="1"/>
  <c r="T23" i="18"/>
  <c r="T22" i="18" s="1"/>
  <c r="V23" i="18"/>
  <c r="W23" i="18"/>
  <c r="W22" i="18" s="1"/>
  <c r="X23" i="18"/>
  <c r="X22" i="18" s="1"/>
  <c r="Z23" i="18"/>
  <c r="Z22" i="18" s="1"/>
  <c r="AA23" i="18"/>
  <c r="AB23" i="18"/>
  <c r="AB22" i="18" s="1"/>
  <c r="B24" i="18"/>
  <c r="C24" i="18"/>
  <c r="D24" i="18"/>
  <c r="F24" i="18"/>
  <c r="G24" i="18"/>
  <c r="H24" i="18"/>
  <c r="J24" i="18"/>
  <c r="K24" i="18"/>
  <c r="L24" i="18"/>
  <c r="N24" i="18"/>
  <c r="O24" i="18"/>
  <c r="P24" i="18"/>
  <c r="R24" i="18"/>
  <c r="S24" i="18"/>
  <c r="T24" i="18"/>
  <c r="V24" i="18"/>
  <c r="W24" i="18"/>
  <c r="X24" i="18"/>
  <c r="Z24" i="18"/>
  <c r="AA24" i="18"/>
  <c r="AB24" i="18"/>
  <c r="F18" i="19"/>
  <c r="K18" i="19"/>
  <c r="P18" i="19"/>
  <c r="V18" i="19"/>
  <c r="AA18" i="19"/>
  <c r="B19" i="19"/>
  <c r="B18" i="19" s="1"/>
  <c r="C19" i="19"/>
  <c r="C18" i="19" s="1"/>
  <c r="D19" i="19"/>
  <c r="D18" i="19" s="1"/>
  <c r="F19" i="19"/>
  <c r="G19" i="19"/>
  <c r="G18" i="19" s="1"/>
  <c r="H19" i="19"/>
  <c r="H18" i="19" s="1"/>
  <c r="J19" i="19"/>
  <c r="J18" i="19" s="1"/>
  <c r="K19" i="19"/>
  <c r="L19" i="19"/>
  <c r="L18" i="19" s="1"/>
  <c r="N19" i="19"/>
  <c r="N18" i="19" s="1"/>
  <c r="O19" i="19"/>
  <c r="O18" i="19" s="1"/>
  <c r="P19" i="19"/>
  <c r="R19" i="19"/>
  <c r="R18" i="19" s="1"/>
  <c r="S19" i="19"/>
  <c r="S18" i="19" s="1"/>
  <c r="T19" i="19"/>
  <c r="T18" i="19" s="1"/>
  <c r="V19" i="19"/>
  <c r="W19" i="19"/>
  <c r="W18" i="19" s="1"/>
  <c r="X19" i="19"/>
  <c r="X18" i="19" s="1"/>
  <c r="Z19" i="19"/>
  <c r="Z18" i="19" s="1"/>
  <c r="AA19" i="19"/>
  <c r="AB19" i="19"/>
  <c r="AB18" i="19" s="1"/>
  <c r="B20" i="19"/>
  <c r="C20" i="19"/>
  <c r="D20" i="19"/>
  <c r="F20" i="19"/>
  <c r="G20" i="19"/>
  <c r="H20" i="19"/>
  <c r="J20" i="19"/>
  <c r="K20" i="19"/>
  <c r="L20" i="19"/>
  <c r="N20" i="19"/>
  <c r="O20" i="19"/>
  <c r="P20" i="19"/>
  <c r="R20" i="19"/>
  <c r="S20" i="19"/>
  <c r="T20" i="19"/>
  <c r="V20" i="19"/>
  <c r="W20" i="19"/>
  <c r="X20" i="19"/>
  <c r="Z20" i="19"/>
  <c r="AA20" i="19"/>
  <c r="AB20" i="19"/>
  <c r="B21" i="19"/>
  <c r="C21" i="19"/>
  <c r="D21" i="19"/>
  <c r="F21" i="19"/>
  <c r="G21" i="19"/>
  <c r="H21" i="19"/>
  <c r="J21" i="19"/>
  <c r="K21" i="19"/>
  <c r="L21" i="19"/>
  <c r="N21" i="19"/>
  <c r="O21" i="19"/>
  <c r="P21" i="19"/>
  <c r="R21" i="19"/>
  <c r="S21" i="19"/>
  <c r="T21" i="19"/>
  <c r="V21" i="19"/>
  <c r="W21" i="19"/>
  <c r="X21" i="19"/>
  <c r="Z21" i="19"/>
  <c r="AA21" i="19"/>
  <c r="AB21" i="19"/>
  <c r="F24" i="19"/>
  <c r="K24" i="19"/>
  <c r="P24" i="19"/>
  <c r="V24" i="19"/>
  <c r="AA24" i="19"/>
  <c r="B25" i="19"/>
  <c r="B24" i="19" s="1"/>
  <c r="C25" i="19"/>
  <c r="C24" i="19" s="1"/>
  <c r="D25" i="19"/>
  <c r="D24" i="19" s="1"/>
  <c r="F25" i="19"/>
  <c r="G25" i="19"/>
  <c r="G24" i="19" s="1"/>
  <c r="H25" i="19"/>
  <c r="H24" i="19" s="1"/>
  <c r="J25" i="19"/>
  <c r="J24" i="19" s="1"/>
  <c r="K25" i="19"/>
  <c r="L25" i="19"/>
  <c r="L24" i="19" s="1"/>
  <c r="N25" i="19"/>
  <c r="N24" i="19" s="1"/>
  <c r="O25" i="19"/>
  <c r="O24" i="19" s="1"/>
  <c r="P25" i="19"/>
  <c r="R25" i="19"/>
  <c r="R24" i="19" s="1"/>
  <c r="S25" i="19"/>
  <c r="S24" i="19" s="1"/>
  <c r="T25" i="19"/>
  <c r="T24" i="19" s="1"/>
  <c r="V25" i="19"/>
  <c r="W25" i="19"/>
  <c r="W24" i="19" s="1"/>
  <c r="X25" i="19"/>
  <c r="X24" i="19" s="1"/>
  <c r="Z25" i="19"/>
  <c r="Z24" i="19" s="1"/>
  <c r="AA25" i="19"/>
  <c r="AB25" i="19"/>
  <c r="AB24" i="19" s="1"/>
  <c r="B26" i="19"/>
  <c r="C26" i="19"/>
  <c r="D26" i="19"/>
  <c r="F26" i="19"/>
  <c r="G26" i="19"/>
  <c r="H26" i="19"/>
  <c r="J26" i="19"/>
  <c r="K26" i="19"/>
  <c r="L26" i="19"/>
  <c r="N26" i="19"/>
  <c r="O26" i="19"/>
  <c r="P26" i="19"/>
  <c r="R26" i="19"/>
  <c r="S26" i="19"/>
  <c r="T26" i="19"/>
  <c r="V26" i="19"/>
  <c r="W26" i="19"/>
  <c r="X26" i="19"/>
  <c r="Z26" i="19"/>
  <c r="AA26" i="19"/>
  <c r="AB26" i="19"/>
  <c r="S56" i="4" l="1"/>
  <c r="S67" i="4"/>
  <c r="S78" i="4"/>
  <c r="P23" i="34"/>
  <c r="O23" i="34"/>
  <c r="N23" i="34"/>
  <c r="L23" i="34"/>
  <c r="L17" i="34" s="1"/>
  <c r="K23" i="34"/>
  <c r="J23" i="34"/>
  <c r="H23" i="34"/>
  <c r="G23" i="34"/>
  <c r="G17" i="34" s="1"/>
  <c r="F23" i="34"/>
  <c r="P22" i="34"/>
  <c r="O22" i="34"/>
  <c r="N22" i="34"/>
  <c r="L22" i="34"/>
  <c r="L16" i="34" s="1"/>
  <c r="K22" i="34"/>
  <c r="J22" i="34"/>
  <c r="H22" i="34"/>
  <c r="G22" i="34"/>
  <c r="G16" i="34" s="1"/>
  <c r="F22" i="34"/>
  <c r="P19" i="34"/>
  <c r="O19" i="34"/>
  <c r="N19" i="34"/>
  <c r="L19" i="34"/>
  <c r="K19" i="34"/>
  <c r="J19" i="34"/>
  <c r="H19" i="34"/>
  <c r="G19" i="34"/>
  <c r="F19" i="34"/>
  <c r="P17" i="34"/>
  <c r="O17" i="34"/>
  <c r="N17" i="34"/>
  <c r="K17" i="34"/>
  <c r="J17" i="34"/>
  <c r="H17" i="34"/>
  <c r="F17" i="34"/>
  <c r="P16" i="34"/>
  <c r="O16" i="34"/>
  <c r="N16" i="34"/>
  <c r="K16" i="34"/>
  <c r="J16" i="34"/>
  <c r="H16" i="34"/>
  <c r="F16" i="34"/>
  <c r="P75" i="35"/>
  <c r="O75" i="35"/>
  <c r="N75" i="35"/>
  <c r="L75" i="35"/>
  <c r="L69" i="35" s="1"/>
  <c r="K75" i="35"/>
  <c r="J75" i="35"/>
  <c r="H75" i="35"/>
  <c r="G75" i="35"/>
  <c r="G69" i="35" s="1"/>
  <c r="F75" i="35"/>
  <c r="P74" i="35"/>
  <c r="O74" i="35"/>
  <c r="N74" i="35"/>
  <c r="N68" i="35" s="1"/>
  <c r="L74" i="35"/>
  <c r="L68" i="35" s="1"/>
  <c r="K74" i="35"/>
  <c r="J74" i="35"/>
  <c r="H74" i="35"/>
  <c r="H68" i="35" s="1"/>
  <c r="G74" i="35"/>
  <c r="G68" i="35" s="1"/>
  <c r="F74" i="35"/>
  <c r="P71" i="35"/>
  <c r="O71" i="35"/>
  <c r="N71" i="35"/>
  <c r="L71" i="35"/>
  <c r="K71" i="35"/>
  <c r="J71" i="35"/>
  <c r="H71" i="35"/>
  <c r="G71" i="35"/>
  <c r="F71" i="35"/>
  <c r="P69" i="35"/>
  <c r="O69" i="35"/>
  <c r="N69" i="35"/>
  <c r="K69" i="35"/>
  <c r="J69" i="35"/>
  <c r="H69" i="35"/>
  <c r="F69" i="35"/>
  <c r="P68" i="35"/>
  <c r="O68" i="35"/>
  <c r="K68" i="35"/>
  <c r="J68" i="35"/>
  <c r="F68" i="35"/>
  <c r="S55" i="5" l="1"/>
  <c r="S54" i="5"/>
  <c r="S53" i="5"/>
  <c r="S52" i="5"/>
  <c r="S49" i="5"/>
  <c r="S48" i="5"/>
  <c r="S47" i="5"/>
  <c r="S46" i="5"/>
  <c r="S43" i="5"/>
  <c r="S42" i="5"/>
  <c r="S41" i="5"/>
  <c r="S40" i="5"/>
  <c r="S21" i="5"/>
  <c r="S15" i="5"/>
  <c r="S9" i="5"/>
  <c r="S20" i="2"/>
  <c r="S26" i="2" s="1"/>
  <c r="T49" i="13"/>
  <c r="P49" i="13"/>
  <c r="L49" i="13"/>
  <c r="H49" i="13"/>
  <c r="T48" i="13"/>
  <c r="P48" i="13"/>
  <c r="L48" i="13"/>
  <c r="H48" i="13"/>
  <c r="T47" i="13"/>
  <c r="P47" i="13"/>
  <c r="L47" i="13"/>
  <c r="H47" i="13"/>
  <c r="T16" i="13"/>
  <c r="P16" i="13"/>
  <c r="L16" i="13"/>
  <c r="H16" i="13"/>
  <c r="T15" i="13"/>
  <c r="P15" i="13"/>
  <c r="L15" i="13"/>
  <c r="H15" i="13"/>
  <c r="T14" i="13"/>
  <c r="P14" i="13"/>
  <c r="L14" i="13"/>
  <c r="H14" i="13"/>
  <c r="H15" i="12"/>
  <c r="H14" i="12"/>
  <c r="H13" i="12"/>
  <c r="L15" i="12"/>
  <c r="L14" i="12"/>
  <c r="L13" i="12"/>
  <c r="P15" i="12"/>
  <c r="P14" i="12"/>
  <c r="P13" i="12"/>
  <c r="T15" i="12"/>
  <c r="T14" i="12"/>
  <c r="T13" i="12"/>
  <c r="S45" i="5" l="1"/>
  <c r="S51" i="5"/>
  <c r="S39" i="5"/>
  <c r="S27" i="2"/>
  <c r="S28" i="2"/>
  <c r="S44" i="2"/>
  <c r="S51" i="2" s="1"/>
  <c r="S32" i="2"/>
  <c r="S40" i="2" s="1"/>
  <c r="S9" i="2"/>
  <c r="S16" i="2" s="1"/>
  <c r="S38" i="2" l="1"/>
  <c r="S52" i="2"/>
  <c r="S50" i="2"/>
  <c r="S39" i="2"/>
  <c r="S15" i="2"/>
  <c r="S17" i="2"/>
  <c r="B114" i="15" l="1"/>
  <c r="C114" i="15"/>
  <c r="D114" i="15"/>
  <c r="F114" i="15"/>
  <c r="G114" i="15"/>
  <c r="H114" i="15"/>
  <c r="J114" i="15"/>
  <c r="K114" i="15"/>
  <c r="L114" i="15"/>
  <c r="N114" i="15"/>
  <c r="O114" i="15"/>
  <c r="P114" i="15"/>
  <c r="R114" i="15"/>
  <c r="S114" i="15"/>
  <c r="T114" i="15"/>
  <c r="V114" i="15"/>
  <c r="W114" i="15"/>
  <c r="X114" i="15"/>
  <c r="Z114" i="15"/>
  <c r="AA114" i="15"/>
  <c r="AB114" i="15"/>
  <c r="B115" i="15"/>
  <c r="C115" i="15"/>
  <c r="D115" i="15"/>
  <c r="F115" i="15"/>
  <c r="G115" i="15"/>
  <c r="H115" i="15"/>
  <c r="J115" i="15"/>
  <c r="K115" i="15"/>
  <c r="L115" i="15"/>
  <c r="N115" i="15"/>
  <c r="O115" i="15"/>
  <c r="P115" i="15"/>
  <c r="R115" i="15"/>
  <c r="S115" i="15"/>
  <c r="T115" i="15"/>
  <c r="V115" i="15"/>
  <c r="W115" i="15"/>
  <c r="X115" i="15"/>
  <c r="Z115" i="15"/>
  <c r="AA115" i="15"/>
  <c r="AB115" i="15"/>
  <c r="B116" i="15"/>
  <c r="C116" i="15"/>
  <c r="D116" i="15"/>
  <c r="F116" i="15"/>
  <c r="G116" i="15"/>
  <c r="H116" i="15"/>
  <c r="J116" i="15"/>
  <c r="K116" i="15"/>
  <c r="L116" i="15"/>
  <c r="N116" i="15"/>
  <c r="O116" i="15"/>
  <c r="P116" i="15"/>
  <c r="R116" i="15"/>
  <c r="S116" i="15"/>
  <c r="T116" i="15"/>
  <c r="V116" i="15"/>
  <c r="W116" i="15"/>
  <c r="X116" i="15"/>
  <c r="Z116" i="15"/>
  <c r="AA116" i="15"/>
  <c r="AB116" i="15"/>
  <c r="B41" i="9"/>
  <c r="R9" i="3" s="1"/>
  <c r="C41" i="9"/>
  <c r="D41" i="9"/>
  <c r="F41" i="9"/>
  <c r="G41" i="9"/>
  <c r="H41" i="9"/>
  <c r="J41" i="9"/>
  <c r="K41" i="9"/>
  <c r="L41" i="9"/>
  <c r="N41" i="9"/>
  <c r="O41" i="9"/>
  <c r="P41" i="9"/>
  <c r="R41" i="9"/>
  <c r="S41" i="9"/>
  <c r="T41" i="9"/>
  <c r="V41" i="9"/>
  <c r="W41" i="9"/>
  <c r="X41" i="9"/>
  <c r="Z41" i="9"/>
  <c r="AA41" i="9"/>
  <c r="AB41" i="9"/>
  <c r="B42" i="9"/>
  <c r="C42" i="9"/>
  <c r="D42" i="9"/>
  <c r="F42" i="9"/>
  <c r="G42" i="9"/>
  <c r="H42" i="9"/>
  <c r="J42" i="9"/>
  <c r="K42" i="9"/>
  <c r="L42" i="9"/>
  <c r="N42" i="9"/>
  <c r="O42" i="9"/>
  <c r="P42" i="9"/>
  <c r="R42" i="9"/>
  <c r="S42" i="9"/>
  <c r="T42" i="9"/>
  <c r="V42" i="9"/>
  <c r="W42" i="9"/>
  <c r="X42" i="9"/>
  <c r="Z42" i="9"/>
  <c r="AA42" i="9"/>
  <c r="AB42" i="9"/>
  <c r="B43" i="9"/>
  <c r="C43" i="9"/>
  <c r="D43" i="9"/>
  <c r="F43" i="9"/>
  <c r="G43" i="9"/>
  <c r="H43" i="9"/>
  <c r="J43" i="9"/>
  <c r="K43" i="9"/>
  <c r="L43" i="9"/>
  <c r="N43" i="9"/>
  <c r="O43" i="9"/>
  <c r="P43" i="9"/>
  <c r="R43" i="9"/>
  <c r="S43" i="9"/>
  <c r="T43" i="9"/>
  <c r="V43" i="9"/>
  <c r="W43" i="9"/>
  <c r="X43" i="9"/>
  <c r="Z43" i="9"/>
  <c r="AA43" i="9"/>
  <c r="AB43" i="9"/>
  <c r="AB134" i="21"/>
  <c r="AA134" i="21"/>
  <c r="Z134" i="21"/>
  <c r="AB133" i="21"/>
  <c r="AA133" i="21"/>
  <c r="Z133" i="21"/>
  <c r="AB132" i="21"/>
  <c r="AA132" i="21"/>
  <c r="Z132" i="21"/>
  <c r="AB131" i="21"/>
  <c r="AA131" i="21"/>
  <c r="Z131" i="21"/>
  <c r="AB130" i="21"/>
  <c r="AA130" i="21"/>
  <c r="Z130" i="21"/>
  <c r="AB129" i="21"/>
  <c r="AA129" i="21"/>
  <c r="Z129" i="21"/>
  <c r="AB128" i="21"/>
  <c r="AA128" i="21"/>
  <c r="Z128" i="21"/>
  <c r="AB127" i="21"/>
  <c r="AA127" i="21"/>
  <c r="Z127" i="21"/>
  <c r="AB126" i="21"/>
  <c r="AA126" i="21"/>
  <c r="Z126" i="21"/>
  <c r="AB125" i="21"/>
  <c r="AA125" i="21"/>
  <c r="Z125" i="21"/>
  <c r="AB124" i="21"/>
  <c r="AA124" i="21"/>
  <c r="Z124" i="21"/>
  <c r="AB123" i="21"/>
  <c r="AA123" i="21"/>
  <c r="Z123" i="21"/>
  <c r="AB122" i="21"/>
  <c r="AA122" i="21"/>
  <c r="Z122" i="21"/>
  <c r="AB121" i="21"/>
  <c r="AA121" i="21"/>
  <c r="Z121" i="21"/>
  <c r="AB120" i="21"/>
  <c r="AA120" i="21"/>
  <c r="Z120" i="21"/>
  <c r="AB119" i="21"/>
  <c r="AA119" i="21"/>
  <c r="Z119" i="21"/>
  <c r="AB118" i="21"/>
  <c r="AA118" i="21"/>
  <c r="Z118" i="21"/>
  <c r="AB117" i="21"/>
  <c r="AA117" i="21"/>
  <c r="Z117" i="21"/>
  <c r="AB116" i="21"/>
  <c r="AA116" i="21"/>
  <c r="Z116" i="21"/>
  <c r="AB115" i="21"/>
  <c r="AA115" i="21"/>
  <c r="Z115" i="21"/>
  <c r="AB114" i="21"/>
  <c r="AA114" i="21"/>
  <c r="Z114" i="21"/>
  <c r="AB113" i="21"/>
  <c r="AA113" i="21"/>
  <c r="Z113" i="21"/>
  <c r="AB112" i="21"/>
  <c r="AA112" i="21"/>
  <c r="Z112" i="21"/>
  <c r="AB111" i="21"/>
  <c r="AA111" i="21"/>
  <c r="Z111" i="21"/>
  <c r="AB110" i="21"/>
  <c r="AA110" i="21"/>
  <c r="Z110" i="21"/>
  <c r="AB109" i="21"/>
  <c r="AA109" i="21"/>
  <c r="Z109" i="21"/>
  <c r="AB108" i="21"/>
  <c r="AA108" i="21"/>
  <c r="Z108" i="21"/>
  <c r="X134" i="21"/>
  <c r="W134" i="21"/>
  <c r="V134" i="21"/>
  <c r="X133" i="21"/>
  <c r="W133" i="21"/>
  <c r="V133" i="21"/>
  <c r="X132" i="21"/>
  <c r="W132" i="21"/>
  <c r="V132" i="21"/>
  <c r="X131" i="21"/>
  <c r="W131" i="21"/>
  <c r="V131" i="21"/>
  <c r="X130" i="21"/>
  <c r="W130" i="21"/>
  <c r="V130" i="21"/>
  <c r="X129" i="21"/>
  <c r="W129" i="21"/>
  <c r="V129" i="21"/>
  <c r="X128" i="21"/>
  <c r="W128" i="21"/>
  <c r="V128" i="21"/>
  <c r="X127" i="21"/>
  <c r="W127" i="21"/>
  <c r="V127" i="21"/>
  <c r="X126" i="21"/>
  <c r="W126" i="21"/>
  <c r="V126" i="21"/>
  <c r="X125" i="21"/>
  <c r="W125" i="21"/>
  <c r="V125" i="21"/>
  <c r="X124" i="21"/>
  <c r="W124" i="21"/>
  <c r="V124" i="21"/>
  <c r="X123" i="21"/>
  <c r="W123" i="21"/>
  <c r="V123" i="21"/>
  <c r="X122" i="21"/>
  <c r="W122" i="21"/>
  <c r="V122" i="21"/>
  <c r="X121" i="21"/>
  <c r="W121" i="21"/>
  <c r="V121" i="21"/>
  <c r="X120" i="21"/>
  <c r="W120" i="21"/>
  <c r="V120" i="21"/>
  <c r="X119" i="21"/>
  <c r="W119" i="21"/>
  <c r="V119" i="21"/>
  <c r="X118" i="21"/>
  <c r="W118" i="21"/>
  <c r="V118" i="21"/>
  <c r="X117" i="21"/>
  <c r="W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W112" i="21"/>
  <c r="V112" i="21"/>
  <c r="X111" i="21"/>
  <c r="W111" i="21"/>
  <c r="V111" i="21"/>
  <c r="X110" i="21"/>
  <c r="W110" i="21"/>
  <c r="V110" i="21"/>
  <c r="X109" i="21"/>
  <c r="W109" i="21"/>
  <c r="V109" i="21"/>
  <c r="X108" i="21"/>
  <c r="W108" i="21"/>
  <c r="V108" i="21"/>
  <c r="T134" i="21"/>
  <c r="S134" i="21"/>
  <c r="R134" i="21"/>
  <c r="T133" i="21"/>
  <c r="S133" i="21"/>
  <c r="R133" i="21"/>
  <c r="T132" i="21"/>
  <c r="S132" i="21"/>
  <c r="R132" i="21"/>
  <c r="T131" i="21"/>
  <c r="S131" i="21"/>
  <c r="R131" i="21"/>
  <c r="T130" i="21"/>
  <c r="S130" i="21"/>
  <c r="R130" i="21"/>
  <c r="T129" i="21"/>
  <c r="S129" i="21"/>
  <c r="R129" i="21"/>
  <c r="T128" i="21"/>
  <c r="S128" i="21"/>
  <c r="R128" i="21"/>
  <c r="T127" i="21"/>
  <c r="S127" i="21"/>
  <c r="R127" i="21"/>
  <c r="T126" i="21"/>
  <c r="S126" i="21"/>
  <c r="R126" i="21"/>
  <c r="T125" i="21"/>
  <c r="S125" i="21"/>
  <c r="R125" i="21"/>
  <c r="T124" i="21"/>
  <c r="S124" i="21"/>
  <c r="R124" i="21"/>
  <c r="T123" i="21"/>
  <c r="S123" i="21"/>
  <c r="R123" i="21"/>
  <c r="T122" i="21"/>
  <c r="S122" i="21"/>
  <c r="R122" i="21"/>
  <c r="T121" i="21"/>
  <c r="S121" i="21"/>
  <c r="R121" i="21"/>
  <c r="T120" i="21"/>
  <c r="S120" i="21"/>
  <c r="R120" i="21"/>
  <c r="T119" i="21"/>
  <c r="S119" i="21"/>
  <c r="R119" i="21"/>
  <c r="T118" i="21"/>
  <c r="S118" i="21"/>
  <c r="R118" i="21"/>
  <c r="T117" i="21"/>
  <c r="S117" i="21"/>
  <c r="R117" i="21"/>
  <c r="T116" i="21"/>
  <c r="S116" i="21"/>
  <c r="R116" i="21"/>
  <c r="T115" i="21"/>
  <c r="S115" i="21"/>
  <c r="R115" i="21"/>
  <c r="T114" i="21"/>
  <c r="S114" i="21"/>
  <c r="R114" i="21"/>
  <c r="T113" i="21"/>
  <c r="S113" i="21"/>
  <c r="R113" i="21"/>
  <c r="T112" i="21"/>
  <c r="S112" i="21"/>
  <c r="R112" i="21"/>
  <c r="T111" i="21"/>
  <c r="S111" i="21"/>
  <c r="R111" i="21"/>
  <c r="T110" i="21"/>
  <c r="S110" i="21"/>
  <c r="R110" i="21"/>
  <c r="T109" i="21"/>
  <c r="S109" i="21"/>
  <c r="R109" i="21"/>
  <c r="T108" i="21"/>
  <c r="S108" i="21"/>
  <c r="R108" i="21"/>
  <c r="P134" i="21"/>
  <c r="O134" i="21"/>
  <c r="N134" i="21"/>
  <c r="P133" i="21"/>
  <c r="O133" i="21"/>
  <c r="N133" i="21"/>
  <c r="P132" i="21"/>
  <c r="O132" i="21"/>
  <c r="N132" i="21"/>
  <c r="P131" i="21"/>
  <c r="O131" i="21"/>
  <c r="N131" i="21"/>
  <c r="P130" i="21"/>
  <c r="O130" i="21"/>
  <c r="N130" i="21"/>
  <c r="P129" i="21"/>
  <c r="O129" i="21"/>
  <c r="N129" i="21"/>
  <c r="P128" i="21"/>
  <c r="O128" i="21"/>
  <c r="N128" i="21"/>
  <c r="P127" i="21"/>
  <c r="O127" i="21"/>
  <c r="N127" i="21"/>
  <c r="P126" i="21"/>
  <c r="O126" i="21"/>
  <c r="N126" i="21"/>
  <c r="P125" i="21"/>
  <c r="O125" i="21"/>
  <c r="N125" i="21"/>
  <c r="P124" i="21"/>
  <c r="O124" i="21"/>
  <c r="N124" i="21"/>
  <c r="P123" i="21"/>
  <c r="O123" i="21"/>
  <c r="N123" i="21"/>
  <c r="P122" i="21"/>
  <c r="O122" i="21"/>
  <c r="N122" i="21"/>
  <c r="P121" i="21"/>
  <c r="O121" i="21"/>
  <c r="N121" i="21"/>
  <c r="P120" i="21"/>
  <c r="O120" i="21"/>
  <c r="N120" i="21"/>
  <c r="P119" i="21"/>
  <c r="O119" i="21"/>
  <c r="N119" i="21"/>
  <c r="P118" i="21"/>
  <c r="O118" i="21"/>
  <c r="N118" i="21"/>
  <c r="P117" i="21"/>
  <c r="O117" i="21"/>
  <c r="N117" i="21"/>
  <c r="P116" i="21"/>
  <c r="O116" i="21"/>
  <c r="N116" i="21"/>
  <c r="P115" i="21"/>
  <c r="O115" i="21"/>
  <c r="N115" i="21"/>
  <c r="P114" i="21"/>
  <c r="O114" i="21"/>
  <c r="N114" i="21"/>
  <c r="P113" i="21"/>
  <c r="O113" i="21"/>
  <c r="N113" i="21"/>
  <c r="P112" i="21"/>
  <c r="O112" i="21"/>
  <c r="N112" i="21"/>
  <c r="P111" i="21"/>
  <c r="O111" i="21"/>
  <c r="N111" i="21"/>
  <c r="P110" i="21"/>
  <c r="O110" i="21"/>
  <c r="N110" i="21"/>
  <c r="P109" i="21"/>
  <c r="O109" i="21"/>
  <c r="N109" i="21"/>
  <c r="P108" i="21"/>
  <c r="O108" i="21"/>
  <c r="N108" i="21"/>
  <c r="L134" i="21"/>
  <c r="K134" i="21"/>
  <c r="J134" i="21"/>
  <c r="L133" i="21"/>
  <c r="K133" i="21"/>
  <c r="J133" i="21"/>
  <c r="L132" i="21"/>
  <c r="K132" i="21"/>
  <c r="J132" i="21"/>
  <c r="L131" i="21"/>
  <c r="K131" i="21"/>
  <c r="J131" i="21"/>
  <c r="L130" i="21"/>
  <c r="K130" i="21"/>
  <c r="J130" i="21"/>
  <c r="L129" i="21"/>
  <c r="K129" i="21"/>
  <c r="J129" i="21"/>
  <c r="L128" i="21"/>
  <c r="K128" i="21"/>
  <c r="J128" i="21"/>
  <c r="L127" i="21"/>
  <c r="K127" i="21"/>
  <c r="J127" i="21"/>
  <c r="L126" i="21"/>
  <c r="K126" i="21"/>
  <c r="J126" i="21"/>
  <c r="L125" i="21"/>
  <c r="K125" i="21"/>
  <c r="J125" i="21"/>
  <c r="L124" i="21"/>
  <c r="K124" i="21"/>
  <c r="J124" i="21"/>
  <c r="L123" i="21"/>
  <c r="K123" i="21"/>
  <c r="J123" i="21"/>
  <c r="L122" i="21"/>
  <c r="K122" i="21"/>
  <c r="J122" i="21"/>
  <c r="L121" i="21"/>
  <c r="K121" i="21"/>
  <c r="J121" i="21"/>
  <c r="L120" i="21"/>
  <c r="K120" i="21"/>
  <c r="J120" i="21"/>
  <c r="L119" i="21"/>
  <c r="K119" i="21"/>
  <c r="J119" i="21"/>
  <c r="L118" i="21"/>
  <c r="K118" i="21"/>
  <c r="J118" i="21"/>
  <c r="L117" i="21"/>
  <c r="K117" i="21"/>
  <c r="J117" i="21"/>
  <c r="L116" i="21"/>
  <c r="K116" i="21"/>
  <c r="J116" i="21"/>
  <c r="L115" i="21"/>
  <c r="K115" i="21"/>
  <c r="J115" i="21"/>
  <c r="L114" i="21"/>
  <c r="K114" i="21"/>
  <c r="J114" i="21"/>
  <c r="L113" i="21"/>
  <c r="K113" i="21"/>
  <c r="J113" i="21"/>
  <c r="L112" i="21"/>
  <c r="K112" i="21"/>
  <c r="J112" i="21"/>
  <c r="L111" i="21"/>
  <c r="K111" i="21"/>
  <c r="J111" i="21"/>
  <c r="L110" i="21"/>
  <c r="K110" i="21"/>
  <c r="J110" i="21"/>
  <c r="L109" i="21"/>
  <c r="K109" i="21"/>
  <c r="J109" i="21"/>
  <c r="L108" i="21"/>
  <c r="K108" i="21"/>
  <c r="J108" i="21"/>
  <c r="H134" i="21"/>
  <c r="G134" i="21"/>
  <c r="F134" i="21"/>
  <c r="H133" i="21"/>
  <c r="G133" i="21"/>
  <c r="F133" i="21"/>
  <c r="H132" i="21"/>
  <c r="G132" i="21"/>
  <c r="F132" i="21"/>
  <c r="H131" i="21"/>
  <c r="G131" i="21"/>
  <c r="F131" i="21"/>
  <c r="H130" i="21"/>
  <c r="G130" i="21"/>
  <c r="F130" i="21"/>
  <c r="H129" i="21"/>
  <c r="G129" i="21"/>
  <c r="F129" i="21"/>
  <c r="H128" i="21"/>
  <c r="G128" i="21"/>
  <c r="F128" i="21"/>
  <c r="H127" i="21"/>
  <c r="G127" i="21"/>
  <c r="F127" i="21"/>
  <c r="H126" i="21"/>
  <c r="G126" i="21"/>
  <c r="F126" i="21"/>
  <c r="H125" i="21"/>
  <c r="G125" i="21"/>
  <c r="F125" i="21"/>
  <c r="H124" i="21"/>
  <c r="G124" i="21"/>
  <c r="F124" i="21"/>
  <c r="H123" i="21"/>
  <c r="G123" i="21"/>
  <c r="F123" i="21"/>
  <c r="H122" i="21"/>
  <c r="G122" i="21"/>
  <c r="F122" i="21"/>
  <c r="H121" i="21"/>
  <c r="G121" i="21"/>
  <c r="F121" i="21"/>
  <c r="H120" i="21"/>
  <c r="G120" i="21"/>
  <c r="F120" i="21"/>
  <c r="H119" i="21"/>
  <c r="G119" i="21"/>
  <c r="F119" i="21"/>
  <c r="H118" i="21"/>
  <c r="G118" i="21"/>
  <c r="F118" i="21"/>
  <c r="H117" i="21"/>
  <c r="G117" i="21"/>
  <c r="F117" i="21"/>
  <c r="H116" i="21"/>
  <c r="G116" i="21"/>
  <c r="F116" i="21"/>
  <c r="H115" i="21"/>
  <c r="G115" i="21"/>
  <c r="F115" i="21"/>
  <c r="H114" i="21"/>
  <c r="G114" i="21"/>
  <c r="F114" i="21"/>
  <c r="H113" i="21"/>
  <c r="G113" i="21"/>
  <c r="F113" i="21"/>
  <c r="H112" i="21"/>
  <c r="G112" i="21"/>
  <c r="F112" i="21"/>
  <c r="H111" i="21"/>
  <c r="G111" i="21"/>
  <c r="F111" i="21"/>
  <c r="H110" i="21"/>
  <c r="G110" i="21"/>
  <c r="F110" i="21"/>
  <c r="H109" i="21"/>
  <c r="G109" i="21"/>
  <c r="F109" i="21"/>
  <c r="H108" i="21"/>
  <c r="G108" i="21"/>
  <c r="F108" i="21"/>
  <c r="D134" i="21"/>
  <c r="C134" i="21"/>
  <c r="B134" i="21"/>
  <c r="D133" i="21"/>
  <c r="C133" i="21"/>
  <c r="B133" i="21"/>
  <c r="D132" i="21"/>
  <c r="C132" i="21"/>
  <c r="B132" i="21"/>
  <c r="D131" i="21"/>
  <c r="C131" i="21"/>
  <c r="B131" i="21"/>
  <c r="D130" i="21"/>
  <c r="C130" i="21"/>
  <c r="B130" i="21"/>
  <c r="D129" i="21"/>
  <c r="C129" i="21"/>
  <c r="B129" i="21"/>
  <c r="D128" i="21"/>
  <c r="C128" i="21"/>
  <c r="B128" i="2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AB87" i="21"/>
  <c r="AA87" i="21"/>
  <c r="Z87" i="21"/>
  <c r="AB86" i="21"/>
  <c r="AA86" i="21"/>
  <c r="Z86" i="21"/>
  <c r="AB85" i="21"/>
  <c r="AA85" i="21"/>
  <c r="Z85" i="21"/>
  <c r="AB84" i="21"/>
  <c r="AA84" i="21"/>
  <c r="Z84" i="21"/>
  <c r="AB83" i="21"/>
  <c r="AA83" i="21"/>
  <c r="Z83" i="21"/>
  <c r="AB82" i="21"/>
  <c r="AA82" i="21"/>
  <c r="Z82" i="21"/>
  <c r="AB81" i="21"/>
  <c r="AA81" i="21"/>
  <c r="Z81" i="21"/>
  <c r="AB80" i="21"/>
  <c r="AA80" i="21"/>
  <c r="Z80" i="21"/>
  <c r="AB79" i="21"/>
  <c r="AA79" i="21"/>
  <c r="Z79" i="21"/>
  <c r="AB78" i="21"/>
  <c r="AA78" i="21"/>
  <c r="Z78" i="21"/>
  <c r="AB77" i="21"/>
  <c r="AA77" i="21"/>
  <c r="Z77" i="21"/>
  <c r="AB76" i="21"/>
  <c r="AA76" i="21"/>
  <c r="Z76" i="21"/>
  <c r="AB75" i="21"/>
  <c r="AA75" i="21"/>
  <c r="Z75" i="21"/>
  <c r="AB74" i="21"/>
  <c r="AA74" i="21"/>
  <c r="Z74" i="21"/>
  <c r="AB73" i="21"/>
  <c r="AA73" i="21"/>
  <c r="Z73" i="21"/>
  <c r="AB72" i="21"/>
  <c r="AA72" i="21"/>
  <c r="Z72" i="21"/>
  <c r="AB71" i="21"/>
  <c r="AA71" i="21"/>
  <c r="Z71" i="21"/>
  <c r="AB70" i="21"/>
  <c r="AA70" i="21"/>
  <c r="Z70" i="21"/>
  <c r="AB69" i="21"/>
  <c r="AA69" i="21"/>
  <c r="Z69" i="21"/>
  <c r="AB68" i="21"/>
  <c r="AA68" i="21"/>
  <c r="Z68" i="21"/>
  <c r="AB67" i="21"/>
  <c r="AA67" i="21"/>
  <c r="Z67" i="21"/>
  <c r="AB66" i="21"/>
  <c r="AA66" i="21"/>
  <c r="Z66" i="21"/>
  <c r="AB65" i="21"/>
  <c r="AA65" i="21"/>
  <c r="Z65" i="21"/>
  <c r="AB64" i="21"/>
  <c r="AA64" i="21"/>
  <c r="Z64" i="21"/>
  <c r="AB63" i="21"/>
  <c r="AA63" i="21"/>
  <c r="Z63" i="21"/>
  <c r="AB62" i="21"/>
  <c r="AA62" i="21"/>
  <c r="Z62" i="21"/>
  <c r="AB61" i="21"/>
  <c r="AA61" i="21"/>
  <c r="Z61" i="21"/>
  <c r="X87" i="21"/>
  <c r="W87" i="21"/>
  <c r="V87" i="21"/>
  <c r="X86" i="21"/>
  <c r="W86" i="21"/>
  <c r="V86" i="21"/>
  <c r="X85" i="21"/>
  <c r="W85" i="21"/>
  <c r="V85" i="21"/>
  <c r="X84" i="21"/>
  <c r="W84" i="21"/>
  <c r="V84" i="21"/>
  <c r="X83" i="21"/>
  <c r="W83" i="21"/>
  <c r="V83" i="21"/>
  <c r="X82" i="21"/>
  <c r="W82" i="21"/>
  <c r="V82" i="21"/>
  <c r="X81" i="21"/>
  <c r="W81" i="21"/>
  <c r="V81" i="21"/>
  <c r="X80" i="21"/>
  <c r="W80" i="21"/>
  <c r="V80" i="21"/>
  <c r="X79" i="21"/>
  <c r="W79" i="21"/>
  <c r="V79" i="21"/>
  <c r="X78" i="21"/>
  <c r="W78" i="21"/>
  <c r="V78" i="21"/>
  <c r="X77" i="21"/>
  <c r="W77" i="21"/>
  <c r="V77" i="21"/>
  <c r="X76" i="21"/>
  <c r="W76" i="21"/>
  <c r="V76" i="21"/>
  <c r="X75" i="21"/>
  <c r="W75" i="21"/>
  <c r="V75" i="21"/>
  <c r="X74" i="21"/>
  <c r="W74" i="21"/>
  <c r="V74" i="21"/>
  <c r="X73" i="21"/>
  <c r="W73" i="21"/>
  <c r="V73" i="21"/>
  <c r="X72" i="21"/>
  <c r="W72" i="21"/>
  <c r="V72" i="21"/>
  <c r="X71" i="21"/>
  <c r="W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W64" i="21"/>
  <c r="V64" i="21"/>
  <c r="X63" i="21"/>
  <c r="W63" i="21"/>
  <c r="V63" i="21"/>
  <c r="X62" i="21"/>
  <c r="W62" i="21"/>
  <c r="V62" i="21"/>
  <c r="X61" i="21"/>
  <c r="W61" i="21"/>
  <c r="V61" i="21"/>
  <c r="T87" i="21"/>
  <c r="S87" i="21"/>
  <c r="R87" i="21"/>
  <c r="T86" i="21"/>
  <c r="S86" i="21"/>
  <c r="R86" i="21"/>
  <c r="T85" i="21"/>
  <c r="S85" i="21"/>
  <c r="R85" i="21"/>
  <c r="T84" i="21"/>
  <c r="S84" i="21"/>
  <c r="R84" i="21"/>
  <c r="T83" i="21"/>
  <c r="S83" i="21"/>
  <c r="R83" i="21"/>
  <c r="T82" i="21"/>
  <c r="S82" i="21"/>
  <c r="R82" i="21"/>
  <c r="T81" i="21"/>
  <c r="S81" i="21"/>
  <c r="R81" i="21"/>
  <c r="T80" i="21"/>
  <c r="S80" i="21"/>
  <c r="R80" i="21"/>
  <c r="T79" i="21"/>
  <c r="S79" i="21"/>
  <c r="R79" i="21"/>
  <c r="T78" i="21"/>
  <c r="S78" i="21"/>
  <c r="R78" i="21"/>
  <c r="T77" i="21"/>
  <c r="S77" i="21"/>
  <c r="R77" i="21"/>
  <c r="T76" i="21"/>
  <c r="S76" i="21"/>
  <c r="R76" i="21"/>
  <c r="T75" i="21"/>
  <c r="S75" i="21"/>
  <c r="R75" i="21"/>
  <c r="T74" i="21"/>
  <c r="S74" i="21"/>
  <c r="R74" i="21"/>
  <c r="T73" i="21"/>
  <c r="S73" i="21"/>
  <c r="R73" i="21"/>
  <c r="T72" i="21"/>
  <c r="S72" i="21"/>
  <c r="R72" i="21"/>
  <c r="T71" i="21"/>
  <c r="S71" i="21"/>
  <c r="R71" i="21"/>
  <c r="T70" i="21"/>
  <c r="S70" i="21"/>
  <c r="R70" i="21"/>
  <c r="T69" i="21"/>
  <c r="S69" i="21"/>
  <c r="R69" i="21"/>
  <c r="T68" i="21"/>
  <c r="S68" i="21"/>
  <c r="R68" i="21"/>
  <c r="T67" i="21"/>
  <c r="S67" i="21"/>
  <c r="R67" i="21"/>
  <c r="T66" i="21"/>
  <c r="S66" i="21"/>
  <c r="R66" i="21"/>
  <c r="T65" i="21"/>
  <c r="S65" i="21"/>
  <c r="R65" i="21"/>
  <c r="T64" i="21"/>
  <c r="S64" i="21"/>
  <c r="R64" i="21"/>
  <c r="T63" i="21"/>
  <c r="S63" i="21"/>
  <c r="R63" i="21"/>
  <c r="T62" i="21"/>
  <c r="S62" i="21"/>
  <c r="R62" i="21"/>
  <c r="T61" i="21"/>
  <c r="S61" i="21"/>
  <c r="R61" i="21"/>
  <c r="P87" i="21"/>
  <c r="O87" i="21"/>
  <c r="N87" i="21"/>
  <c r="P86" i="21"/>
  <c r="O86" i="21"/>
  <c r="N86" i="21"/>
  <c r="P85" i="21"/>
  <c r="O85" i="21"/>
  <c r="N85" i="21"/>
  <c r="P84" i="21"/>
  <c r="O84" i="21"/>
  <c r="N84" i="21"/>
  <c r="P83" i="21"/>
  <c r="O83" i="21"/>
  <c r="N83" i="21"/>
  <c r="P82" i="21"/>
  <c r="O82" i="21"/>
  <c r="N82" i="21"/>
  <c r="P81" i="21"/>
  <c r="O81" i="21"/>
  <c r="N81" i="21"/>
  <c r="P80" i="21"/>
  <c r="O80" i="21"/>
  <c r="N80" i="21"/>
  <c r="P79" i="21"/>
  <c r="O79" i="21"/>
  <c r="N79" i="21"/>
  <c r="P78" i="21"/>
  <c r="O78" i="21"/>
  <c r="N78" i="21"/>
  <c r="P77" i="21"/>
  <c r="O77" i="21"/>
  <c r="N77" i="21"/>
  <c r="P76" i="21"/>
  <c r="O76" i="21"/>
  <c r="N76" i="21"/>
  <c r="P75" i="21"/>
  <c r="O75" i="21"/>
  <c r="N75" i="21"/>
  <c r="P74" i="21"/>
  <c r="O74" i="21"/>
  <c r="N74" i="21"/>
  <c r="P73" i="21"/>
  <c r="O73" i="21"/>
  <c r="N73" i="21"/>
  <c r="P72" i="21"/>
  <c r="O72" i="21"/>
  <c r="N72" i="21"/>
  <c r="P71" i="21"/>
  <c r="O71" i="21"/>
  <c r="N71" i="21"/>
  <c r="P70" i="21"/>
  <c r="O70" i="21"/>
  <c r="N70" i="21"/>
  <c r="P69" i="21"/>
  <c r="O69" i="21"/>
  <c r="N69" i="21"/>
  <c r="P68" i="21"/>
  <c r="O68" i="21"/>
  <c r="N68" i="21"/>
  <c r="P67" i="21"/>
  <c r="O67" i="21"/>
  <c r="N67" i="21"/>
  <c r="P66" i="21"/>
  <c r="O66" i="21"/>
  <c r="N66" i="21"/>
  <c r="P65" i="21"/>
  <c r="O65" i="21"/>
  <c r="N65" i="21"/>
  <c r="P64" i="21"/>
  <c r="O64" i="21"/>
  <c r="N64" i="21"/>
  <c r="P63" i="21"/>
  <c r="O63" i="21"/>
  <c r="N63" i="21"/>
  <c r="P62" i="21"/>
  <c r="O62" i="21"/>
  <c r="N62" i="21"/>
  <c r="P61" i="21"/>
  <c r="O61" i="21"/>
  <c r="N61" i="21"/>
  <c r="L87" i="21"/>
  <c r="K87" i="21"/>
  <c r="J87" i="21"/>
  <c r="L86" i="21"/>
  <c r="K86" i="21"/>
  <c r="J86" i="21"/>
  <c r="L85" i="21"/>
  <c r="K85" i="21"/>
  <c r="J85" i="21"/>
  <c r="L84" i="21"/>
  <c r="K84" i="21"/>
  <c r="J84" i="21"/>
  <c r="L83" i="21"/>
  <c r="K83" i="21"/>
  <c r="J83" i="21"/>
  <c r="L82" i="21"/>
  <c r="K82" i="21"/>
  <c r="J82" i="21"/>
  <c r="L81" i="21"/>
  <c r="K81" i="21"/>
  <c r="J81" i="21"/>
  <c r="L80" i="21"/>
  <c r="K80" i="21"/>
  <c r="J80" i="21"/>
  <c r="L79" i="21"/>
  <c r="K79" i="21"/>
  <c r="J79" i="21"/>
  <c r="L78" i="21"/>
  <c r="K78" i="21"/>
  <c r="J78" i="21"/>
  <c r="L77" i="21"/>
  <c r="K77" i="21"/>
  <c r="J77" i="21"/>
  <c r="L76" i="21"/>
  <c r="K76" i="21"/>
  <c r="J76" i="21"/>
  <c r="L75" i="21"/>
  <c r="K75" i="21"/>
  <c r="J75" i="21"/>
  <c r="L74" i="21"/>
  <c r="K74" i="21"/>
  <c r="J74" i="21"/>
  <c r="L73" i="21"/>
  <c r="K73" i="21"/>
  <c r="J73" i="21"/>
  <c r="L72" i="21"/>
  <c r="K72" i="21"/>
  <c r="J72" i="21"/>
  <c r="L71" i="21"/>
  <c r="K71" i="21"/>
  <c r="J71" i="21"/>
  <c r="L70" i="21"/>
  <c r="K70" i="21"/>
  <c r="J70" i="21"/>
  <c r="L69" i="21"/>
  <c r="K69" i="21"/>
  <c r="J69" i="21"/>
  <c r="L68" i="21"/>
  <c r="K68" i="21"/>
  <c r="J68" i="21"/>
  <c r="L67" i="21"/>
  <c r="K67" i="21"/>
  <c r="J67" i="21"/>
  <c r="L66" i="21"/>
  <c r="K66" i="21"/>
  <c r="J66" i="21"/>
  <c r="L65" i="21"/>
  <c r="K65" i="21"/>
  <c r="J65" i="21"/>
  <c r="L64" i="21"/>
  <c r="K64" i="21"/>
  <c r="J64" i="21"/>
  <c r="L63" i="21"/>
  <c r="K63" i="21"/>
  <c r="J63" i="21"/>
  <c r="L62" i="21"/>
  <c r="K62" i="21"/>
  <c r="J62" i="21"/>
  <c r="L61" i="21"/>
  <c r="K61" i="21"/>
  <c r="J61" i="21"/>
  <c r="H87" i="21"/>
  <c r="G87" i="21"/>
  <c r="F87" i="21"/>
  <c r="H86" i="21"/>
  <c r="G86" i="21"/>
  <c r="F86" i="21"/>
  <c r="H85" i="21"/>
  <c r="G85" i="21"/>
  <c r="F85" i="21"/>
  <c r="H84" i="21"/>
  <c r="G84" i="21"/>
  <c r="F84" i="21"/>
  <c r="H83" i="21"/>
  <c r="G83" i="21"/>
  <c r="F83" i="21"/>
  <c r="H82" i="21"/>
  <c r="G82" i="21"/>
  <c r="F82" i="21"/>
  <c r="H81" i="21"/>
  <c r="G81" i="21"/>
  <c r="F81" i="21"/>
  <c r="H80" i="21"/>
  <c r="G80" i="21"/>
  <c r="F80" i="21"/>
  <c r="H79" i="21"/>
  <c r="G79" i="21"/>
  <c r="F79" i="21"/>
  <c r="H78" i="21"/>
  <c r="G78" i="21"/>
  <c r="F78" i="21"/>
  <c r="H77" i="21"/>
  <c r="G77" i="21"/>
  <c r="F77" i="21"/>
  <c r="H76" i="21"/>
  <c r="G76" i="21"/>
  <c r="F76" i="21"/>
  <c r="H75" i="21"/>
  <c r="G75" i="21"/>
  <c r="F75" i="21"/>
  <c r="H74" i="21"/>
  <c r="G74" i="21"/>
  <c r="F74" i="21"/>
  <c r="H73" i="21"/>
  <c r="G73" i="21"/>
  <c r="F73" i="21"/>
  <c r="H72" i="21"/>
  <c r="G72" i="21"/>
  <c r="F72" i="21"/>
  <c r="H71" i="21"/>
  <c r="G71" i="21"/>
  <c r="F71" i="21"/>
  <c r="H70" i="21"/>
  <c r="G70" i="21"/>
  <c r="F70" i="21"/>
  <c r="H69" i="21"/>
  <c r="G69" i="21"/>
  <c r="F69" i="21"/>
  <c r="H68" i="21"/>
  <c r="G68" i="21"/>
  <c r="F68" i="21"/>
  <c r="H67" i="21"/>
  <c r="G67" i="21"/>
  <c r="F67" i="21"/>
  <c r="H66" i="21"/>
  <c r="G66" i="21"/>
  <c r="F66" i="21"/>
  <c r="H65" i="21"/>
  <c r="G65" i="21"/>
  <c r="F65" i="21"/>
  <c r="H64" i="21"/>
  <c r="G64" i="21"/>
  <c r="F64" i="21"/>
  <c r="H63" i="21"/>
  <c r="G63" i="21"/>
  <c r="F63" i="21"/>
  <c r="H62" i="21"/>
  <c r="G62" i="21"/>
  <c r="F62" i="21"/>
  <c r="H61" i="21"/>
  <c r="G61" i="21"/>
  <c r="F61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AB41" i="21"/>
  <c r="AA41" i="21"/>
  <c r="Z41" i="21"/>
  <c r="AB40" i="21"/>
  <c r="AA40" i="21"/>
  <c r="Z40" i="21"/>
  <c r="AB39" i="21"/>
  <c r="AA39" i="21"/>
  <c r="Z39" i="21"/>
  <c r="AB38" i="21"/>
  <c r="AA38" i="21"/>
  <c r="Z38" i="21"/>
  <c r="AB37" i="21"/>
  <c r="AA37" i="21"/>
  <c r="Z37" i="21"/>
  <c r="AB36" i="21"/>
  <c r="AA36" i="21"/>
  <c r="Z36" i="21"/>
  <c r="AB35" i="21"/>
  <c r="AA35" i="21"/>
  <c r="Z35" i="21"/>
  <c r="AB34" i="21"/>
  <c r="AA34" i="21"/>
  <c r="Z34" i="21"/>
  <c r="AB33" i="21"/>
  <c r="AA33" i="21"/>
  <c r="Z33" i="21"/>
  <c r="AB32" i="21"/>
  <c r="AA32" i="21"/>
  <c r="Z32" i="21"/>
  <c r="AB31" i="21"/>
  <c r="AA31" i="21"/>
  <c r="Z31" i="21"/>
  <c r="AB30" i="21"/>
  <c r="AA30" i="21"/>
  <c r="Z30" i="21"/>
  <c r="AB29" i="21"/>
  <c r="AA29" i="21"/>
  <c r="Z29" i="21"/>
  <c r="AB28" i="21"/>
  <c r="AA28" i="21"/>
  <c r="Z28" i="21"/>
  <c r="AB27" i="21"/>
  <c r="AA27" i="21"/>
  <c r="Z27" i="21"/>
  <c r="AB26" i="21"/>
  <c r="AA26" i="21"/>
  <c r="Z26" i="21"/>
  <c r="AB25" i="21"/>
  <c r="AA25" i="21"/>
  <c r="Z25" i="21"/>
  <c r="AB24" i="21"/>
  <c r="AA24" i="21"/>
  <c r="Z24" i="21"/>
  <c r="AB23" i="21"/>
  <c r="AA23" i="21"/>
  <c r="Z23" i="21"/>
  <c r="AB22" i="21"/>
  <c r="AA22" i="21"/>
  <c r="Z22" i="21"/>
  <c r="AB21" i="21"/>
  <c r="AA21" i="21"/>
  <c r="Z21" i="21"/>
  <c r="AB20" i="21"/>
  <c r="AA20" i="21"/>
  <c r="Z20" i="21"/>
  <c r="AB19" i="21"/>
  <c r="AA19" i="21"/>
  <c r="Z19" i="21"/>
  <c r="AB18" i="21"/>
  <c r="AA18" i="21"/>
  <c r="Z18" i="21"/>
  <c r="AB17" i="21"/>
  <c r="AA17" i="21"/>
  <c r="Z17" i="21"/>
  <c r="AB16" i="21"/>
  <c r="AA16" i="21"/>
  <c r="Z16" i="21"/>
  <c r="AB15" i="21"/>
  <c r="AA15" i="21"/>
  <c r="Z15" i="21"/>
  <c r="X41" i="21"/>
  <c r="W41" i="21"/>
  <c r="V41" i="21"/>
  <c r="X40" i="21"/>
  <c r="W40" i="21"/>
  <c r="V40" i="21"/>
  <c r="X39" i="21"/>
  <c r="W39" i="21"/>
  <c r="V39" i="21"/>
  <c r="X38" i="21"/>
  <c r="W38" i="21"/>
  <c r="V38" i="21"/>
  <c r="X37" i="21"/>
  <c r="W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W31" i="21"/>
  <c r="V31" i="21"/>
  <c r="X30" i="21"/>
  <c r="W30" i="21"/>
  <c r="V30" i="21"/>
  <c r="X29" i="21"/>
  <c r="W29" i="21"/>
  <c r="V29" i="21"/>
  <c r="X28" i="21"/>
  <c r="W28" i="21"/>
  <c r="V28" i="21"/>
  <c r="X27" i="21"/>
  <c r="W27" i="21"/>
  <c r="V27" i="21"/>
  <c r="X26" i="21"/>
  <c r="W26" i="21"/>
  <c r="V26" i="21"/>
  <c r="X25" i="21"/>
  <c r="W25" i="21"/>
  <c r="V25" i="21"/>
  <c r="X24" i="21"/>
  <c r="W24" i="21"/>
  <c r="V24" i="21"/>
  <c r="X23" i="21"/>
  <c r="W23" i="21"/>
  <c r="V23" i="21"/>
  <c r="X22" i="21"/>
  <c r="W22" i="21"/>
  <c r="V22" i="21"/>
  <c r="X21" i="21"/>
  <c r="W21" i="21"/>
  <c r="V21" i="21"/>
  <c r="X20" i="21"/>
  <c r="W20" i="21"/>
  <c r="V20" i="21"/>
  <c r="X19" i="21"/>
  <c r="W19" i="21"/>
  <c r="V19" i="21"/>
  <c r="X18" i="21"/>
  <c r="W18" i="21"/>
  <c r="V18" i="21"/>
  <c r="X17" i="21"/>
  <c r="W17" i="21"/>
  <c r="V17" i="21"/>
  <c r="X16" i="21"/>
  <c r="W16" i="21"/>
  <c r="V16" i="21"/>
  <c r="X15" i="21"/>
  <c r="W15" i="21"/>
  <c r="V15" i="21"/>
  <c r="T41" i="21"/>
  <c r="S41" i="21"/>
  <c r="R41" i="21"/>
  <c r="T40" i="21"/>
  <c r="S40" i="21"/>
  <c r="R40" i="21"/>
  <c r="T39" i="21"/>
  <c r="S39" i="21"/>
  <c r="R39" i="21"/>
  <c r="T38" i="21"/>
  <c r="S38" i="21"/>
  <c r="R38" i="21"/>
  <c r="T37" i="21"/>
  <c r="S37" i="21"/>
  <c r="R37" i="21"/>
  <c r="T36" i="21"/>
  <c r="S36" i="21"/>
  <c r="R36" i="21"/>
  <c r="T35" i="21"/>
  <c r="S35" i="21"/>
  <c r="R35" i="21"/>
  <c r="T34" i="21"/>
  <c r="S34" i="21"/>
  <c r="R34" i="21"/>
  <c r="T33" i="21"/>
  <c r="S33" i="21"/>
  <c r="R33" i="21"/>
  <c r="T32" i="21"/>
  <c r="S32" i="21"/>
  <c r="R32" i="21"/>
  <c r="T31" i="21"/>
  <c r="S31" i="21"/>
  <c r="R31" i="21"/>
  <c r="T30" i="21"/>
  <c r="S30" i="21"/>
  <c r="R30" i="21"/>
  <c r="T29" i="21"/>
  <c r="S29" i="21"/>
  <c r="R29" i="21"/>
  <c r="T28" i="21"/>
  <c r="S28" i="21"/>
  <c r="R28" i="21"/>
  <c r="T27" i="21"/>
  <c r="S27" i="21"/>
  <c r="R27" i="21"/>
  <c r="T26" i="21"/>
  <c r="S26" i="21"/>
  <c r="R26" i="21"/>
  <c r="T25" i="21"/>
  <c r="S25" i="21"/>
  <c r="R25" i="21"/>
  <c r="T24" i="21"/>
  <c r="S24" i="21"/>
  <c r="R24" i="21"/>
  <c r="T23" i="21"/>
  <c r="S23" i="21"/>
  <c r="R23" i="21"/>
  <c r="T22" i="21"/>
  <c r="S22" i="21"/>
  <c r="R22" i="21"/>
  <c r="T21" i="21"/>
  <c r="S21" i="21"/>
  <c r="R21" i="21"/>
  <c r="T20" i="21"/>
  <c r="S20" i="21"/>
  <c r="R20" i="21"/>
  <c r="T19" i="21"/>
  <c r="S19" i="21"/>
  <c r="R19" i="21"/>
  <c r="T18" i="21"/>
  <c r="S18" i="21"/>
  <c r="R18" i="21"/>
  <c r="T17" i="21"/>
  <c r="S17" i="21"/>
  <c r="R17" i="21"/>
  <c r="T16" i="21"/>
  <c r="S16" i="21"/>
  <c r="R16" i="21"/>
  <c r="T15" i="21"/>
  <c r="S15" i="21"/>
  <c r="R15" i="21"/>
  <c r="P41" i="21"/>
  <c r="O41" i="21"/>
  <c r="N41" i="21"/>
  <c r="P40" i="21"/>
  <c r="O40" i="21"/>
  <c r="N40" i="21"/>
  <c r="P39" i="21"/>
  <c r="O39" i="21"/>
  <c r="N39" i="21"/>
  <c r="P38" i="21"/>
  <c r="O38" i="21"/>
  <c r="N38" i="21"/>
  <c r="P37" i="21"/>
  <c r="O37" i="21"/>
  <c r="N37" i="21"/>
  <c r="P36" i="21"/>
  <c r="O36" i="21"/>
  <c r="N36" i="21"/>
  <c r="P35" i="21"/>
  <c r="O35" i="21"/>
  <c r="N35" i="21"/>
  <c r="P34" i="21"/>
  <c r="O34" i="21"/>
  <c r="N34" i="21"/>
  <c r="P33" i="21"/>
  <c r="O33" i="21"/>
  <c r="N33" i="21"/>
  <c r="P32" i="21"/>
  <c r="O32" i="21"/>
  <c r="N32" i="21"/>
  <c r="P31" i="21"/>
  <c r="O31" i="21"/>
  <c r="N31" i="21"/>
  <c r="P30" i="21"/>
  <c r="O30" i="21"/>
  <c r="N30" i="21"/>
  <c r="P29" i="21"/>
  <c r="O29" i="21"/>
  <c r="N29" i="21"/>
  <c r="P28" i="21"/>
  <c r="O28" i="21"/>
  <c r="N28" i="21"/>
  <c r="P27" i="21"/>
  <c r="O27" i="21"/>
  <c r="N27" i="21"/>
  <c r="P26" i="21"/>
  <c r="O26" i="21"/>
  <c r="N26" i="21"/>
  <c r="P25" i="21"/>
  <c r="O25" i="21"/>
  <c r="N25" i="21"/>
  <c r="P24" i="21"/>
  <c r="O24" i="21"/>
  <c r="N24" i="21"/>
  <c r="P23" i="21"/>
  <c r="O23" i="21"/>
  <c r="N23" i="21"/>
  <c r="P22" i="21"/>
  <c r="O22" i="21"/>
  <c r="N22" i="21"/>
  <c r="P21" i="21"/>
  <c r="O21" i="21"/>
  <c r="N21" i="21"/>
  <c r="P20" i="21"/>
  <c r="O20" i="21"/>
  <c r="N20" i="21"/>
  <c r="P19" i="21"/>
  <c r="O19" i="21"/>
  <c r="N19" i="21"/>
  <c r="P18" i="21"/>
  <c r="O18" i="21"/>
  <c r="N18" i="21"/>
  <c r="P17" i="21"/>
  <c r="O17" i="21"/>
  <c r="N17" i="21"/>
  <c r="P16" i="21"/>
  <c r="O16" i="21"/>
  <c r="N16" i="21"/>
  <c r="P15" i="21"/>
  <c r="O15" i="21"/>
  <c r="N15" i="21"/>
  <c r="L41" i="21"/>
  <c r="K41" i="21"/>
  <c r="J41" i="21"/>
  <c r="L40" i="21"/>
  <c r="K40" i="21"/>
  <c r="J40" i="21"/>
  <c r="L39" i="21"/>
  <c r="K39" i="21"/>
  <c r="J39" i="21"/>
  <c r="L38" i="21"/>
  <c r="K38" i="21"/>
  <c r="J38" i="21"/>
  <c r="L37" i="21"/>
  <c r="K37" i="21"/>
  <c r="J37" i="21"/>
  <c r="L36" i="21"/>
  <c r="K36" i="21"/>
  <c r="J36" i="21"/>
  <c r="L35" i="21"/>
  <c r="K35" i="21"/>
  <c r="J35" i="21"/>
  <c r="L34" i="21"/>
  <c r="K34" i="21"/>
  <c r="J34" i="21"/>
  <c r="L33" i="21"/>
  <c r="K33" i="21"/>
  <c r="J33" i="21"/>
  <c r="L32" i="21"/>
  <c r="K32" i="21"/>
  <c r="J32" i="21"/>
  <c r="L31" i="21"/>
  <c r="K31" i="21"/>
  <c r="J31" i="21"/>
  <c r="L30" i="21"/>
  <c r="K30" i="21"/>
  <c r="J30" i="21"/>
  <c r="L29" i="21"/>
  <c r="K29" i="21"/>
  <c r="J29" i="21"/>
  <c r="L28" i="21"/>
  <c r="K28" i="21"/>
  <c r="J28" i="21"/>
  <c r="L27" i="21"/>
  <c r="K27" i="21"/>
  <c r="J27" i="21"/>
  <c r="L26" i="21"/>
  <c r="K26" i="21"/>
  <c r="J26" i="21"/>
  <c r="L25" i="21"/>
  <c r="K25" i="21"/>
  <c r="J25" i="21"/>
  <c r="L24" i="21"/>
  <c r="K24" i="21"/>
  <c r="J24" i="21"/>
  <c r="L23" i="21"/>
  <c r="K23" i="21"/>
  <c r="J23" i="21"/>
  <c r="L22" i="21"/>
  <c r="K22" i="21"/>
  <c r="J22" i="21"/>
  <c r="L21" i="21"/>
  <c r="K21" i="21"/>
  <c r="J21" i="21"/>
  <c r="L20" i="21"/>
  <c r="K20" i="21"/>
  <c r="J20" i="21"/>
  <c r="L19" i="21"/>
  <c r="K19" i="21"/>
  <c r="J19" i="21"/>
  <c r="L18" i="21"/>
  <c r="K18" i="21"/>
  <c r="J18" i="21"/>
  <c r="L17" i="21"/>
  <c r="K17" i="21"/>
  <c r="J17" i="21"/>
  <c r="L16" i="21"/>
  <c r="K16" i="21"/>
  <c r="J16" i="21"/>
  <c r="L15" i="21"/>
  <c r="K15" i="21"/>
  <c r="J15" i="21"/>
  <c r="H41" i="21"/>
  <c r="G41" i="21"/>
  <c r="F41" i="21"/>
  <c r="H40" i="21"/>
  <c r="G40" i="21"/>
  <c r="F40" i="21"/>
  <c r="H39" i="21"/>
  <c r="G39" i="21"/>
  <c r="F39" i="21"/>
  <c r="H38" i="21"/>
  <c r="G38" i="21"/>
  <c r="F38" i="21"/>
  <c r="H37" i="21"/>
  <c r="G37" i="21"/>
  <c r="F37" i="21"/>
  <c r="H36" i="21"/>
  <c r="G36" i="21"/>
  <c r="F36" i="21"/>
  <c r="H35" i="21"/>
  <c r="G35" i="21"/>
  <c r="F35" i="21"/>
  <c r="H34" i="21"/>
  <c r="G34" i="21"/>
  <c r="F34" i="21"/>
  <c r="H33" i="21"/>
  <c r="G33" i="21"/>
  <c r="F33" i="21"/>
  <c r="H32" i="21"/>
  <c r="G32" i="21"/>
  <c r="F32" i="21"/>
  <c r="H31" i="21"/>
  <c r="G31" i="21"/>
  <c r="F31" i="21"/>
  <c r="H30" i="21"/>
  <c r="G30" i="21"/>
  <c r="F30" i="21"/>
  <c r="H29" i="21"/>
  <c r="G29" i="21"/>
  <c r="F29" i="21"/>
  <c r="H28" i="21"/>
  <c r="G28" i="21"/>
  <c r="F28" i="21"/>
  <c r="H27" i="21"/>
  <c r="G27" i="21"/>
  <c r="F27" i="21"/>
  <c r="H26" i="21"/>
  <c r="G26" i="21"/>
  <c r="F26" i="21"/>
  <c r="H25" i="21"/>
  <c r="G25" i="21"/>
  <c r="F25" i="21"/>
  <c r="H24" i="21"/>
  <c r="G24" i="21"/>
  <c r="F24" i="21"/>
  <c r="H23" i="21"/>
  <c r="G23" i="21"/>
  <c r="F23" i="21"/>
  <c r="H22" i="21"/>
  <c r="G22" i="21"/>
  <c r="F22" i="21"/>
  <c r="H21" i="21"/>
  <c r="G21" i="21"/>
  <c r="F21" i="21"/>
  <c r="H20" i="21"/>
  <c r="G20" i="21"/>
  <c r="F20" i="21"/>
  <c r="H19" i="21"/>
  <c r="G19" i="21"/>
  <c r="F19" i="21"/>
  <c r="H18" i="21"/>
  <c r="G18" i="21"/>
  <c r="F18" i="21"/>
  <c r="H17" i="21"/>
  <c r="G17" i="21"/>
  <c r="F17" i="21"/>
  <c r="H16" i="21"/>
  <c r="G16" i="21"/>
  <c r="F16" i="21"/>
  <c r="H15" i="21"/>
  <c r="G15" i="21"/>
  <c r="F15" i="21"/>
  <c r="B16" i="21"/>
  <c r="C16" i="21"/>
  <c r="D16" i="21"/>
  <c r="B17" i="21"/>
  <c r="C17" i="21"/>
  <c r="D17" i="21"/>
  <c r="B18" i="21"/>
  <c r="C18" i="21"/>
  <c r="D18" i="21"/>
  <c r="B19" i="21"/>
  <c r="C19" i="21"/>
  <c r="D19" i="21"/>
  <c r="B20" i="21"/>
  <c r="C20" i="21"/>
  <c r="D20" i="21"/>
  <c r="B21" i="21"/>
  <c r="C21" i="21"/>
  <c r="D21" i="21"/>
  <c r="B22" i="21"/>
  <c r="C22" i="21"/>
  <c r="D22" i="21"/>
  <c r="B23" i="21"/>
  <c r="C23" i="21"/>
  <c r="D23" i="21"/>
  <c r="B24" i="21"/>
  <c r="C24" i="21"/>
  <c r="D24" i="21"/>
  <c r="B25" i="21"/>
  <c r="C25" i="21"/>
  <c r="D25" i="21"/>
  <c r="B26" i="21"/>
  <c r="C26" i="21"/>
  <c r="D26" i="21"/>
  <c r="B27" i="21"/>
  <c r="C27" i="21"/>
  <c r="D27" i="21"/>
  <c r="B28" i="21"/>
  <c r="C28" i="21"/>
  <c r="D28" i="21"/>
  <c r="B29" i="21"/>
  <c r="C29" i="21"/>
  <c r="D29" i="21"/>
  <c r="B30" i="21"/>
  <c r="C30" i="21"/>
  <c r="D30" i="21"/>
  <c r="B31" i="21"/>
  <c r="C31" i="21"/>
  <c r="D31" i="21"/>
  <c r="B32" i="21"/>
  <c r="C32" i="21"/>
  <c r="D32" i="21"/>
  <c r="B33" i="21"/>
  <c r="C33" i="21"/>
  <c r="D33" i="21"/>
  <c r="B34" i="21"/>
  <c r="C34" i="21"/>
  <c r="D34" i="21"/>
  <c r="B35" i="21"/>
  <c r="C35" i="21"/>
  <c r="D35" i="21"/>
  <c r="B36" i="21"/>
  <c r="C36" i="21"/>
  <c r="D36" i="21"/>
  <c r="B37" i="21"/>
  <c r="C37" i="21"/>
  <c r="D37" i="21"/>
  <c r="B38" i="21"/>
  <c r="C38" i="21"/>
  <c r="D38" i="21"/>
  <c r="B39" i="21"/>
  <c r="C39" i="21"/>
  <c r="D39" i="21"/>
  <c r="B40" i="21"/>
  <c r="C40" i="21"/>
  <c r="D40" i="21"/>
  <c r="B41" i="21"/>
  <c r="C41" i="21"/>
  <c r="D41" i="21"/>
  <c r="C15" i="21"/>
  <c r="D15" i="21"/>
  <c r="B15" i="21"/>
  <c r="AB39" i="20"/>
  <c r="AA39" i="20"/>
  <c r="Z39" i="20"/>
  <c r="AB38" i="20"/>
  <c r="AA38" i="20"/>
  <c r="Z38" i="20"/>
  <c r="AB37" i="20"/>
  <c r="AA37" i="20"/>
  <c r="Z37" i="20"/>
  <c r="AB36" i="20"/>
  <c r="AA36" i="20"/>
  <c r="Z36" i="20"/>
  <c r="AB35" i="20"/>
  <c r="AA35" i="20"/>
  <c r="Z35" i="20"/>
  <c r="AB34" i="20"/>
  <c r="AA34" i="20"/>
  <c r="Z34" i="20"/>
  <c r="AB33" i="20"/>
  <c r="AA33" i="20"/>
  <c r="Z33" i="20"/>
  <c r="AB32" i="20"/>
  <c r="AA32" i="20"/>
  <c r="Z32" i="20"/>
  <c r="AB31" i="20"/>
  <c r="AA31" i="20"/>
  <c r="Z31" i="20"/>
  <c r="AB30" i="20"/>
  <c r="AA30" i="20"/>
  <c r="Z30" i="20"/>
  <c r="AB29" i="20"/>
  <c r="AA29" i="20"/>
  <c r="Z29" i="20"/>
  <c r="AB28" i="20"/>
  <c r="AA28" i="20"/>
  <c r="Z28" i="20"/>
  <c r="AB27" i="20"/>
  <c r="AA27" i="20"/>
  <c r="Z27" i="20"/>
  <c r="AB26" i="20"/>
  <c r="AA26" i="20"/>
  <c r="Z26" i="20"/>
  <c r="AB25" i="20"/>
  <c r="AA25" i="20"/>
  <c r="Z25" i="20"/>
  <c r="AB24" i="20"/>
  <c r="AA24" i="20"/>
  <c r="Z24" i="20"/>
  <c r="AB23" i="20"/>
  <c r="AA23" i="20"/>
  <c r="Z23" i="20"/>
  <c r="AB22" i="20"/>
  <c r="AA22" i="20"/>
  <c r="Z22" i="20"/>
  <c r="AB21" i="20"/>
  <c r="AA21" i="20"/>
  <c r="Z21" i="20"/>
  <c r="AB20" i="20"/>
  <c r="AA20" i="20"/>
  <c r="Z20" i="20"/>
  <c r="AB19" i="20"/>
  <c r="AA19" i="20"/>
  <c r="Z19" i="20"/>
  <c r="AB18" i="20"/>
  <c r="AA18" i="20"/>
  <c r="Z18" i="20"/>
  <c r="AB17" i="20"/>
  <c r="AA17" i="20"/>
  <c r="Z17" i="20"/>
  <c r="AB16" i="20"/>
  <c r="AA16" i="20"/>
  <c r="Z16" i="20"/>
  <c r="AB15" i="20"/>
  <c r="AA15" i="20"/>
  <c r="Z15" i="20"/>
  <c r="AB14" i="20"/>
  <c r="AA14" i="20"/>
  <c r="Z14" i="20"/>
  <c r="AB13" i="20"/>
  <c r="AA13" i="20"/>
  <c r="Z13" i="20"/>
  <c r="X39" i="20"/>
  <c r="W39" i="20"/>
  <c r="V39" i="20"/>
  <c r="X38" i="20"/>
  <c r="W38" i="20"/>
  <c r="V38" i="20"/>
  <c r="X37" i="20"/>
  <c r="W37" i="20"/>
  <c r="V37" i="20"/>
  <c r="X36" i="20"/>
  <c r="W36" i="20"/>
  <c r="V36" i="20"/>
  <c r="X35" i="20"/>
  <c r="W35" i="20"/>
  <c r="V35" i="20"/>
  <c r="X34" i="20"/>
  <c r="W34" i="20"/>
  <c r="V34" i="20"/>
  <c r="X33" i="20"/>
  <c r="W33" i="20"/>
  <c r="V33" i="20"/>
  <c r="X32" i="20"/>
  <c r="W32" i="20"/>
  <c r="V32" i="20"/>
  <c r="X31" i="20"/>
  <c r="W31" i="20"/>
  <c r="V31" i="20"/>
  <c r="X30" i="20"/>
  <c r="W30" i="20"/>
  <c r="V30" i="20"/>
  <c r="X29" i="20"/>
  <c r="W29" i="20"/>
  <c r="V29" i="20"/>
  <c r="X28" i="20"/>
  <c r="W28" i="20"/>
  <c r="V28" i="20"/>
  <c r="X27" i="20"/>
  <c r="W27" i="20"/>
  <c r="V27" i="20"/>
  <c r="X26" i="20"/>
  <c r="W26" i="20"/>
  <c r="V26" i="20"/>
  <c r="X25" i="20"/>
  <c r="W25" i="20"/>
  <c r="V25" i="20"/>
  <c r="X24" i="20"/>
  <c r="W24" i="20"/>
  <c r="V24" i="20"/>
  <c r="X23" i="20"/>
  <c r="W23" i="20"/>
  <c r="V23" i="20"/>
  <c r="X22" i="20"/>
  <c r="W22" i="20"/>
  <c r="V22" i="20"/>
  <c r="X21" i="20"/>
  <c r="W21" i="20"/>
  <c r="V21" i="20"/>
  <c r="X20" i="20"/>
  <c r="W20" i="20"/>
  <c r="V20" i="20"/>
  <c r="X19" i="20"/>
  <c r="W19" i="20"/>
  <c r="V19" i="20"/>
  <c r="X18" i="20"/>
  <c r="W18" i="20"/>
  <c r="V18" i="20"/>
  <c r="X17" i="20"/>
  <c r="W17" i="20"/>
  <c r="V17" i="20"/>
  <c r="X16" i="20"/>
  <c r="W16" i="20"/>
  <c r="V16" i="20"/>
  <c r="X15" i="20"/>
  <c r="W15" i="20"/>
  <c r="V15" i="20"/>
  <c r="X14" i="20"/>
  <c r="W14" i="20"/>
  <c r="V14" i="20"/>
  <c r="X13" i="20"/>
  <c r="W13" i="20"/>
  <c r="V13" i="20"/>
  <c r="T39" i="20"/>
  <c r="S39" i="20"/>
  <c r="R39" i="20"/>
  <c r="T38" i="20"/>
  <c r="S38" i="20"/>
  <c r="R38" i="20"/>
  <c r="T37" i="20"/>
  <c r="S37" i="20"/>
  <c r="R37" i="20"/>
  <c r="T36" i="20"/>
  <c r="S36" i="20"/>
  <c r="R36" i="20"/>
  <c r="T35" i="20"/>
  <c r="S35" i="20"/>
  <c r="R35" i="20"/>
  <c r="T34" i="20"/>
  <c r="S34" i="20"/>
  <c r="R34" i="20"/>
  <c r="T33" i="20"/>
  <c r="S33" i="20"/>
  <c r="R33" i="20"/>
  <c r="T32" i="20"/>
  <c r="S32" i="20"/>
  <c r="R32" i="20"/>
  <c r="T31" i="20"/>
  <c r="S31" i="20"/>
  <c r="R31" i="20"/>
  <c r="T30" i="20"/>
  <c r="S30" i="20"/>
  <c r="R30" i="20"/>
  <c r="T29" i="20"/>
  <c r="S29" i="20"/>
  <c r="R29" i="20"/>
  <c r="T28" i="20"/>
  <c r="S28" i="20"/>
  <c r="R28" i="20"/>
  <c r="T27" i="20"/>
  <c r="S27" i="20"/>
  <c r="R27" i="20"/>
  <c r="T26" i="20"/>
  <c r="S26" i="20"/>
  <c r="R26" i="20"/>
  <c r="T25" i="20"/>
  <c r="S25" i="20"/>
  <c r="R25" i="20"/>
  <c r="T24" i="20"/>
  <c r="S24" i="20"/>
  <c r="R24" i="20"/>
  <c r="T23" i="20"/>
  <c r="S23" i="20"/>
  <c r="R23" i="20"/>
  <c r="T22" i="20"/>
  <c r="S22" i="20"/>
  <c r="R22" i="20"/>
  <c r="T21" i="20"/>
  <c r="S21" i="20"/>
  <c r="R21" i="20"/>
  <c r="T20" i="20"/>
  <c r="S20" i="20"/>
  <c r="R20" i="20"/>
  <c r="T19" i="20"/>
  <c r="S19" i="20"/>
  <c r="R19" i="20"/>
  <c r="T18" i="20"/>
  <c r="S18" i="20"/>
  <c r="R18" i="20"/>
  <c r="T17" i="20"/>
  <c r="S17" i="20"/>
  <c r="R17" i="20"/>
  <c r="T16" i="20"/>
  <c r="S16" i="20"/>
  <c r="R16" i="20"/>
  <c r="T15" i="20"/>
  <c r="S15" i="20"/>
  <c r="R15" i="20"/>
  <c r="T14" i="20"/>
  <c r="S14" i="20"/>
  <c r="R14" i="20"/>
  <c r="T13" i="20"/>
  <c r="S13" i="20"/>
  <c r="R13" i="20"/>
  <c r="P39" i="20"/>
  <c r="O39" i="20"/>
  <c r="N39" i="20"/>
  <c r="P38" i="20"/>
  <c r="O38" i="20"/>
  <c r="N38" i="20"/>
  <c r="P37" i="20"/>
  <c r="O37" i="20"/>
  <c r="N37" i="20"/>
  <c r="P36" i="20"/>
  <c r="O36" i="20"/>
  <c r="N36" i="20"/>
  <c r="P35" i="20"/>
  <c r="O35" i="20"/>
  <c r="N35" i="20"/>
  <c r="P34" i="20"/>
  <c r="O34" i="20"/>
  <c r="N34" i="20"/>
  <c r="P33" i="20"/>
  <c r="O33" i="20"/>
  <c r="N33" i="20"/>
  <c r="P32" i="20"/>
  <c r="O32" i="20"/>
  <c r="N32" i="20"/>
  <c r="P31" i="20"/>
  <c r="O31" i="20"/>
  <c r="N31" i="20"/>
  <c r="P30" i="20"/>
  <c r="O30" i="20"/>
  <c r="N30" i="20"/>
  <c r="P29" i="20"/>
  <c r="O29" i="20"/>
  <c r="N29" i="20"/>
  <c r="P28" i="20"/>
  <c r="O28" i="20"/>
  <c r="N28" i="20"/>
  <c r="P27" i="20"/>
  <c r="O27" i="20"/>
  <c r="N27" i="20"/>
  <c r="P26" i="20"/>
  <c r="O26" i="20"/>
  <c r="N26" i="20"/>
  <c r="P25" i="20"/>
  <c r="O25" i="20"/>
  <c r="N25" i="20"/>
  <c r="P24" i="20"/>
  <c r="O24" i="20"/>
  <c r="N24" i="20"/>
  <c r="P23" i="20"/>
  <c r="O23" i="20"/>
  <c r="N23" i="20"/>
  <c r="P22" i="20"/>
  <c r="O22" i="20"/>
  <c r="N22" i="20"/>
  <c r="P21" i="20"/>
  <c r="O21" i="20"/>
  <c r="N21" i="20"/>
  <c r="P20" i="20"/>
  <c r="O20" i="20"/>
  <c r="N20" i="20"/>
  <c r="P19" i="20"/>
  <c r="O19" i="20"/>
  <c r="N19" i="20"/>
  <c r="P18" i="20"/>
  <c r="O18" i="20"/>
  <c r="N18" i="20"/>
  <c r="P17" i="20"/>
  <c r="O17" i="20"/>
  <c r="N17" i="20"/>
  <c r="P16" i="20"/>
  <c r="O16" i="20"/>
  <c r="N16" i="20"/>
  <c r="P15" i="20"/>
  <c r="O15" i="20"/>
  <c r="N15" i="20"/>
  <c r="P14" i="20"/>
  <c r="O14" i="20"/>
  <c r="N14" i="20"/>
  <c r="P13" i="20"/>
  <c r="O13" i="20"/>
  <c r="N13" i="20"/>
  <c r="L39" i="20"/>
  <c r="K39" i="20"/>
  <c r="J39" i="20"/>
  <c r="L38" i="20"/>
  <c r="K38" i="20"/>
  <c r="J38" i="20"/>
  <c r="L37" i="20"/>
  <c r="K37" i="20"/>
  <c r="J37" i="20"/>
  <c r="L36" i="20"/>
  <c r="K36" i="20"/>
  <c r="J36" i="20"/>
  <c r="L35" i="20"/>
  <c r="K35" i="20"/>
  <c r="J35" i="20"/>
  <c r="L34" i="20"/>
  <c r="K34" i="20"/>
  <c r="J34" i="20"/>
  <c r="L33" i="20"/>
  <c r="K33" i="20"/>
  <c r="J33" i="20"/>
  <c r="L32" i="20"/>
  <c r="K32" i="20"/>
  <c r="J32" i="20"/>
  <c r="L31" i="20"/>
  <c r="K31" i="20"/>
  <c r="J31" i="20"/>
  <c r="L30" i="20"/>
  <c r="K30" i="20"/>
  <c r="J30" i="20"/>
  <c r="L29" i="20"/>
  <c r="K29" i="20"/>
  <c r="J29" i="20"/>
  <c r="L28" i="20"/>
  <c r="K28" i="20"/>
  <c r="J28" i="20"/>
  <c r="L27" i="20"/>
  <c r="K27" i="20"/>
  <c r="J27" i="20"/>
  <c r="L26" i="20"/>
  <c r="K26" i="20"/>
  <c r="J26" i="20"/>
  <c r="L25" i="20"/>
  <c r="K25" i="20"/>
  <c r="J25" i="20"/>
  <c r="L24" i="20"/>
  <c r="K24" i="20"/>
  <c r="J24" i="20"/>
  <c r="L23" i="20"/>
  <c r="K23" i="20"/>
  <c r="J23" i="20"/>
  <c r="L22" i="20"/>
  <c r="K22" i="20"/>
  <c r="J22" i="20"/>
  <c r="L21" i="20"/>
  <c r="K21" i="20"/>
  <c r="J21" i="20"/>
  <c r="L20" i="20"/>
  <c r="K20" i="20"/>
  <c r="J20" i="20"/>
  <c r="L19" i="20"/>
  <c r="K19" i="20"/>
  <c r="J19" i="20"/>
  <c r="L18" i="20"/>
  <c r="K18" i="20"/>
  <c r="J18" i="20"/>
  <c r="L17" i="20"/>
  <c r="K17" i="20"/>
  <c r="J17" i="20"/>
  <c r="L16" i="20"/>
  <c r="K16" i="20"/>
  <c r="J16" i="20"/>
  <c r="L15" i="20"/>
  <c r="K15" i="20"/>
  <c r="J15" i="20"/>
  <c r="L14" i="20"/>
  <c r="K14" i="20"/>
  <c r="J14" i="20"/>
  <c r="L13" i="20"/>
  <c r="K13" i="20"/>
  <c r="J13" i="20"/>
  <c r="H39" i="20"/>
  <c r="G39" i="20"/>
  <c r="F39" i="20"/>
  <c r="H38" i="20"/>
  <c r="G38" i="20"/>
  <c r="F38" i="20"/>
  <c r="H37" i="20"/>
  <c r="G37" i="20"/>
  <c r="F37" i="20"/>
  <c r="H36" i="20"/>
  <c r="G36" i="20"/>
  <c r="F36" i="20"/>
  <c r="H35" i="20"/>
  <c r="G35" i="20"/>
  <c r="F35" i="20"/>
  <c r="H34" i="20"/>
  <c r="G34" i="20"/>
  <c r="F34" i="20"/>
  <c r="H33" i="20"/>
  <c r="G33" i="20"/>
  <c r="F33" i="20"/>
  <c r="H32" i="20"/>
  <c r="G32" i="20"/>
  <c r="F32" i="20"/>
  <c r="H31" i="20"/>
  <c r="G31" i="20"/>
  <c r="F31" i="20"/>
  <c r="H30" i="20"/>
  <c r="G30" i="20"/>
  <c r="F30" i="20"/>
  <c r="H29" i="20"/>
  <c r="G29" i="20"/>
  <c r="F29" i="20"/>
  <c r="H28" i="20"/>
  <c r="G28" i="20"/>
  <c r="F28" i="20"/>
  <c r="H27" i="20"/>
  <c r="G27" i="20"/>
  <c r="F27" i="20"/>
  <c r="H26" i="20"/>
  <c r="G26" i="20"/>
  <c r="F26" i="20"/>
  <c r="H25" i="20"/>
  <c r="G25" i="20"/>
  <c r="F25" i="20"/>
  <c r="H24" i="20"/>
  <c r="G24" i="20"/>
  <c r="F24" i="20"/>
  <c r="H23" i="20"/>
  <c r="G23" i="20"/>
  <c r="F23" i="20"/>
  <c r="H22" i="20"/>
  <c r="G22" i="20"/>
  <c r="F22" i="20"/>
  <c r="H21" i="20"/>
  <c r="G21" i="20"/>
  <c r="F21" i="20"/>
  <c r="H20" i="20"/>
  <c r="G20" i="20"/>
  <c r="F20" i="20"/>
  <c r="H19" i="20"/>
  <c r="G19" i="20"/>
  <c r="F19" i="20"/>
  <c r="H18" i="20"/>
  <c r="G18" i="20"/>
  <c r="F18" i="20"/>
  <c r="H17" i="20"/>
  <c r="G17" i="20"/>
  <c r="F17" i="20"/>
  <c r="H16" i="20"/>
  <c r="G16" i="20"/>
  <c r="F16" i="20"/>
  <c r="H15" i="20"/>
  <c r="G15" i="20"/>
  <c r="F15" i="20"/>
  <c r="H14" i="20"/>
  <c r="G14" i="20"/>
  <c r="F14" i="20"/>
  <c r="H13" i="20"/>
  <c r="G13" i="20"/>
  <c r="F13" i="20"/>
  <c r="B14" i="20"/>
  <c r="C14" i="20"/>
  <c r="D14" i="20"/>
  <c r="B15" i="20"/>
  <c r="C15" i="20"/>
  <c r="D15" i="20"/>
  <c r="B16" i="20"/>
  <c r="C16" i="20"/>
  <c r="D16" i="20"/>
  <c r="B17" i="20"/>
  <c r="C17" i="20"/>
  <c r="D17" i="20"/>
  <c r="B18" i="20"/>
  <c r="C18" i="20"/>
  <c r="D18" i="20"/>
  <c r="B19" i="20"/>
  <c r="C19" i="20"/>
  <c r="D19" i="20"/>
  <c r="B20" i="20"/>
  <c r="C20" i="20"/>
  <c r="D20" i="20"/>
  <c r="B21" i="20"/>
  <c r="C21" i="20"/>
  <c r="D21" i="20"/>
  <c r="B22" i="20"/>
  <c r="C22" i="20"/>
  <c r="D22" i="20"/>
  <c r="B23" i="20"/>
  <c r="C23" i="20"/>
  <c r="D23" i="20"/>
  <c r="B24" i="20"/>
  <c r="C24" i="20"/>
  <c r="D24" i="20"/>
  <c r="B25" i="20"/>
  <c r="C25" i="20"/>
  <c r="D25" i="20"/>
  <c r="B26" i="20"/>
  <c r="C26" i="20"/>
  <c r="D26" i="20"/>
  <c r="B27" i="20"/>
  <c r="C27" i="20"/>
  <c r="D27" i="20"/>
  <c r="B28" i="20"/>
  <c r="C28" i="20"/>
  <c r="D28" i="20"/>
  <c r="B29" i="20"/>
  <c r="C29" i="20"/>
  <c r="D29" i="20"/>
  <c r="B30" i="20"/>
  <c r="C30" i="20"/>
  <c r="D30" i="20"/>
  <c r="B31" i="20"/>
  <c r="C31" i="20"/>
  <c r="D31" i="20"/>
  <c r="B32" i="20"/>
  <c r="C32" i="20"/>
  <c r="D32" i="20"/>
  <c r="B33" i="20"/>
  <c r="C33" i="20"/>
  <c r="D33" i="20"/>
  <c r="B34" i="20"/>
  <c r="C34" i="20"/>
  <c r="D34" i="20"/>
  <c r="B35" i="20"/>
  <c r="C35" i="20"/>
  <c r="D35" i="20"/>
  <c r="B36" i="20"/>
  <c r="C36" i="20"/>
  <c r="D36" i="20"/>
  <c r="B37" i="20"/>
  <c r="C37" i="20"/>
  <c r="D37" i="20"/>
  <c r="B38" i="20"/>
  <c r="C38" i="20"/>
  <c r="D38" i="20"/>
  <c r="B39" i="20"/>
  <c r="C39" i="20"/>
  <c r="D39" i="20"/>
  <c r="C13" i="20"/>
  <c r="D13" i="20"/>
  <c r="B13" i="20"/>
  <c r="D128" i="19"/>
  <c r="C128" i="19"/>
  <c r="B128" i="19"/>
  <c r="D127" i="19"/>
  <c r="C127" i="19"/>
  <c r="B127" i="19"/>
  <c r="D126" i="19"/>
  <c r="C126" i="19"/>
  <c r="B126" i="19"/>
  <c r="H128" i="19"/>
  <c r="G128" i="19"/>
  <c r="F128" i="19"/>
  <c r="H127" i="19"/>
  <c r="G127" i="19"/>
  <c r="F127" i="19"/>
  <c r="H126" i="19"/>
  <c r="G126" i="19"/>
  <c r="F126" i="19"/>
  <c r="L128" i="19"/>
  <c r="K128" i="19"/>
  <c r="J128" i="19"/>
  <c r="L127" i="19"/>
  <c r="K127" i="19"/>
  <c r="J127" i="19"/>
  <c r="L126" i="19"/>
  <c r="K126" i="19"/>
  <c r="J126" i="19"/>
  <c r="P128" i="19"/>
  <c r="O128" i="19"/>
  <c r="N128" i="19"/>
  <c r="P127" i="19"/>
  <c r="O127" i="19"/>
  <c r="N127" i="19"/>
  <c r="P126" i="19"/>
  <c r="O126" i="19"/>
  <c r="N126" i="19"/>
  <c r="T128" i="19"/>
  <c r="S128" i="19"/>
  <c r="R128" i="19"/>
  <c r="T127" i="19"/>
  <c r="S127" i="19"/>
  <c r="R127" i="19"/>
  <c r="T126" i="19"/>
  <c r="S126" i="19"/>
  <c r="R126" i="19"/>
  <c r="X128" i="19"/>
  <c r="W128" i="19"/>
  <c r="V128" i="19"/>
  <c r="X127" i="19"/>
  <c r="W127" i="19"/>
  <c r="V127" i="19"/>
  <c r="X126" i="19"/>
  <c r="W126" i="19"/>
  <c r="V126" i="19"/>
  <c r="AB128" i="19"/>
  <c r="AA128" i="19"/>
  <c r="Z128" i="19"/>
  <c r="AB127" i="19"/>
  <c r="AA127" i="19"/>
  <c r="Z127" i="19"/>
  <c r="AB126" i="19"/>
  <c r="AA126" i="19"/>
  <c r="Z126" i="19"/>
  <c r="AB122" i="19"/>
  <c r="AA122" i="19"/>
  <c r="Z122" i="19"/>
  <c r="AB121" i="19"/>
  <c r="AA121" i="19"/>
  <c r="Z121" i="19"/>
  <c r="AB120" i="19"/>
  <c r="AA120" i="19"/>
  <c r="Z120" i="19"/>
  <c r="X122" i="19"/>
  <c r="W122" i="19"/>
  <c r="V122" i="19"/>
  <c r="X121" i="19"/>
  <c r="W121" i="19"/>
  <c r="V121" i="19"/>
  <c r="X120" i="19"/>
  <c r="W120" i="19"/>
  <c r="V120" i="19"/>
  <c r="T122" i="19"/>
  <c r="S122" i="19"/>
  <c r="R122" i="19"/>
  <c r="T121" i="19"/>
  <c r="S121" i="19"/>
  <c r="R121" i="19"/>
  <c r="T120" i="19"/>
  <c r="S120" i="19"/>
  <c r="R120" i="19"/>
  <c r="P122" i="19"/>
  <c r="O122" i="19"/>
  <c r="N122" i="19"/>
  <c r="P121" i="19"/>
  <c r="O121" i="19"/>
  <c r="N121" i="19"/>
  <c r="P120" i="19"/>
  <c r="O120" i="19"/>
  <c r="N120" i="19"/>
  <c r="L122" i="19"/>
  <c r="K122" i="19"/>
  <c r="J122" i="19"/>
  <c r="L121" i="19"/>
  <c r="K121" i="19"/>
  <c r="J121" i="19"/>
  <c r="L120" i="19"/>
  <c r="K120" i="19"/>
  <c r="J120" i="19"/>
  <c r="H122" i="19"/>
  <c r="G122" i="19"/>
  <c r="F122" i="19"/>
  <c r="H121" i="19"/>
  <c r="G121" i="19"/>
  <c r="F121" i="19"/>
  <c r="H120" i="19"/>
  <c r="G120" i="19"/>
  <c r="F120" i="19"/>
  <c r="C120" i="19"/>
  <c r="D120" i="19"/>
  <c r="C121" i="19"/>
  <c r="D121" i="19"/>
  <c r="C122" i="19"/>
  <c r="D122" i="19"/>
  <c r="B121" i="19"/>
  <c r="B122" i="19"/>
  <c r="B120" i="19"/>
  <c r="D77" i="19"/>
  <c r="C77" i="19"/>
  <c r="B77" i="19"/>
  <c r="D76" i="19"/>
  <c r="C76" i="19"/>
  <c r="B76" i="19"/>
  <c r="D75" i="19"/>
  <c r="C75" i="19"/>
  <c r="B75" i="19"/>
  <c r="H77" i="19"/>
  <c r="G77" i="19"/>
  <c r="F77" i="19"/>
  <c r="H76" i="19"/>
  <c r="G76" i="19"/>
  <c r="F76" i="19"/>
  <c r="H75" i="19"/>
  <c r="G75" i="19"/>
  <c r="F75" i="19"/>
  <c r="L77" i="19"/>
  <c r="K77" i="19"/>
  <c r="J77" i="19"/>
  <c r="L76" i="19"/>
  <c r="K76" i="19"/>
  <c r="J76" i="19"/>
  <c r="L75" i="19"/>
  <c r="K75" i="19"/>
  <c r="J75" i="19"/>
  <c r="P77" i="19"/>
  <c r="O77" i="19"/>
  <c r="N77" i="19"/>
  <c r="P76" i="19"/>
  <c r="O76" i="19"/>
  <c r="N76" i="19"/>
  <c r="P75" i="19"/>
  <c r="O75" i="19"/>
  <c r="N75" i="19"/>
  <c r="T77" i="19"/>
  <c r="S77" i="19"/>
  <c r="R77" i="19"/>
  <c r="T76" i="19"/>
  <c r="S76" i="19"/>
  <c r="R76" i="19"/>
  <c r="T75" i="19"/>
  <c r="S75" i="19"/>
  <c r="R75" i="19"/>
  <c r="X77" i="19"/>
  <c r="W77" i="19"/>
  <c r="V77" i="19"/>
  <c r="X76" i="19"/>
  <c r="W76" i="19"/>
  <c r="V76" i="19"/>
  <c r="X75" i="19"/>
  <c r="W75" i="19"/>
  <c r="V75" i="19"/>
  <c r="AB77" i="19"/>
  <c r="AA77" i="19"/>
  <c r="Z77" i="19"/>
  <c r="AB76" i="19"/>
  <c r="AA76" i="19"/>
  <c r="Z76" i="19"/>
  <c r="AB75" i="19"/>
  <c r="AA75" i="19"/>
  <c r="Z75" i="19"/>
  <c r="AB71" i="19"/>
  <c r="AA71" i="19"/>
  <c r="Z71" i="19"/>
  <c r="AB70" i="19"/>
  <c r="AA70" i="19"/>
  <c r="Z70" i="19"/>
  <c r="AB69" i="19"/>
  <c r="AA69" i="19"/>
  <c r="Z69" i="19"/>
  <c r="X71" i="19"/>
  <c r="W71" i="19"/>
  <c r="V71" i="19"/>
  <c r="X70" i="19"/>
  <c r="W70" i="19"/>
  <c r="V70" i="19"/>
  <c r="X69" i="19"/>
  <c r="W69" i="19"/>
  <c r="V69" i="19"/>
  <c r="T71" i="19"/>
  <c r="S71" i="19"/>
  <c r="R71" i="19"/>
  <c r="T70" i="19"/>
  <c r="S70" i="19"/>
  <c r="R70" i="19"/>
  <c r="T69" i="19"/>
  <c r="S69" i="19"/>
  <c r="R69" i="19"/>
  <c r="P71" i="19"/>
  <c r="O71" i="19"/>
  <c r="N71" i="19"/>
  <c r="P70" i="19"/>
  <c r="O70" i="19"/>
  <c r="N70" i="19"/>
  <c r="P69" i="19"/>
  <c r="O69" i="19"/>
  <c r="N69" i="19"/>
  <c r="L71" i="19"/>
  <c r="K71" i="19"/>
  <c r="J71" i="19"/>
  <c r="L70" i="19"/>
  <c r="K70" i="19"/>
  <c r="J70" i="19"/>
  <c r="L69" i="19"/>
  <c r="K69" i="19"/>
  <c r="J69" i="19"/>
  <c r="H71" i="19"/>
  <c r="G71" i="19"/>
  <c r="F71" i="19"/>
  <c r="H70" i="19"/>
  <c r="G70" i="19"/>
  <c r="F70" i="19"/>
  <c r="H69" i="19"/>
  <c r="G69" i="19"/>
  <c r="F69" i="19"/>
  <c r="C69" i="19"/>
  <c r="D69" i="19"/>
  <c r="C70" i="19"/>
  <c r="D70" i="19"/>
  <c r="C71" i="19"/>
  <c r="D71" i="19"/>
  <c r="B70" i="19"/>
  <c r="B71" i="19"/>
  <c r="B69" i="19"/>
  <c r="D27" i="19"/>
  <c r="C27" i="19"/>
  <c r="B27" i="19"/>
  <c r="H27" i="19"/>
  <c r="G27" i="19"/>
  <c r="F27" i="19"/>
  <c r="L27" i="19"/>
  <c r="K27" i="19"/>
  <c r="J27" i="19"/>
  <c r="P27" i="19"/>
  <c r="O27" i="19"/>
  <c r="N27" i="19"/>
  <c r="T27" i="19"/>
  <c r="S27" i="19"/>
  <c r="R27" i="19"/>
  <c r="X27" i="19"/>
  <c r="W27" i="19"/>
  <c r="V27" i="19"/>
  <c r="AB27" i="19"/>
  <c r="AA27" i="19"/>
  <c r="Z27" i="19"/>
  <c r="AB25" i="18"/>
  <c r="AA25" i="18"/>
  <c r="Z25" i="18"/>
  <c r="X25" i="18"/>
  <c r="W25" i="18"/>
  <c r="V25" i="18"/>
  <c r="T25" i="18"/>
  <c r="S25" i="18"/>
  <c r="R25" i="18"/>
  <c r="P25" i="18"/>
  <c r="O25" i="18"/>
  <c r="N25" i="18"/>
  <c r="L25" i="18"/>
  <c r="K25" i="18"/>
  <c r="J25" i="18"/>
  <c r="H25" i="18"/>
  <c r="G25" i="18"/>
  <c r="F25" i="18"/>
  <c r="D25" i="18"/>
  <c r="C25" i="18"/>
  <c r="B25" i="18"/>
  <c r="B11" i="14" l="1"/>
  <c r="C11" i="14"/>
  <c r="D11" i="14"/>
  <c r="B12" i="14"/>
  <c r="C12" i="14"/>
  <c r="D12" i="14"/>
  <c r="B13" i="14"/>
  <c r="C13" i="14"/>
  <c r="D13" i="14"/>
  <c r="D10" i="14" l="1"/>
  <c r="B10" i="14"/>
  <c r="C10" i="14"/>
  <c r="BE83" i="37"/>
  <c r="BD83" i="37"/>
  <c r="BC83" i="37"/>
  <c r="BE82" i="37"/>
  <c r="BD82" i="37"/>
  <c r="BC82" i="37"/>
  <c r="BE81" i="37"/>
  <c r="BD81" i="37"/>
  <c r="BC81" i="37"/>
  <c r="BE80" i="37"/>
  <c r="BD80" i="37"/>
  <c r="BC80" i="37"/>
  <c r="BE79" i="37"/>
  <c r="BD79" i="37"/>
  <c r="BC79" i="37"/>
  <c r="BE78" i="37"/>
  <c r="BD78" i="37"/>
  <c r="BC78" i="37"/>
  <c r="BE77" i="37"/>
  <c r="BD77" i="37"/>
  <c r="BC77" i="37"/>
  <c r="BE76" i="37"/>
  <c r="BD76" i="37"/>
  <c r="BC76" i="37"/>
  <c r="BE75" i="37"/>
  <c r="BD75" i="37"/>
  <c r="BC75" i="37"/>
  <c r="BE74" i="37"/>
  <c r="BD74" i="37"/>
  <c r="BC74" i="37"/>
  <c r="BE73" i="37"/>
  <c r="BD73" i="37"/>
  <c r="BC73" i="37"/>
  <c r="BE72" i="37"/>
  <c r="BD72" i="37"/>
  <c r="BC72" i="37"/>
  <c r="BE71" i="37"/>
  <c r="BD71" i="37"/>
  <c r="BC71" i="37"/>
  <c r="BE70" i="37"/>
  <c r="BD70" i="37"/>
  <c r="BC70" i="37"/>
  <c r="BE69" i="37"/>
  <c r="BD69" i="37"/>
  <c r="BC69" i="37"/>
  <c r="BE68" i="37"/>
  <c r="BD68" i="37"/>
  <c r="BC68" i="37"/>
  <c r="BE67" i="37"/>
  <c r="BD67" i="37"/>
  <c r="BC67" i="37"/>
  <c r="BE66" i="37"/>
  <c r="BD66" i="37"/>
  <c r="BC66" i="37"/>
  <c r="BE65" i="37"/>
  <c r="BD65" i="37"/>
  <c r="BC65" i="37"/>
  <c r="BE64" i="37"/>
  <c r="BD64" i="37"/>
  <c r="BC64" i="37"/>
  <c r="BE63" i="37"/>
  <c r="BD63" i="37"/>
  <c r="BC63" i="37"/>
  <c r="BE62" i="37"/>
  <c r="BD62" i="37"/>
  <c r="BC62" i="37"/>
  <c r="BE61" i="37"/>
  <c r="BD61" i="37"/>
  <c r="BC61" i="37"/>
  <c r="BE60" i="37"/>
  <c r="BD60" i="37"/>
  <c r="BC60" i="37"/>
  <c r="BE59" i="37"/>
  <c r="BD59" i="37"/>
  <c r="BC59" i="37"/>
  <c r="BE58" i="37"/>
  <c r="BD58" i="37"/>
  <c r="BC58" i="37"/>
  <c r="BA83" i="37"/>
  <c r="AZ83" i="37"/>
  <c r="AY83" i="37"/>
  <c r="BA82" i="37"/>
  <c r="AZ82" i="37"/>
  <c r="AY82" i="37"/>
  <c r="BA81" i="37"/>
  <c r="AZ81" i="37"/>
  <c r="AY81" i="37"/>
  <c r="BA80" i="37"/>
  <c r="AZ80" i="37"/>
  <c r="AY80" i="37"/>
  <c r="BA79" i="37"/>
  <c r="AZ79" i="37"/>
  <c r="AY79" i="37"/>
  <c r="BA78" i="37"/>
  <c r="AZ78" i="37"/>
  <c r="AY78" i="37"/>
  <c r="BA77" i="37"/>
  <c r="AZ77" i="37"/>
  <c r="AY77" i="37"/>
  <c r="BA76" i="37"/>
  <c r="AZ76" i="37"/>
  <c r="AY76" i="37"/>
  <c r="BA75" i="37"/>
  <c r="AZ75" i="37"/>
  <c r="AY75" i="37"/>
  <c r="BA74" i="37"/>
  <c r="AZ74" i="37"/>
  <c r="AY74" i="37"/>
  <c r="BA73" i="37"/>
  <c r="AZ73" i="37"/>
  <c r="AY73" i="37"/>
  <c r="BA72" i="37"/>
  <c r="AZ72" i="37"/>
  <c r="AY72" i="37"/>
  <c r="BA71" i="37"/>
  <c r="AZ71" i="37"/>
  <c r="AY71" i="37"/>
  <c r="BA70" i="37"/>
  <c r="AY70" i="37"/>
  <c r="BA69" i="37"/>
  <c r="AZ69" i="37"/>
  <c r="AY69" i="37"/>
  <c r="BA68" i="37"/>
  <c r="AZ68" i="37"/>
  <c r="AY68" i="37"/>
  <c r="BA67" i="37"/>
  <c r="AZ67" i="37"/>
  <c r="AY67" i="37"/>
  <c r="BA66" i="37"/>
  <c r="AZ66" i="37"/>
  <c r="AY66" i="37"/>
  <c r="BA65" i="37"/>
  <c r="AZ65" i="37"/>
  <c r="AY65" i="37"/>
  <c r="BA64" i="37"/>
  <c r="AZ64" i="37"/>
  <c r="AY64" i="37"/>
  <c r="BA63" i="37"/>
  <c r="AZ63" i="37"/>
  <c r="AY63" i="37"/>
  <c r="BA62" i="37"/>
  <c r="AZ62" i="37"/>
  <c r="AY62" i="37"/>
  <c r="BA61" i="37"/>
  <c r="AZ61" i="37"/>
  <c r="AY61" i="37"/>
  <c r="BA60" i="37"/>
  <c r="AZ60" i="37"/>
  <c r="AY60" i="37"/>
  <c r="BA59" i="37"/>
  <c r="AZ59" i="37"/>
  <c r="AY59" i="37"/>
  <c r="BA58" i="37"/>
  <c r="AZ58" i="37"/>
  <c r="AY58" i="37"/>
  <c r="AW83" i="37"/>
  <c r="AV83" i="37"/>
  <c r="AU83" i="37"/>
  <c r="AW82" i="37"/>
  <c r="AV82" i="37"/>
  <c r="AU82" i="37"/>
  <c r="AW81" i="37"/>
  <c r="AV81" i="37"/>
  <c r="AU81" i="37"/>
  <c r="AW80" i="37"/>
  <c r="AV80" i="37"/>
  <c r="AU80" i="37"/>
  <c r="AW79" i="37"/>
  <c r="AV79" i="37"/>
  <c r="AU79" i="37"/>
  <c r="AW78" i="37"/>
  <c r="AV78" i="37"/>
  <c r="AU78" i="37"/>
  <c r="AW77" i="37"/>
  <c r="AV77" i="37"/>
  <c r="AU77" i="37"/>
  <c r="AW76" i="37"/>
  <c r="AV76" i="37"/>
  <c r="AU76" i="37"/>
  <c r="AW75" i="37"/>
  <c r="AV75" i="37"/>
  <c r="AU75" i="37"/>
  <c r="AW74" i="37"/>
  <c r="AV74" i="37"/>
  <c r="AU74" i="37"/>
  <c r="AW73" i="37"/>
  <c r="AV73" i="37"/>
  <c r="AU73" i="37"/>
  <c r="AW72" i="37"/>
  <c r="AV72" i="37"/>
  <c r="AU72" i="37"/>
  <c r="AW71" i="37"/>
  <c r="AV71" i="37"/>
  <c r="AU71" i="37"/>
  <c r="AW70" i="37"/>
  <c r="AV70" i="37"/>
  <c r="AU70" i="37"/>
  <c r="AW69" i="37"/>
  <c r="AV69" i="37"/>
  <c r="AU69" i="37"/>
  <c r="AW68" i="37"/>
  <c r="AV68" i="37"/>
  <c r="AU68" i="37"/>
  <c r="AW67" i="37"/>
  <c r="AV67" i="37"/>
  <c r="AU67" i="37"/>
  <c r="AW66" i="37"/>
  <c r="AV66" i="37"/>
  <c r="AU66" i="37"/>
  <c r="AW65" i="37"/>
  <c r="AV65" i="37"/>
  <c r="AU65" i="37"/>
  <c r="AW64" i="37"/>
  <c r="AV64" i="37"/>
  <c r="AU64" i="37"/>
  <c r="AW63" i="37"/>
  <c r="AV63" i="37"/>
  <c r="AU63" i="37"/>
  <c r="AW62" i="37"/>
  <c r="AV62" i="37"/>
  <c r="AU62" i="37"/>
  <c r="AW61" i="37"/>
  <c r="AV61" i="37"/>
  <c r="AU61" i="37"/>
  <c r="AW60" i="37"/>
  <c r="AV60" i="37"/>
  <c r="AU60" i="37"/>
  <c r="AW59" i="37"/>
  <c r="AV59" i="37"/>
  <c r="AU59" i="37"/>
  <c r="AW58" i="37"/>
  <c r="AV58" i="37"/>
  <c r="AU58" i="37"/>
  <c r="AF58" i="37"/>
  <c r="AG58" i="37"/>
  <c r="AF59" i="37"/>
  <c r="AG59" i="37"/>
  <c r="AF60" i="37"/>
  <c r="AG60" i="37"/>
  <c r="AF61" i="37"/>
  <c r="AG61" i="37"/>
  <c r="AF62" i="37"/>
  <c r="AG62" i="37"/>
  <c r="AF63" i="37"/>
  <c r="AG63" i="37"/>
  <c r="AF64" i="37"/>
  <c r="AG64" i="37"/>
  <c r="AF65" i="37"/>
  <c r="AG65" i="37"/>
  <c r="AF66" i="37"/>
  <c r="AG66" i="37"/>
  <c r="AF67" i="37"/>
  <c r="AG67" i="37"/>
  <c r="AF68" i="37"/>
  <c r="AG68" i="37"/>
  <c r="AF69" i="37"/>
  <c r="AG69" i="37"/>
  <c r="AF70" i="37"/>
  <c r="AG70" i="37"/>
  <c r="AF71" i="37"/>
  <c r="AG71" i="37"/>
  <c r="AF72" i="37"/>
  <c r="AG72" i="37"/>
  <c r="AF73" i="37"/>
  <c r="AG73" i="37"/>
  <c r="AF74" i="37"/>
  <c r="AG74" i="37"/>
  <c r="AF75" i="37"/>
  <c r="AG75" i="37"/>
  <c r="AF76" i="37"/>
  <c r="AG76" i="37"/>
  <c r="AF77" i="37"/>
  <c r="AG77" i="37"/>
  <c r="AF78" i="37"/>
  <c r="AG78" i="37"/>
  <c r="AF79" i="37"/>
  <c r="AG79" i="37"/>
  <c r="AF80" i="37"/>
  <c r="AG80" i="37"/>
  <c r="AF81" i="37"/>
  <c r="AG81" i="37"/>
  <c r="AF82" i="37"/>
  <c r="AG82" i="37"/>
  <c r="AF83" i="37"/>
  <c r="AG83" i="37"/>
  <c r="AE58" i="37"/>
  <c r="AE59" i="37"/>
  <c r="AE60" i="37"/>
  <c r="AE61" i="37"/>
  <c r="AE62" i="37"/>
  <c r="AE63" i="37"/>
  <c r="AE64" i="37"/>
  <c r="AE65" i="37"/>
  <c r="AE66" i="37"/>
  <c r="AE67" i="37"/>
  <c r="AE68" i="37"/>
  <c r="AE69" i="37"/>
  <c r="AE70" i="37"/>
  <c r="AE71" i="37"/>
  <c r="AE72" i="37"/>
  <c r="AE73" i="37"/>
  <c r="AE74" i="37"/>
  <c r="AE75" i="37"/>
  <c r="AE76" i="37"/>
  <c r="AE77" i="37"/>
  <c r="AE78" i="37"/>
  <c r="AE79" i="37"/>
  <c r="AE80" i="37"/>
  <c r="AE81" i="37"/>
  <c r="AE82" i="37"/>
  <c r="AE83" i="37"/>
  <c r="BE40" i="37"/>
  <c r="BD40" i="37"/>
  <c r="BC40" i="37"/>
  <c r="BE39" i="37"/>
  <c r="BD39" i="37"/>
  <c r="BC39" i="37"/>
  <c r="BE38" i="37"/>
  <c r="BD38" i="37"/>
  <c r="BC38" i="37"/>
  <c r="BE37" i="37"/>
  <c r="BD37" i="37"/>
  <c r="BC37" i="37"/>
  <c r="BE36" i="37"/>
  <c r="BD36" i="37"/>
  <c r="BC36" i="37"/>
  <c r="BE35" i="37"/>
  <c r="BD35" i="37"/>
  <c r="BC35" i="37"/>
  <c r="BE34" i="37"/>
  <c r="BD34" i="37"/>
  <c r="BC34" i="37"/>
  <c r="BE33" i="37"/>
  <c r="BD33" i="37"/>
  <c r="BC33" i="37"/>
  <c r="BE32" i="37"/>
  <c r="BD32" i="37"/>
  <c r="BC32" i="37"/>
  <c r="BE31" i="37"/>
  <c r="BD31" i="37"/>
  <c r="BC31" i="37"/>
  <c r="BE30" i="37"/>
  <c r="BD30" i="37"/>
  <c r="BC30" i="37"/>
  <c r="BE29" i="37"/>
  <c r="BD29" i="37"/>
  <c r="BC29" i="37"/>
  <c r="BE28" i="37"/>
  <c r="BD28" i="37"/>
  <c r="BC28" i="37"/>
  <c r="BE27" i="37"/>
  <c r="BD27" i="37"/>
  <c r="BC27" i="37"/>
  <c r="BE26" i="37"/>
  <c r="BD26" i="37"/>
  <c r="BC26" i="37"/>
  <c r="BE25" i="37"/>
  <c r="BD25" i="37"/>
  <c r="BC25" i="37"/>
  <c r="BE24" i="37"/>
  <c r="BD24" i="37"/>
  <c r="BC24" i="37"/>
  <c r="BE23" i="37"/>
  <c r="BD23" i="37"/>
  <c r="BC23" i="37"/>
  <c r="BE22" i="37"/>
  <c r="BD22" i="37"/>
  <c r="BC22" i="37"/>
  <c r="BE21" i="37"/>
  <c r="BD21" i="37"/>
  <c r="BC21" i="37"/>
  <c r="BE20" i="37"/>
  <c r="BD20" i="37"/>
  <c r="BC20" i="37"/>
  <c r="BE19" i="37"/>
  <c r="BD19" i="37"/>
  <c r="BC19" i="37"/>
  <c r="BE18" i="37"/>
  <c r="BD18" i="37"/>
  <c r="BC18" i="37"/>
  <c r="BE17" i="37"/>
  <c r="BD17" i="37"/>
  <c r="BC17" i="37"/>
  <c r="BE16" i="37"/>
  <c r="BD16" i="37"/>
  <c r="BC16" i="37"/>
  <c r="BE15" i="37"/>
  <c r="BD15" i="37"/>
  <c r="BC15" i="37"/>
  <c r="BA40" i="37"/>
  <c r="AZ40" i="37"/>
  <c r="AY40" i="37"/>
  <c r="BA39" i="37"/>
  <c r="AZ39" i="37"/>
  <c r="AY39" i="37"/>
  <c r="BA38" i="37"/>
  <c r="AZ38" i="37"/>
  <c r="AY38" i="37"/>
  <c r="BA37" i="37"/>
  <c r="AZ37" i="37"/>
  <c r="AY37" i="37"/>
  <c r="BA36" i="37"/>
  <c r="AZ36" i="37"/>
  <c r="AY36" i="37"/>
  <c r="BA35" i="37"/>
  <c r="AZ35" i="37"/>
  <c r="AY35" i="37"/>
  <c r="BA34" i="37"/>
  <c r="AZ34" i="37"/>
  <c r="AY34" i="37"/>
  <c r="BA33" i="37"/>
  <c r="AZ33" i="37"/>
  <c r="AY33" i="37"/>
  <c r="BA32" i="37"/>
  <c r="AZ32" i="37"/>
  <c r="AY32" i="37"/>
  <c r="BA31" i="37"/>
  <c r="AZ31" i="37"/>
  <c r="AY31" i="37"/>
  <c r="BA30" i="37"/>
  <c r="AZ30" i="37"/>
  <c r="AY30" i="37"/>
  <c r="BA29" i="37"/>
  <c r="AZ29" i="37"/>
  <c r="AY29" i="37"/>
  <c r="BA28" i="37"/>
  <c r="AZ28" i="37"/>
  <c r="AY28" i="37"/>
  <c r="BA27" i="37"/>
  <c r="AZ27" i="37"/>
  <c r="AY27" i="37"/>
  <c r="BA26" i="37"/>
  <c r="AZ26" i="37"/>
  <c r="AY26" i="37"/>
  <c r="BA25" i="37"/>
  <c r="AZ25" i="37"/>
  <c r="AY25" i="37"/>
  <c r="BA24" i="37"/>
  <c r="AZ24" i="37"/>
  <c r="AY24" i="37"/>
  <c r="BA23" i="37"/>
  <c r="AZ23" i="37"/>
  <c r="AY23" i="37"/>
  <c r="BA22" i="37"/>
  <c r="AZ22" i="37"/>
  <c r="AY22" i="37"/>
  <c r="BA21" i="37"/>
  <c r="AZ21" i="37"/>
  <c r="AY21" i="37"/>
  <c r="BA20" i="37"/>
  <c r="AZ20" i="37"/>
  <c r="AY20" i="37"/>
  <c r="BA19" i="37"/>
  <c r="AZ19" i="37"/>
  <c r="AY19" i="37"/>
  <c r="BA18" i="37"/>
  <c r="AZ18" i="37"/>
  <c r="AY18" i="37"/>
  <c r="BA17" i="37"/>
  <c r="AZ17" i="37"/>
  <c r="AY17" i="37"/>
  <c r="BA16" i="37"/>
  <c r="AZ16" i="37"/>
  <c r="AY16" i="37"/>
  <c r="BA15" i="37"/>
  <c r="AZ15" i="37"/>
  <c r="AY15" i="37"/>
  <c r="AW40" i="37"/>
  <c r="AV40" i="37"/>
  <c r="AU40" i="37"/>
  <c r="AW39" i="37"/>
  <c r="AV39" i="37"/>
  <c r="AU39" i="37"/>
  <c r="AW38" i="37"/>
  <c r="AV38" i="37"/>
  <c r="AU38" i="37"/>
  <c r="AW37" i="37"/>
  <c r="AV37" i="37"/>
  <c r="AU37" i="37"/>
  <c r="AW36" i="37"/>
  <c r="AV36" i="37"/>
  <c r="AU36" i="37"/>
  <c r="AW35" i="37"/>
  <c r="AV35" i="37"/>
  <c r="AU35" i="37"/>
  <c r="AW34" i="37"/>
  <c r="AV34" i="37"/>
  <c r="AU34" i="37"/>
  <c r="AW33" i="37"/>
  <c r="AV33" i="37"/>
  <c r="AU33" i="37"/>
  <c r="AW32" i="37"/>
  <c r="AV32" i="37"/>
  <c r="AU32" i="37"/>
  <c r="AW31" i="37"/>
  <c r="AV31" i="37"/>
  <c r="AU31" i="37"/>
  <c r="AW30" i="37"/>
  <c r="AV30" i="37"/>
  <c r="AU30" i="37"/>
  <c r="AW29" i="37"/>
  <c r="AV29" i="37"/>
  <c r="AU29" i="37"/>
  <c r="AW28" i="37"/>
  <c r="AV28" i="37"/>
  <c r="AU28" i="37"/>
  <c r="AW27" i="37"/>
  <c r="AV27" i="37"/>
  <c r="AU27" i="37"/>
  <c r="AW26" i="37"/>
  <c r="AV26" i="37"/>
  <c r="AU26" i="37"/>
  <c r="AW25" i="37"/>
  <c r="AV25" i="37"/>
  <c r="AU25" i="37"/>
  <c r="AW24" i="37"/>
  <c r="AV24" i="37"/>
  <c r="AU24" i="37"/>
  <c r="AW23" i="37"/>
  <c r="AV23" i="37"/>
  <c r="AU23" i="37"/>
  <c r="AW22" i="37"/>
  <c r="AV22" i="37"/>
  <c r="AU22" i="37"/>
  <c r="AW21" i="37"/>
  <c r="AV21" i="37"/>
  <c r="AU21" i="37"/>
  <c r="AW20" i="37"/>
  <c r="AV20" i="37"/>
  <c r="AU20" i="37"/>
  <c r="AW19" i="37"/>
  <c r="AV19" i="37"/>
  <c r="AU19" i="37"/>
  <c r="AW18" i="37"/>
  <c r="AV18" i="37"/>
  <c r="AU18" i="37"/>
  <c r="AW17" i="37"/>
  <c r="AV17" i="37"/>
  <c r="AU17" i="37"/>
  <c r="AW16" i="37"/>
  <c r="AV16" i="37"/>
  <c r="AU16" i="37"/>
  <c r="AW15" i="37"/>
  <c r="AV15" i="37"/>
  <c r="AU15" i="37"/>
  <c r="AF15" i="37"/>
  <c r="AG15" i="37"/>
  <c r="AF16" i="37"/>
  <c r="AG16" i="37"/>
  <c r="AF17" i="37"/>
  <c r="AG17" i="37"/>
  <c r="AF18" i="37"/>
  <c r="AG18" i="37"/>
  <c r="AF19" i="37"/>
  <c r="AG19" i="37"/>
  <c r="AF20" i="37"/>
  <c r="AG20" i="37"/>
  <c r="AF21" i="37"/>
  <c r="AG21" i="37"/>
  <c r="AF22" i="37"/>
  <c r="AG22" i="37"/>
  <c r="AF23" i="37"/>
  <c r="AG23" i="37"/>
  <c r="AF24" i="37"/>
  <c r="AG24" i="37"/>
  <c r="AF25" i="37"/>
  <c r="AG25" i="37"/>
  <c r="AF26" i="37"/>
  <c r="AG26" i="37"/>
  <c r="AF27" i="37"/>
  <c r="AG27" i="37"/>
  <c r="AF28" i="37"/>
  <c r="AG28" i="37"/>
  <c r="AF29" i="37"/>
  <c r="AG29" i="37"/>
  <c r="AF30" i="37"/>
  <c r="AG30" i="37"/>
  <c r="AF31" i="37"/>
  <c r="AG31" i="37"/>
  <c r="AF32" i="37"/>
  <c r="AG32" i="37"/>
  <c r="AF33" i="37"/>
  <c r="AG33" i="37"/>
  <c r="AF34" i="37"/>
  <c r="AG34" i="37"/>
  <c r="AF35" i="37"/>
  <c r="AG35" i="37"/>
  <c r="AF36" i="37"/>
  <c r="AG36" i="37"/>
  <c r="AF37" i="37"/>
  <c r="AG37" i="37"/>
  <c r="AF38" i="37"/>
  <c r="AG38" i="37"/>
  <c r="AF39" i="37"/>
  <c r="AG39" i="37"/>
  <c r="AF40" i="37"/>
  <c r="AG40" i="37"/>
  <c r="AE15" i="37"/>
  <c r="AE16" i="37"/>
  <c r="AE17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30" i="37"/>
  <c r="AE31" i="37"/>
  <c r="AE32" i="37"/>
  <c r="AE33" i="37"/>
  <c r="AE34" i="37"/>
  <c r="AE35" i="37"/>
  <c r="AE36" i="37"/>
  <c r="AE37" i="37"/>
  <c r="AE38" i="37"/>
  <c r="AE39" i="37"/>
  <c r="AE40" i="37"/>
  <c r="AB44" i="35"/>
  <c r="AA44" i="35"/>
  <c r="Z44" i="35"/>
  <c r="AB43" i="35"/>
  <c r="AA43" i="35"/>
  <c r="Z43" i="35"/>
  <c r="AB40" i="35"/>
  <c r="AA40" i="35"/>
  <c r="Z40" i="35"/>
  <c r="AB38" i="35"/>
  <c r="AA38" i="35"/>
  <c r="Z38" i="35"/>
  <c r="AB37" i="35"/>
  <c r="AA37" i="35"/>
  <c r="Z37" i="35"/>
  <c r="X44" i="35"/>
  <c r="W44" i="35"/>
  <c r="V44" i="35"/>
  <c r="X43" i="35"/>
  <c r="W43" i="35"/>
  <c r="V43" i="35"/>
  <c r="X40" i="35"/>
  <c r="W40" i="35"/>
  <c r="V40" i="35"/>
  <c r="X38" i="35"/>
  <c r="W38" i="35"/>
  <c r="V38" i="35"/>
  <c r="X37" i="35"/>
  <c r="W37" i="35"/>
  <c r="V37" i="35"/>
  <c r="T44" i="35"/>
  <c r="S44" i="35"/>
  <c r="R44" i="35"/>
  <c r="T43" i="35"/>
  <c r="S43" i="35"/>
  <c r="R43" i="35"/>
  <c r="T40" i="35"/>
  <c r="S40" i="35"/>
  <c r="R40" i="35"/>
  <c r="T38" i="35"/>
  <c r="S38" i="35"/>
  <c r="R38" i="35"/>
  <c r="T37" i="35"/>
  <c r="S37" i="35"/>
  <c r="R37" i="35"/>
  <c r="C37" i="35"/>
  <c r="D37" i="35"/>
  <c r="C38" i="35"/>
  <c r="D38" i="35"/>
  <c r="C40" i="35"/>
  <c r="D40" i="35"/>
  <c r="C43" i="35"/>
  <c r="D43" i="35"/>
  <c r="C44" i="35"/>
  <c r="D44" i="35"/>
  <c r="B37" i="35"/>
  <c r="B38" i="35"/>
  <c r="B40" i="35"/>
  <c r="B43" i="35"/>
  <c r="B44" i="35"/>
  <c r="AB94" i="35"/>
  <c r="AA94" i="35"/>
  <c r="Z94" i="35"/>
  <c r="AB90" i="35"/>
  <c r="AA90" i="35"/>
  <c r="Z90" i="35"/>
  <c r="AB88" i="35"/>
  <c r="AA88" i="35"/>
  <c r="Z88" i="35"/>
  <c r="X94" i="35"/>
  <c r="W94" i="35"/>
  <c r="V94" i="35"/>
  <c r="X90" i="35"/>
  <c r="W90" i="35"/>
  <c r="V90" i="35"/>
  <c r="X88" i="35"/>
  <c r="W88" i="35"/>
  <c r="V88" i="35"/>
  <c r="T94" i="35"/>
  <c r="S94" i="35"/>
  <c r="R94" i="35"/>
  <c r="T90" i="35"/>
  <c r="S90" i="35"/>
  <c r="R90" i="35"/>
  <c r="T88" i="35"/>
  <c r="S88" i="35"/>
  <c r="R88" i="35"/>
  <c r="C88" i="35"/>
  <c r="D88" i="35"/>
  <c r="C90" i="35"/>
  <c r="D90" i="35"/>
  <c r="C94" i="35"/>
  <c r="D94" i="35"/>
  <c r="B88" i="35"/>
  <c r="B90" i="35"/>
  <c r="B94" i="35"/>
  <c r="BA77" i="33"/>
  <c r="AZ77" i="33"/>
  <c r="AY77" i="33"/>
  <c r="BA76" i="33"/>
  <c r="AZ76" i="33"/>
  <c r="AY76" i="33"/>
  <c r="BA75" i="33"/>
  <c r="AZ75" i="33"/>
  <c r="AY75" i="33"/>
  <c r="BA74" i="33"/>
  <c r="AZ74" i="33"/>
  <c r="AY74" i="33"/>
  <c r="BA73" i="33"/>
  <c r="AZ73" i="33"/>
  <c r="AY73" i="33"/>
  <c r="BA72" i="33"/>
  <c r="AZ72" i="33"/>
  <c r="AY72" i="33"/>
  <c r="BA71" i="33"/>
  <c r="AZ71" i="33"/>
  <c r="AY71" i="33"/>
  <c r="BA70" i="33"/>
  <c r="AZ70" i="33"/>
  <c r="AY70" i="33"/>
  <c r="BA69" i="33"/>
  <c r="AZ69" i="33"/>
  <c r="AY69" i="33"/>
  <c r="BA68" i="33"/>
  <c r="AZ68" i="33"/>
  <c r="AY68" i="33"/>
  <c r="BA67" i="33"/>
  <c r="AZ67" i="33"/>
  <c r="AY67" i="33"/>
  <c r="BA66" i="33"/>
  <c r="AZ66" i="33"/>
  <c r="AY66" i="33"/>
  <c r="BA65" i="33"/>
  <c r="AZ65" i="33"/>
  <c r="AY65" i="33"/>
  <c r="BA64" i="33"/>
  <c r="AZ64" i="33"/>
  <c r="AY64" i="33"/>
  <c r="BA63" i="33"/>
  <c r="AZ63" i="33"/>
  <c r="AY63" i="33"/>
  <c r="BA62" i="33"/>
  <c r="AZ62" i="33"/>
  <c r="AY62" i="33"/>
  <c r="BA61" i="33"/>
  <c r="AZ61" i="33"/>
  <c r="AY61" i="33"/>
  <c r="BA60" i="33"/>
  <c r="AZ60" i="33"/>
  <c r="AY60" i="33"/>
  <c r="BA59" i="33"/>
  <c r="AZ59" i="33"/>
  <c r="AY59" i="33"/>
  <c r="BA58" i="33"/>
  <c r="AZ58" i="33"/>
  <c r="AY58" i="33"/>
  <c r="BA57" i="33"/>
  <c r="AZ57" i="33"/>
  <c r="AY57" i="33"/>
  <c r="BA56" i="33"/>
  <c r="AZ56" i="33"/>
  <c r="AY56" i="33"/>
  <c r="AW77" i="33"/>
  <c r="AV77" i="33"/>
  <c r="AU77" i="33"/>
  <c r="AW76" i="33"/>
  <c r="AV76" i="33"/>
  <c r="AU76" i="33"/>
  <c r="AW75" i="33"/>
  <c r="AV75" i="33"/>
  <c r="AU75" i="33"/>
  <c r="AW74" i="33"/>
  <c r="AV74" i="33"/>
  <c r="AU74" i="33"/>
  <c r="AW73" i="33"/>
  <c r="AV73" i="33"/>
  <c r="AU73" i="33"/>
  <c r="AW72" i="33"/>
  <c r="AV72" i="33"/>
  <c r="AU72" i="33"/>
  <c r="AW71" i="33"/>
  <c r="AV71" i="33"/>
  <c r="AU71" i="33"/>
  <c r="AW70" i="33"/>
  <c r="AV70" i="33"/>
  <c r="AU70" i="33"/>
  <c r="AW69" i="33"/>
  <c r="AV69" i="33"/>
  <c r="AU69" i="33"/>
  <c r="AW68" i="33"/>
  <c r="AV68" i="33"/>
  <c r="AU68" i="33"/>
  <c r="AW67" i="33"/>
  <c r="AV67" i="33"/>
  <c r="AU67" i="33"/>
  <c r="AW66" i="33"/>
  <c r="AV66" i="33"/>
  <c r="AU66" i="33"/>
  <c r="AW65" i="33"/>
  <c r="AV65" i="33"/>
  <c r="AU65" i="33"/>
  <c r="AW64" i="33"/>
  <c r="AV64" i="33"/>
  <c r="AU64" i="33"/>
  <c r="AW63" i="33"/>
  <c r="AV63" i="33"/>
  <c r="AU63" i="33"/>
  <c r="AW62" i="33"/>
  <c r="AV62" i="33"/>
  <c r="AU62" i="33"/>
  <c r="AW61" i="33"/>
  <c r="AV61" i="33"/>
  <c r="AU61" i="33"/>
  <c r="AW60" i="33"/>
  <c r="AV60" i="33"/>
  <c r="AU60" i="33"/>
  <c r="AW59" i="33"/>
  <c r="AV59" i="33"/>
  <c r="AU59" i="33"/>
  <c r="AW58" i="33"/>
  <c r="AV58" i="33"/>
  <c r="AU58" i="33"/>
  <c r="AW57" i="33"/>
  <c r="AV57" i="33"/>
  <c r="AU57" i="33"/>
  <c r="AW56" i="33"/>
  <c r="AV56" i="33"/>
  <c r="AU56" i="33"/>
  <c r="AS77" i="33"/>
  <c r="AR77" i="33"/>
  <c r="AQ77" i="33"/>
  <c r="AS76" i="33"/>
  <c r="AR76" i="33"/>
  <c r="AQ76" i="33"/>
  <c r="AS75" i="33"/>
  <c r="AR75" i="33"/>
  <c r="AQ75" i="33"/>
  <c r="AS74" i="33"/>
  <c r="AR74" i="33"/>
  <c r="AQ74" i="33"/>
  <c r="AS73" i="33"/>
  <c r="AR73" i="33"/>
  <c r="AQ73" i="33"/>
  <c r="AS72" i="33"/>
  <c r="AR72" i="33"/>
  <c r="AQ72" i="33"/>
  <c r="AS71" i="33"/>
  <c r="AR71" i="33"/>
  <c r="AQ71" i="33"/>
  <c r="AS70" i="33"/>
  <c r="AR70" i="33"/>
  <c r="AQ70" i="33"/>
  <c r="AS69" i="33"/>
  <c r="AR69" i="33"/>
  <c r="AQ69" i="33"/>
  <c r="AS68" i="33"/>
  <c r="AR68" i="33"/>
  <c r="AQ68" i="33"/>
  <c r="AS67" i="33"/>
  <c r="AR67" i="33"/>
  <c r="AQ67" i="33"/>
  <c r="AS66" i="33"/>
  <c r="AR66" i="33"/>
  <c r="AQ66" i="33"/>
  <c r="AS65" i="33"/>
  <c r="AR65" i="33"/>
  <c r="AQ65" i="33"/>
  <c r="AS64" i="33"/>
  <c r="AR64" i="33"/>
  <c r="AQ64" i="33"/>
  <c r="AS63" i="33"/>
  <c r="AR63" i="33"/>
  <c r="AQ63" i="33"/>
  <c r="AS62" i="33"/>
  <c r="AR62" i="33"/>
  <c r="AQ62" i="33"/>
  <c r="AS61" i="33"/>
  <c r="AR61" i="33"/>
  <c r="AQ61" i="33"/>
  <c r="AS60" i="33"/>
  <c r="AR60" i="33"/>
  <c r="AQ60" i="33"/>
  <c r="AS59" i="33"/>
  <c r="AR59" i="33"/>
  <c r="AQ59" i="33"/>
  <c r="AS58" i="33"/>
  <c r="AR58" i="33"/>
  <c r="AQ58" i="33"/>
  <c r="AS57" i="33"/>
  <c r="AR57" i="33"/>
  <c r="AQ57" i="33"/>
  <c r="AS56" i="33"/>
  <c r="AR56" i="33"/>
  <c r="AQ56" i="33"/>
  <c r="AO77" i="33"/>
  <c r="AN77" i="33"/>
  <c r="AM77" i="33"/>
  <c r="AO76" i="33"/>
  <c r="AN76" i="33"/>
  <c r="AM76" i="33"/>
  <c r="AO75" i="33"/>
  <c r="AN75" i="33"/>
  <c r="AM75" i="33"/>
  <c r="AO74" i="33"/>
  <c r="AN74" i="33"/>
  <c r="AM74" i="33"/>
  <c r="AO73" i="33"/>
  <c r="AN73" i="33"/>
  <c r="AM73" i="33"/>
  <c r="AO72" i="33"/>
  <c r="AN72" i="33"/>
  <c r="AM72" i="33"/>
  <c r="AO71" i="33"/>
  <c r="AN71" i="33"/>
  <c r="AM71" i="33"/>
  <c r="AO70" i="33"/>
  <c r="AN70" i="33"/>
  <c r="AM70" i="33"/>
  <c r="AO69" i="33"/>
  <c r="AN69" i="33"/>
  <c r="AM69" i="33"/>
  <c r="AO68" i="33"/>
  <c r="AN68" i="33"/>
  <c r="AM68" i="33"/>
  <c r="AO67" i="33"/>
  <c r="AN67" i="33"/>
  <c r="AM67" i="33"/>
  <c r="AO66" i="33"/>
  <c r="AN66" i="33"/>
  <c r="AM66" i="33"/>
  <c r="AO65" i="33"/>
  <c r="AN65" i="33"/>
  <c r="AM65" i="33"/>
  <c r="AO64" i="33"/>
  <c r="AN64" i="33"/>
  <c r="AM64" i="33"/>
  <c r="AO63" i="33"/>
  <c r="AN63" i="33"/>
  <c r="AM63" i="33"/>
  <c r="AO62" i="33"/>
  <c r="AN62" i="33"/>
  <c r="AM62" i="33"/>
  <c r="AO61" i="33"/>
  <c r="AN61" i="33"/>
  <c r="AM61" i="33"/>
  <c r="AO60" i="33"/>
  <c r="AN60" i="33"/>
  <c r="AM60" i="33"/>
  <c r="AO59" i="33"/>
  <c r="AN59" i="33"/>
  <c r="AM59" i="33"/>
  <c r="AO58" i="33"/>
  <c r="AN58" i="33"/>
  <c r="AM58" i="33"/>
  <c r="AO57" i="33"/>
  <c r="AN57" i="33"/>
  <c r="AM57" i="33"/>
  <c r="AO56" i="33"/>
  <c r="AN56" i="33"/>
  <c r="AM56" i="33"/>
  <c r="AK77" i="33"/>
  <c r="AJ77" i="33"/>
  <c r="AI77" i="33"/>
  <c r="AK76" i="33"/>
  <c r="AJ76" i="33"/>
  <c r="AI76" i="33"/>
  <c r="AK75" i="33"/>
  <c r="AJ75" i="33"/>
  <c r="AI75" i="33"/>
  <c r="AK74" i="33"/>
  <c r="AJ74" i="33"/>
  <c r="AI74" i="33"/>
  <c r="AK73" i="33"/>
  <c r="AJ73" i="33"/>
  <c r="AI73" i="33"/>
  <c r="AK72" i="33"/>
  <c r="AJ72" i="33"/>
  <c r="AI72" i="33"/>
  <c r="AK71" i="33"/>
  <c r="AJ71" i="33"/>
  <c r="AI71" i="33"/>
  <c r="AK70" i="33"/>
  <c r="AJ70" i="33"/>
  <c r="AI70" i="33"/>
  <c r="AK69" i="33"/>
  <c r="AJ69" i="33"/>
  <c r="AI69" i="33"/>
  <c r="AK68" i="33"/>
  <c r="AJ68" i="33"/>
  <c r="AI68" i="33"/>
  <c r="AK67" i="33"/>
  <c r="AJ67" i="33"/>
  <c r="AI67" i="33"/>
  <c r="AK66" i="33"/>
  <c r="AJ66" i="33"/>
  <c r="AI66" i="33"/>
  <c r="AK65" i="33"/>
  <c r="AJ65" i="33"/>
  <c r="AI65" i="33"/>
  <c r="AK64" i="33"/>
  <c r="AJ64" i="33"/>
  <c r="AI64" i="33"/>
  <c r="AK63" i="33"/>
  <c r="AJ63" i="33"/>
  <c r="AI63" i="33"/>
  <c r="AK62" i="33"/>
  <c r="AJ62" i="33"/>
  <c r="AI62" i="33"/>
  <c r="AK61" i="33"/>
  <c r="AJ61" i="33"/>
  <c r="AI61" i="33"/>
  <c r="AK60" i="33"/>
  <c r="AJ60" i="33"/>
  <c r="AI60" i="33"/>
  <c r="AK59" i="33"/>
  <c r="AJ59" i="33"/>
  <c r="AI59" i="33"/>
  <c r="AK58" i="33"/>
  <c r="AJ58" i="33"/>
  <c r="AI58" i="33"/>
  <c r="AK57" i="33"/>
  <c r="AJ57" i="33"/>
  <c r="AI57" i="33"/>
  <c r="AK56" i="33"/>
  <c r="AJ56" i="33"/>
  <c r="AI56" i="33"/>
  <c r="AF56" i="33"/>
  <c r="AG56" i="33"/>
  <c r="AF57" i="33"/>
  <c r="AG57" i="33"/>
  <c r="AF58" i="33"/>
  <c r="AG58" i="33"/>
  <c r="AF59" i="33"/>
  <c r="AG59" i="33"/>
  <c r="AF60" i="33"/>
  <c r="AG60" i="33"/>
  <c r="AF61" i="33"/>
  <c r="AG61" i="33"/>
  <c r="AF62" i="33"/>
  <c r="AG62" i="33"/>
  <c r="AF63" i="33"/>
  <c r="AG63" i="33"/>
  <c r="AF64" i="33"/>
  <c r="AG64" i="33"/>
  <c r="AF65" i="33"/>
  <c r="AG65" i="33"/>
  <c r="AF66" i="33"/>
  <c r="AG66" i="33"/>
  <c r="AF67" i="33"/>
  <c r="AG67" i="33"/>
  <c r="AF68" i="33"/>
  <c r="AG68" i="33"/>
  <c r="AF69" i="33"/>
  <c r="AG69" i="33"/>
  <c r="AF70" i="33"/>
  <c r="AG70" i="33"/>
  <c r="AF71" i="33"/>
  <c r="AG71" i="33"/>
  <c r="AF72" i="33"/>
  <c r="AG72" i="33"/>
  <c r="AF73" i="33"/>
  <c r="AG73" i="33"/>
  <c r="AF74" i="33"/>
  <c r="AG74" i="33"/>
  <c r="AF75" i="33"/>
  <c r="AG75" i="33"/>
  <c r="AF76" i="33"/>
  <c r="AG76" i="33"/>
  <c r="AF77" i="33"/>
  <c r="AG77" i="33"/>
  <c r="AE56" i="33"/>
  <c r="AE57" i="33"/>
  <c r="AE58" i="33"/>
  <c r="AE59" i="33"/>
  <c r="AE60" i="33"/>
  <c r="AE61" i="33"/>
  <c r="AE62" i="33"/>
  <c r="AE63" i="33"/>
  <c r="AE64" i="33"/>
  <c r="AE65" i="33"/>
  <c r="AE66" i="33"/>
  <c r="AE67" i="33"/>
  <c r="AE68" i="33"/>
  <c r="AE69" i="33"/>
  <c r="AE70" i="33"/>
  <c r="AE71" i="33"/>
  <c r="AE72" i="33"/>
  <c r="AE73" i="33"/>
  <c r="AE74" i="33"/>
  <c r="AE75" i="33"/>
  <c r="AE76" i="33"/>
  <c r="AE77" i="33"/>
  <c r="BA36" i="33"/>
  <c r="AZ36" i="33"/>
  <c r="AY36" i="33"/>
  <c r="BA35" i="33"/>
  <c r="AZ35" i="33"/>
  <c r="AY35" i="33"/>
  <c r="BA34" i="33"/>
  <c r="AZ34" i="33"/>
  <c r="AY34" i="33"/>
  <c r="BA33" i="33"/>
  <c r="AZ33" i="33"/>
  <c r="AY33" i="33"/>
  <c r="BA32" i="33"/>
  <c r="AZ32" i="33"/>
  <c r="AY32" i="33"/>
  <c r="BA31" i="33"/>
  <c r="AZ31" i="33"/>
  <c r="AY31" i="33"/>
  <c r="BA30" i="33"/>
  <c r="AZ30" i="33"/>
  <c r="AY30" i="33"/>
  <c r="BA29" i="33"/>
  <c r="AZ29" i="33"/>
  <c r="AY29" i="33"/>
  <c r="BA28" i="33"/>
  <c r="AZ28" i="33"/>
  <c r="AY28" i="33"/>
  <c r="BA27" i="33"/>
  <c r="AZ27" i="33"/>
  <c r="AY27" i="33"/>
  <c r="BA26" i="33"/>
  <c r="AZ26" i="33"/>
  <c r="AY26" i="33"/>
  <c r="BA25" i="33"/>
  <c r="AZ25" i="33"/>
  <c r="AY25" i="33"/>
  <c r="BA24" i="33"/>
  <c r="AZ24" i="33"/>
  <c r="AY24" i="33"/>
  <c r="BA23" i="33"/>
  <c r="AZ23" i="33"/>
  <c r="AY23" i="33"/>
  <c r="BA22" i="33"/>
  <c r="AZ22" i="33"/>
  <c r="AY22" i="33"/>
  <c r="BA21" i="33"/>
  <c r="AZ21" i="33"/>
  <c r="AY21" i="33"/>
  <c r="BA20" i="33"/>
  <c r="AZ20" i="33"/>
  <c r="AY20" i="33"/>
  <c r="BA19" i="33"/>
  <c r="AZ19" i="33"/>
  <c r="AY19" i="33"/>
  <c r="BA18" i="33"/>
  <c r="AZ18" i="33"/>
  <c r="AY18" i="33"/>
  <c r="BA17" i="33"/>
  <c r="AZ17" i="33"/>
  <c r="AY17" i="33"/>
  <c r="BA16" i="33"/>
  <c r="AZ16" i="33"/>
  <c r="AY16" i="33"/>
  <c r="BA15" i="33"/>
  <c r="AZ15" i="33"/>
  <c r="AY15" i="33"/>
  <c r="AW36" i="33"/>
  <c r="AV36" i="33"/>
  <c r="AU36" i="33"/>
  <c r="AW35" i="33"/>
  <c r="AV35" i="33"/>
  <c r="AU35" i="33"/>
  <c r="AW34" i="33"/>
  <c r="AV34" i="33"/>
  <c r="AU34" i="33"/>
  <c r="AW33" i="33"/>
  <c r="AV33" i="33"/>
  <c r="AU33" i="33"/>
  <c r="AW32" i="33"/>
  <c r="AV32" i="33"/>
  <c r="AU32" i="33"/>
  <c r="AW31" i="33"/>
  <c r="AV31" i="33"/>
  <c r="AU31" i="33"/>
  <c r="AW30" i="33"/>
  <c r="AV30" i="33"/>
  <c r="AU30" i="33"/>
  <c r="AW29" i="33"/>
  <c r="AV29" i="33"/>
  <c r="AU29" i="33"/>
  <c r="AW28" i="33"/>
  <c r="AV28" i="33"/>
  <c r="AU28" i="33"/>
  <c r="AW27" i="33"/>
  <c r="AV27" i="33"/>
  <c r="AU27" i="33"/>
  <c r="AW26" i="33"/>
  <c r="AV26" i="33"/>
  <c r="AU26" i="33"/>
  <c r="AW25" i="33"/>
  <c r="AV25" i="33"/>
  <c r="AU25" i="33"/>
  <c r="AW24" i="33"/>
  <c r="AV24" i="33"/>
  <c r="AU24" i="33"/>
  <c r="AW23" i="33"/>
  <c r="AV23" i="33"/>
  <c r="AU23" i="33"/>
  <c r="AW22" i="33"/>
  <c r="AV22" i="33"/>
  <c r="AU22" i="33"/>
  <c r="AW21" i="33"/>
  <c r="AV21" i="33"/>
  <c r="AU21" i="33"/>
  <c r="AW20" i="33"/>
  <c r="AV20" i="33"/>
  <c r="AU20" i="33"/>
  <c r="AW19" i="33"/>
  <c r="AV19" i="33"/>
  <c r="AU19" i="33"/>
  <c r="AW18" i="33"/>
  <c r="AV18" i="33"/>
  <c r="AU18" i="33"/>
  <c r="AW17" i="33"/>
  <c r="AV17" i="33"/>
  <c r="AU17" i="33"/>
  <c r="AW16" i="33"/>
  <c r="AV16" i="33"/>
  <c r="AU16" i="33"/>
  <c r="AW15" i="33"/>
  <c r="AV15" i="33"/>
  <c r="AU15" i="33"/>
  <c r="AS36" i="33"/>
  <c r="AR36" i="33"/>
  <c r="AQ36" i="33"/>
  <c r="AS35" i="33"/>
  <c r="AR35" i="33"/>
  <c r="AQ35" i="33"/>
  <c r="AS34" i="33"/>
  <c r="AR34" i="33"/>
  <c r="AQ34" i="33"/>
  <c r="AS33" i="33"/>
  <c r="AR33" i="33"/>
  <c r="AQ33" i="33"/>
  <c r="AS32" i="33"/>
  <c r="AR32" i="33"/>
  <c r="AQ32" i="33"/>
  <c r="AS31" i="33"/>
  <c r="AR31" i="33"/>
  <c r="AQ31" i="33"/>
  <c r="AS30" i="33"/>
  <c r="AR30" i="33"/>
  <c r="AQ30" i="33"/>
  <c r="AS29" i="33"/>
  <c r="AR29" i="33"/>
  <c r="AQ29" i="33"/>
  <c r="AS28" i="33"/>
  <c r="AR28" i="33"/>
  <c r="AQ28" i="33"/>
  <c r="AS27" i="33"/>
  <c r="AR27" i="33"/>
  <c r="AQ27" i="33"/>
  <c r="AS26" i="33"/>
  <c r="AR26" i="33"/>
  <c r="AQ26" i="33"/>
  <c r="AS25" i="33"/>
  <c r="AR25" i="33"/>
  <c r="AQ25" i="33"/>
  <c r="AS24" i="33"/>
  <c r="AR24" i="33"/>
  <c r="AQ24" i="33"/>
  <c r="AS23" i="33"/>
  <c r="AR23" i="33"/>
  <c r="AQ23" i="33"/>
  <c r="AS22" i="33"/>
  <c r="AR22" i="33"/>
  <c r="AQ22" i="33"/>
  <c r="AS21" i="33"/>
  <c r="AR21" i="33"/>
  <c r="AQ21" i="33"/>
  <c r="AS20" i="33"/>
  <c r="AR20" i="33"/>
  <c r="AQ20" i="33"/>
  <c r="AS19" i="33"/>
  <c r="AR19" i="33"/>
  <c r="AQ19" i="33"/>
  <c r="AS18" i="33"/>
  <c r="AR18" i="33"/>
  <c r="AQ18" i="33"/>
  <c r="AS17" i="33"/>
  <c r="AR17" i="33"/>
  <c r="AQ17" i="33"/>
  <c r="AS16" i="33"/>
  <c r="AR16" i="33"/>
  <c r="AQ16" i="33"/>
  <c r="AS15" i="33"/>
  <c r="AR15" i="33"/>
  <c r="AQ15" i="33"/>
  <c r="AO36" i="33"/>
  <c r="AN36" i="33"/>
  <c r="AM36" i="33"/>
  <c r="AO35" i="33"/>
  <c r="AN35" i="33"/>
  <c r="AM35" i="33"/>
  <c r="AO34" i="33"/>
  <c r="AN34" i="33"/>
  <c r="AM34" i="33"/>
  <c r="AO33" i="33"/>
  <c r="AN33" i="33"/>
  <c r="AM33" i="33"/>
  <c r="AO32" i="33"/>
  <c r="AN32" i="33"/>
  <c r="AM32" i="33"/>
  <c r="AO31" i="33"/>
  <c r="AN31" i="33"/>
  <c r="AM31" i="33"/>
  <c r="AO30" i="33"/>
  <c r="AN30" i="33"/>
  <c r="AM30" i="33"/>
  <c r="AO29" i="33"/>
  <c r="AN29" i="33"/>
  <c r="AM29" i="33"/>
  <c r="AO28" i="33"/>
  <c r="AN28" i="33"/>
  <c r="AM28" i="33"/>
  <c r="AO27" i="33"/>
  <c r="AN27" i="33"/>
  <c r="AM27" i="33"/>
  <c r="AO26" i="33"/>
  <c r="AN26" i="33"/>
  <c r="AM26" i="33"/>
  <c r="AO25" i="33"/>
  <c r="AN25" i="33"/>
  <c r="AM25" i="33"/>
  <c r="AO24" i="33"/>
  <c r="AN24" i="33"/>
  <c r="AM24" i="33"/>
  <c r="AO23" i="33"/>
  <c r="AN23" i="33"/>
  <c r="AM23" i="33"/>
  <c r="AO22" i="33"/>
  <c r="AN22" i="33"/>
  <c r="AM22" i="33"/>
  <c r="AO21" i="33"/>
  <c r="AN21" i="33"/>
  <c r="AM21" i="33"/>
  <c r="AO20" i="33"/>
  <c r="AN20" i="33"/>
  <c r="AM20" i="33"/>
  <c r="AO19" i="33"/>
  <c r="AN19" i="33"/>
  <c r="AM19" i="33"/>
  <c r="AO18" i="33"/>
  <c r="AN18" i="33"/>
  <c r="AM18" i="33"/>
  <c r="AO17" i="33"/>
  <c r="AN17" i="33"/>
  <c r="AM17" i="33"/>
  <c r="AO16" i="33"/>
  <c r="AN16" i="33"/>
  <c r="AM16" i="33"/>
  <c r="AO15" i="33"/>
  <c r="AN15" i="33"/>
  <c r="AM15" i="33"/>
  <c r="AK36" i="33"/>
  <c r="AJ36" i="33"/>
  <c r="AI36" i="33"/>
  <c r="AK35" i="33"/>
  <c r="AJ35" i="33"/>
  <c r="AI35" i="33"/>
  <c r="AK34" i="33"/>
  <c r="AJ34" i="33"/>
  <c r="AI34" i="33"/>
  <c r="AK33" i="33"/>
  <c r="AJ33" i="33"/>
  <c r="AI33" i="33"/>
  <c r="AK32" i="33"/>
  <c r="AJ32" i="33"/>
  <c r="AI32" i="33"/>
  <c r="AK31" i="33"/>
  <c r="AJ31" i="33"/>
  <c r="AI31" i="33"/>
  <c r="AK30" i="33"/>
  <c r="AJ30" i="33"/>
  <c r="AI30" i="33"/>
  <c r="AK29" i="33"/>
  <c r="AJ29" i="33"/>
  <c r="AI29" i="33"/>
  <c r="AK28" i="33"/>
  <c r="AJ28" i="33"/>
  <c r="AI28" i="33"/>
  <c r="AK27" i="33"/>
  <c r="AJ27" i="33"/>
  <c r="AI27" i="33"/>
  <c r="AK26" i="33"/>
  <c r="AJ26" i="33"/>
  <c r="AI26" i="33"/>
  <c r="AK25" i="33"/>
  <c r="AJ25" i="33"/>
  <c r="AI25" i="33"/>
  <c r="AK24" i="33"/>
  <c r="AJ24" i="33"/>
  <c r="AI24" i="33"/>
  <c r="AK23" i="33"/>
  <c r="AJ23" i="33"/>
  <c r="AI23" i="33"/>
  <c r="AK22" i="33"/>
  <c r="AJ22" i="33"/>
  <c r="AI22" i="33"/>
  <c r="AK21" i="33"/>
  <c r="AJ21" i="33"/>
  <c r="AI21" i="33"/>
  <c r="AK20" i="33"/>
  <c r="AJ20" i="33"/>
  <c r="AI20" i="33"/>
  <c r="AK19" i="33"/>
  <c r="AJ19" i="33"/>
  <c r="AI19" i="33"/>
  <c r="AK18" i="33"/>
  <c r="AJ18" i="33"/>
  <c r="AI18" i="33"/>
  <c r="AK17" i="33"/>
  <c r="AJ17" i="33"/>
  <c r="AI17" i="33"/>
  <c r="AK16" i="33"/>
  <c r="AJ16" i="33"/>
  <c r="AI16" i="33"/>
  <c r="AK15" i="33"/>
  <c r="AJ15" i="33"/>
  <c r="AI15" i="33"/>
  <c r="AF15" i="33"/>
  <c r="AG15" i="33"/>
  <c r="AF16" i="33"/>
  <c r="AG16" i="33"/>
  <c r="AF17" i="33"/>
  <c r="AG17" i="33"/>
  <c r="AF18" i="33"/>
  <c r="AG18" i="33"/>
  <c r="AF19" i="33"/>
  <c r="AG19" i="33"/>
  <c r="AF20" i="33"/>
  <c r="AG20" i="33"/>
  <c r="AF21" i="33"/>
  <c r="AG21" i="33"/>
  <c r="AF22" i="33"/>
  <c r="AG22" i="33"/>
  <c r="AF23" i="33"/>
  <c r="AG23" i="33"/>
  <c r="AF24" i="33"/>
  <c r="AG24" i="33"/>
  <c r="AF25" i="33"/>
  <c r="AG25" i="33"/>
  <c r="AF26" i="33"/>
  <c r="AG26" i="33"/>
  <c r="AF27" i="33"/>
  <c r="AG27" i="33"/>
  <c r="AF28" i="33"/>
  <c r="AG28" i="33"/>
  <c r="AF29" i="33"/>
  <c r="AG29" i="33"/>
  <c r="AF30" i="33"/>
  <c r="AG30" i="33"/>
  <c r="AF31" i="33"/>
  <c r="AG31" i="33"/>
  <c r="AF32" i="33"/>
  <c r="AG32" i="33"/>
  <c r="AF33" i="33"/>
  <c r="AG33" i="33"/>
  <c r="AF34" i="33"/>
  <c r="AG34" i="33"/>
  <c r="AF35" i="33"/>
  <c r="AG35" i="33"/>
  <c r="AF36" i="33"/>
  <c r="AG36" i="33"/>
  <c r="AE15" i="33"/>
  <c r="AE16" i="33"/>
  <c r="AE17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X94" i="31"/>
  <c r="W94" i="31"/>
  <c r="V94" i="31"/>
  <c r="X89" i="31"/>
  <c r="W89" i="31"/>
  <c r="V89" i="31"/>
  <c r="X88" i="31"/>
  <c r="W88" i="31"/>
  <c r="V88" i="31"/>
  <c r="T94" i="31"/>
  <c r="S94" i="31"/>
  <c r="R94" i="31"/>
  <c r="T89" i="31"/>
  <c r="S89" i="31"/>
  <c r="R89" i="31"/>
  <c r="T88" i="31"/>
  <c r="S88" i="31"/>
  <c r="R88" i="31"/>
  <c r="P94" i="31"/>
  <c r="O94" i="31"/>
  <c r="N94" i="31"/>
  <c r="P89" i="31"/>
  <c r="O89" i="31"/>
  <c r="N89" i="31"/>
  <c r="P88" i="31"/>
  <c r="O88" i="31"/>
  <c r="N88" i="31"/>
  <c r="L94" i="31"/>
  <c r="K94" i="31"/>
  <c r="J94" i="31"/>
  <c r="L89" i="31"/>
  <c r="K89" i="31"/>
  <c r="J89" i="31"/>
  <c r="L88" i="31"/>
  <c r="K88" i="31"/>
  <c r="J88" i="31"/>
  <c r="H94" i="31"/>
  <c r="G94" i="31"/>
  <c r="F94" i="31"/>
  <c r="H89" i="31"/>
  <c r="G89" i="31"/>
  <c r="F89" i="31"/>
  <c r="H88" i="31"/>
  <c r="G88" i="31"/>
  <c r="F88" i="31"/>
  <c r="C88" i="31"/>
  <c r="D88" i="31"/>
  <c r="C89" i="31"/>
  <c r="D89" i="31"/>
  <c r="C94" i="31"/>
  <c r="D94" i="31"/>
  <c r="B94" i="31"/>
  <c r="B89" i="31"/>
  <c r="B88" i="31"/>
  <c r="X44" i="31"/>
  <c r="W44" i="31"/>
  <c r="V44" i="31"/>
  <c r="T44" i="31"/>
  <c r="S44" i="31"/>
  <c r="R44" i="31"/>
  <c r="P44" i="31"/>
  <c r="O44" i="31"/>
  <c r="N44" i="31"/>
  <c r="L44" i="31"/>
  <c r="K44" i="31"/>
  <c r="J44" i="31"/>
  <c r="H44" i="31"/>
  <c r="G44" i="31"/>
  <c r="F44" i="31"/>
  <c r="C44" i="31"/>
  <c r="D44" i="31"/>
  <c r="B44" i="31"/>
  <c r="X39" i="31"/>
  <c r="W39" i="31"/>
  <c r="V39" i="31"/>
  <c r="X38" i="31"/>
  <c r="W38" i="31"/>
  <c r="V38" i="31"/>
  <c r="T39" i="31"/>
  <c r="S39" i="31"/>
  <c r="R39" i="31"/>
  <c r="T38" i="31"/>
  <c r="S38" i="31"/>
  <c r="R38" i="31"/>
  <c r="P39" i="31"/>
  <c r="O39" i="31"/>
  <c r="N39" i="31"/>
  <c r="P38" i="31"/>
  <c r="O38" i="31"/>
  <c r="N38" i="31"/>
  <c r="L39" i="31"/>
  <c r="K39" i="31"/>
  <c r="J39" i="31"/>
  <c r="L38" i="31"/>
  <c r="K38" i="31"/>
  <c r="J38" i="31"/>
  <c r="H39" i="31"/>
  <c r="G39" i="31"/>
  <c r="F39" i="31"/>
  <c r="H38" i="31"/>
  <c r="G38" i="31"/>
  <c r="F38" i="31"/>
  <c r="C38" i="31"/>
  <c r="D38" i="31"/>
  <c r="C39" i="31"/>
  <c r="D39" i="31"/>
  <c r="B39" i="31"/>
  <c r="B38" i="31"/>
  <c r="P92" i="9" l="1"/>
  <c r="K7" i="39" l="1"/>
  <c r="R10" i="38"/>
  <c r="R20" i="38" s="1"/>
  <c r="AK110" i="29"/>
  <c r="AJ110" i="29"/>
  <c r="AI110" i="29"/>
  <c r="AS109" i="29"/>
  <c r="AR109" i="29"/>
  <c r="AQ109" i="29"/>
  <c r="AO109" i="29"/>
  <c r="AN109" i="29"/>
  <c r="AM109" i="29"/>
  <c r="AK109" i="29"/>
  <c r="AJ109" i="29"/>
  <c r="AI109" i="29"/>
  <c r="AK63" i="29"/>
  <c r="AJ63" i="29"/>
  <c r="AI63" i="29"/>
  <c r="AS62" i="29"/>
  <c r="AR62" i="29"/>
  <c r="AQ62" i="29"/>
  <c r="AO62" i="29"/>
  <c r="AN62" i="29"/>
  <c r="AM62" i="29"/>
  <c r="AK62" i="29"/>
  <c r="AJ62" i="29"/>
  <c r="AI62" i="29"/>
  <c r="AK17" i="29"/>
  <c r="AJ17" i="29"/>
  <c r="AI17" i="29"/>
  <c r="AS16" i="29"/>
  <c r="AR16" i="29"/>
  <c r="AQ16" i="29"/>
  <c r="AO16" i="29"/>
  <c r="AN16" i="29"/>
  <c r="AM16" i="29"/>
  <c r="AK16" i="29"/>
  <c r="AJ16" i="29"/>
  <c r="AI16" i="29"/>
  <c r="R22" i="38" l="1"/>
  <c r="R21" i="38"/>
  <c r="T24" i="13"/>
  <c r="S24" i="13"/>
  <c r="R24" i="13"/>
  <c r="T23" i="13"/>
  <c r="S23" i="13"/>
  <c r="R23" i="13"/>
  <c r="T22" i="13"/>
  <c r="S22" i="13"/>
  <c r="R22" i="13"/>
  <c r="P24" i="13"/>
  <c r="O24" i="13"/>
  <c r="N24" i="13"/>
  <c r="P23" i="13"/>
  <c r="O23" i="13"/>
  <c r="N23" i="13"/>
  <c r="P22" i="13"/>
  <c r="O22" i="13"/>
  <c r="N22" i="13"/>
  <c r="L24" i="13"/>
  <c r="K24" i="13"/>
  <c r="J24" i="13"/>
  <c r="L23" i="13"/>
  <c r="K23" i="13"/>
  <c r="J23" i="13"/>
  <c r="L22" i="13"/>
  <c r="K22" i="13"/>
  <c r="J22" i="13"/>
  <c r="D24" i="13"/>
  <c r="C24" i="13"/>
  <c r="B24" i="13"/>
  <c r="D23" i="13"/>
  <c r="C23" i="13"/>
  <c r="B23" i="13"/>
  <c r="D22" i="13"/>
  <c r="C22" i="13"/>
  <c r="B22" i="13"/>
  <c r="R18" i="38" l="1"/>
  <c r="R40" i="5"/>
  <c r="R41" i="5"/>
  <c r="R42" i="5"/>
  <c r="R43" i="5"/>
  <c r="R46" i="5"/>
  <c r="R47" i="5"/>
  <c r="R48" i="5"/>
  <c r="R49" i="5"/>
  <c r="R52" i="5"/>
  <c r="R53" i="5"/>
  <c r="R54" i="5"/>
  <c r="R55" i="5"/>
  <c r="R21" i="5"/>
  <c r="R15" i="5"/>
  <c r="R9" i="5"/>
  <c r="R20" i="2"/>
  <c r="R26" i="2" s="1"/>
  <c r="R27" i="2" l="1"/>
  <c r="R28" i="2"/>
  <c r="R39" i="5"/>
  <c r="R45" i="5"/>
  <c r="R51" i="5"/>
  <c r="J7" i="39"/>
  <c r="I7" i="39"/>
  <c r="H7" i="39"/>
  <c r="G7" i="39"/>
  <c r="F7" i="39"/>
  <c r="E7" i="39"/>
  <c r="D7" i="39"/>
  <c r="C7" i="39"/>
  <c r="B7" i="39"/>
  <c r="C22" i="38"/>
  <c r="D21" i="38"/>
  <c r="C20" i="38"/>
  <c r="Q10" i="38"/>
  <c r="Q21" i="38" s="1"/>
  <c r="P10" i="38"/>
  <c r="P22" i="38" s="1"/>
  <c r="O10" i="38"/>
  <c r="O22" i="38" s="1"/>
  <c r="N10" i="38"/>
  <c r="N22" i="38" s="1"/>
  <c r="M10" i="38"/>
  <c r="M21" i="38" s="1"/>
  <c r="L10" i="38"/>
  <c r="L20" i="38" s="1"/>
  <c r="K10" i="38"/>
  <c r="K21" i="38" s="1"/>
  <c r="J10" i="38"/>
  <c r="J22" i="38" s="1"/>
  <c r="I10" i="38"/>
  <c r="I21" i="38" s="1"/>
  <c r="H10" i="38"/>
  <c r="H22" i="38" s="1"/>
  <c r="G10" i="38"/>
  <c r="G22" i="38" s="1"/>
  <c r="F10" i="38"/>
  <c r="F22" i="38" s="1"/>
  <c r="E10" i="38"/>
  <c r="E21" i="38" s="1"/>
  <c r="D10" i="38"/>
  <c r="D20" i="38" s="1"/>
  <c r="C10" i="38"/>
  <c r="C21" i="38" s="1"/>
  <c r="B10" i="38"/>
  <c r="B22" i="38" s="1"/>
  <c r="AA56" i="37"/>
  <c r="Z56" i="37"/>
  <c r="W56" i="37"/>
  <c r="V56" i="37"/>
  <c r="S56" i="37"/>
  <c r="R56" i="37"/>
  <c r="D56" i="37"/>
  <c r="C56" i="37"/>
  <c r="B56" i="37"/>
  <c r="AA13" i="37"/>
  <c r="Z13" i="37"/>
  <c r="W13" i="37"/>
  <c r="V13" i="37"/>
  <c r="S13" i="37"/>
  <c r="R13" i="37"/>
  <c r="D13" i="37"/>
  <c r="C13" i="37"/>
  <c r="B13" i="37"/>
  <c r="T11" i="36"/>
  <c r="AA11" i="36"/>
  <c r="Z11" i="36"/>
  <c r="W11" i="36"/>
  <c r="V11" i="36"/>
  <c r="S11" i="36"/>
  <c r="R11" i="36"/>
  <c r="D11" i="36"/>
  <c r="C11" i="36"/>
  <c r="B11" i="36"/>
  <c r="X65" i="35"/>
  <c r="T65" i="35"/>
  <c r="L65" i="35"/>
  <c r="H65" i="35"/>
  <c r="X63" i="35"/>
  <c r="L63" i="35"/>
  <c r="Z87" i="35"/>
  <c r="K62" i="35"/>
  <c r="J62" i="35"/>
  <c r="G62" i="35"/>
  <c r="AB65" i="35"/>
  <c r="AA65" i="35"/>
  <c r="Z65" i="35"/>
  <c r="W65" i="35"/>
  <c r="V65" i="35"/>
  <c r="S65" i="35"/>
  <c r="R65" i="35"/>
  <c r="P65" i="35"/>
  <c r="O65" i="35"/>
  <c r="N65" i="35"/>
  <c r="K65" i="35"/>
  <c r="J65" i="35"/>
  <c r="G65" i="35"/>
  <c r="F65" i="35"/>
  <c r="D65" i="35"/>
  <c r="C65" i="35"/>
  <c r="B65" i="35"/>
  <c r="AB64" i="35"/>
  <c r="AA64" i="35"/>
  <c r="Z64" i="35"/>
  <c r="X64" i="35"/>
  <c r="W64" i="35"/>
  <c r="V64" i="35"/>
  <c r="T64" i="35"/>
  <c r="S64" i="35"/>
  <c r="R64" i="35"/>
  <c r="P64" i="35"/>
  <c r="O64" i="35"/>
  <c r="N64" i="35"/>
  <c r="L64" i="35"/>
  <c r="K64" i="35"/>
  <c r="J64" i="35"/>
  <c r="H64" i="35"/>
  <c r="G64" i="35"/>
  <c r="F64" i="35"/>
  <c r="D64" i="35"/>
  <c r="C64" i="35"/>
  <c r="B64" i="35"/>
  <c r="AA63" i="35"/>
  <c r="Z63" i="35"/>
  <c r="W63" i="35"/>
  <c r="V63" i="35"/>
  <c r="S63" i="35"/>
  <c r="R63" i="35"/>
  <c r="P63" i="35"/>
  <c r="O63" i="35"/>
  <c r="N63" i="35"/>
  <c r="K63" i="35"/>
  <c r="J63" i="35"/>
  <c r="H63" i="35"/>
  <c r="G63" i="35"/>
  <c r="F63" i="35"/>
  <c r="D63" i="35"/>
  <c r="C63" i="35"/>
  <c r="B63" i="35"/>
  <c r="N62" i="35"/>
  <c r="T15" i="35"/>
  <c r="T34" i="35" s="1"/>
  <c r="L15" i="35"/>
  <c r="H15" i="35"/>
  <c r="L13" i="35"/>
  <c r="N12" i="35"/>
  <c r="G12" i="35"/>
  <c r="AB15" i="35"/>
  <c r="AA15" i="35"/>
  <c r="Z15" i="35"/>
  <c r="Z34" i="35" s="1"/>
  <c r="W15" i="35"/>
  <c r="W34" i="35" s="1"/>
  <c r="V15" i="35"/>
  <c r="S15" i="35"/>
  <c r="R15" i="35"/>
  <c r="R34" i="35" s="1"/>
  <c r="P15" i="35"/>
  <c r="O15" i="35"/>
  <c r="N15" i="35"/>
  <c r="K15" i="35"/>
  <c r="J15" i="35"/>
  <c r="G15" i="35"/>
  <c r="F15" i="35"/>
  <c r="D15" i="35"/>
  <c r="D34" i="35" s="1"/>
  <c r="C15" i="35"/>
  <c r="C34" i="35" s="1"/>
  <c r="B15" i="35"/>
  <c r="AB14" i="35"/>
  <c r="AA14" i="35"/>
  <c r="Z14" i="35"/>
  <c r="X14" i="35"/>
  <c r="W14" i="35"/>
  <c r="V14" i="35"/>
  <c r="T14" i="35"/>
  <c r="S14" i="35"/>
  <c r="R14" i="35"/>
  <c r="P14" i="35"/>
  <c r="O14" i="35"/>
  <c r="N14" i="35"/>
  <c r="L14" i="35"/>
  <c r="K14" i="35"/>
  <c r="J14" i="35"/>
  <c r="H14" i="35"/>
  <c r="G14" i="35"/>
  <c r="F14" i="35"/>
  <c r="D14" i="35"/>
  <c r="C14" i="35"/>
  <c r="B14" i="35"/>
  <c r="AA13" i="35"/>
  <c r="AA32" i="35" s="1"/>
  <c r="Z13" i="35"/>
  <c r="Z32" i="35" s="1"/>
  <c r="W13" i="35"/>
  <c r="V13" i="35"/>
  <c r="T13" i="35"/>
  <c r="S13" i="35"/>
  <c r="S32" i="35" s="1"/>
  <c r="R13" i="35"/>
  <c r="R32" i="35" s="1"/>
  <c r="O13" i="35"/>
  <c r="N13" i="35"/>
  <c r="K13" i="35"/>
  <c r="J13" i="35"/>
  <c r="H13" i="35"/>
  <c r="G13" i="35"/>
  <c r="F13" i="35"/>
  <c r="D13" i="35"/>
  <c r="C13" i="35"/>
  <c r="B13" i="35"/>
  <c r="B32" i="35" s="1"/>
  <c r="O12" i="35"/>
  <c r="AB13" i="34"/>
  <c r="L13" i="34"/>
  <c r="X11" i="34"/>
  <c r="T11" i="34"/>
  <c r="P10" i="34"/>
  <c r="Z10" i="34"/>
  <c r="R10" i="34"/>
  <c r="N10" i="34"/>
  <c r="F10" i="34"/>
  <c r="C10" i="34"/>
  <c r="AA13" i="34"/>
  <c r="Z13" i="34"/>
  <c r="X13" i="34"/>
  <c r="W13" i="34"/>
  <c r="V13" i="34"/>
  <c r="T13" i="34"/>
  <c r="S13" i="34"/>
  <c r="R13" i="34"/>
  <c r="P13" i="34"/>
  <c r="O13" i="34"/>
  <c r="N13" i="34"/>
  <c r="K13" i="34"/>
  <c r="J13" i="34"/>
  <c r="H13" i="34"/>
  <c r="G13" i="34"/>
  <c r="F13" i="34"/>
  <c r="D13" i="34"/>
  <c r="C13" i="34"/>
  <c r="B13" i="34"/>
  <c r="AB12" i="34"/>
  <c r="AA12" i="34"/>
  <c r="Z12" i="34"/>
  <c r="X12" i="34"/>
  <c r="W12" i="34"/>
  <c r="V12" i="34"/>
  <c r="T12" i="34"/>
  <c r="S12" i="34"/>
  <c r="R12" i="34"/>
  <c r="P12" i="34"/>
  <c r="O12" i="34"/>
  <c r="N12" i="34"/>
  <c r="L12" i="34"/>
  <c r="K12" i="34"/>
  <c r="J12" i="34"/>
  <c r="H12" i="34"/>
  <c r="G12" i="34"/>
  <c r="F12" i="34"/>
  <c r="D12" i="34"/>
  <c r="C12" i="34"/>
  <c r="B12" i="34"/>
  <c r="AA11" i="34"/>
  <c r="Z11" i="34"/>
  <c r="W11" i="34"/>
  <c r="V11" i="34"/>
  <c r="S11" i="34"/>
  <c r="R11" i="34"/>
  <c r="P11" i="34"/>
  <c r="O11" i="34"/>
  <c r="N11" i="34"/>
  <c r="L11" i="34"/>
  <c r="K11" i="34"/>
  <c r="J11" i="34"/>
  <c r="H11" i="34"/>
  <c r="G11" i="34"/>
  <c r="F11" i="34"/>
  <c r="D11" i="34"/>
  <c r="C11" i="34"/>
  <c r="B11" i="34"/>
  <c r="W10" i="34"/>
  <c r="AB54" i="33"/>
  <c r="P54" i="33"/>
  <c r="H54" i="33"/>
  <c r="AA54" i="33"/>
  <c r="Z54" i="33"/>
  <c r="X54" i="33"/>
  <c r="W54" i="33"/>
  <c r="V54" i="33"/>
  <c r="T54" i="33"/>
  <c r="S54" i="33"/>
  <c r="R54" i="33"/>
  <c r="O54" i="33"/>
  <c r="N54" i="33"/>
  <c r="K54" i="33"/>
  <c r="J54" i="33"/>
  <c r="G54" i="33"/>
  <c r="F54" i="33"/>
  <c r="T13" i="33"/>
  <c r="AB13" i="33"/>
  <c r="AA13" i="33"/>
  <c r="Z13" i="33"/>
  <c r="W13" i="33"/>
  <c r="V13" i="33"/>
  <c r="S13" i="33"/>
  <c r="AV13" i="33" s="1"/>
  <c r="R13" i="33"/>
  <c r="O13" i="33"/>
  <c r="N13" i="33"/>
  <c r="AQ13" i="33" s="1"/>
  <c r="L13" i="33"/>
  <c r="K13" i="33"/>
  <c r="J13" i="33"/>
  <c r="G13" i="33"/>
  <c r="F13" i="33"/>
  <c r="AA11" i="32"/>
  <c r="Z11" i="32"/>
  <c r="W11" i="32"/>
  <c r="V11" i="32"/>
  <c r="S11" i="32"/>
  <c r="R11" i="32"/>
  <c r="O11" i="32"/>
  <c r="N11" i="32"/>
  <c r="K11" i="32"/>
  <c r="J11" i="32"/>
  <c r="G11" i="32"/>
  <c r="F11" i="32"/>
  <c r="D11" i="32"/>
  <c r="C11" i="32"/>
  <c r="B11" i="32"/>
  <c r="AB74" i="31"/>
  <c r="AA74" i="31"/>
  <c r="Z74" i="31"/>
  <c r="D93" i="31"/>
  <c r="AB64" i="31"/>
  <c r="T64" i="31"/>
  <c r="X63" i="31"/>
  <c r="L63" i="31"/>
  <c r="AA68" i="31"/>
  <c r="Z68" i="31"/>
  <c r="AB65" i="31"/>
  <c r="AA65" i="31"/>
  <c r="Z65" i="31"/>
  <c r="X65" i="31"/>
  <c r="W65" i="31"/>
  <c r="V65" i="31"/>
  <c r="T65" i="31"/>
  <c r="S65" i="31"/>
  <c r="R65" i="31"/>
  <c r="P65" i="31"/>
  <c r="O65" i="31"/>
  <c r="N65" i="31"/>
  <c r="L65" i="31"/>
  <c r="K65" i="31"/>
  <c r="J65" i="31"/>
  <c r="H65" i="31"/>
  <c r="G65" i="31"/>
  <c r="F65" i="31"/>
  <c r="D65" i="31"/>
  <c r="C65" i="31"/>
  <c r="B65" i="31"/>
  <c r="AA64" i="31"/>
  <c r="Z64" i="31"/>
  <c r="X64" i="31"/>
  <c r="W64" i="31"/>
  <c r="V64" i="31"/>
  <c r="S64" i="31"/>
  <c r="R64" i="31"/>
  <c r="P64" i="31"/>
  <c r="O64" i="31"/>
  <c r="N64" i="31"/>
  <c r="K64" i="31"/>
  <c r="J64" i="31"/>
  <c r="H64" i="31"/>
  <c r="G64" i="31"/>
  <c r="F64" i="31"/>
  <c r="D64" i="31"/>
  <c r="C64" i="31"/>
  <c r="B64" i="31"/>
  <c r="AA63" i="31"/>
  <c r="Z63" i="31"/>
  <c r="W63" i="31"/>
  <c r="V63" i="31"/>
  <c r="T63" i="31"/>
  <c r="S63" i="31"/>
  <c r="R63" i="31"/>
  <c r="P63" i="31"/>
  <c r="O63" i="31"/>
  <c r="N63" i="31"/>
  <c r="K63" i="31"/>
  <c r="J63" i="31"/>
  <c r="H63" i="31"/>
  <c r="G63" i="31"/>
  <c r="F63" i="31"/>
  <c r="D63" i="31"/>
  <c r="C63" i="31"/>
  <c r="B63" i="31"/>
  <c r="V62" i="31"/>
  <c r="AB24" i="31"/>
  <c r="T43" i="31"/>
  <c r="AA24" i="31"/>
  <c r="Z24" i="31"/>
  <c r="X43" i="31"/>
  <c r="W43" i="31"/>
  <c r="V43" i="31"/>
  <c r="S43" i="31"/>
  <c r="R43" i="31"/>
  <c r="O43" i="31"/>
  <c r="N43" i="31"/>
  <c r="K43" i="31"/>
  <c r="J43" i="31"/>
  <c r="G43" i="31"/>
  <c r="F43" i="31"/>
  <c r="C43" i="31"/>
  <c r="B43" i="31"/>
  <c r="AB14" i="31"/>
  <c r="AA18" i="31"/>
  <c r="Z18" i="31"/>
  <c r="W37" i="31"/>
  <c r="V37" i="31"/>
  <c r="R37" i="31"/>
  <c r="O37" i="31"/>
  <c r="N37" i="31"/>
  <c r="J37" i="31"/>
  <c r="F37" i="31"/>
  <c r="D37" i="31"/>
  <c r="C37" i="31"/>
  <c r="B37" i="31"/>
  <c r="AB15" i="31"/>
  <c r="AA15" i="31"/>
  <c r="Z15" i="31"/>
  <c r="X15" i="31"/>
  <c r="W15" i="31"/>
  <c r="V15" i="31"/>
  <c r="T15" i="31"/>
  <c r="S15" i="31"/>
  <c r="R15" i="31"/>
  <c r="P15" i="31"/>
  <c r="O15" i="31"/>
  <c r="N15" i="31"/>
  <c r="L15" i="31"/>
  <c r="K15" i="31"/>
  <c r="J15" i="31"/>
  <c r="H15" i="31"/>
  <c r="G15" i="31"/>
  <c r="F15" i="31"/>
  <c r="D15" i="31"/>
  <c r="C15" i="31"/>
  <c r="B15" i="31"/>
  <c r="AA14" i="31"/>
  <c r="Z14" i="31"/>
  <c r="W14" i="31"/>
  <c r="V14" i="31"/>
  <c r="V33" i="31" s="1"/>
  <c r="T14" i="31"/>
  <c r="T33" i="31" s="1"/>
  <c r="S14" i="31"/>
  <c r="S33" i="31" s="1"/>
  <c r="R14" i="31"/>
  <c r="O14" i="31"/>
  <c r="O33" i="31" s="1"/>
  <c r="N14" i="31"/>
  <c r="K14" i="31"/>
  <c r="K33" i="31" s="1"/>
  <c r="J14" i="31"/>
  <c r="H14" i="31"/>
  <c r="H33" i="31" s="1"/>
  <c r="G14" i="31"/>
  <c r="F14" i="31"/>
  <c r="D14" i="31"/>
  <c r="D33" i="31" s="1"/>
  <c r="C14" i="31"/>
  <c r="C33" i="31" s="1"/>
  <c r="B14" i="31"/>
  <c r="AA13" i="31"/>
  <c r="Z13" i="31"/>
  <c r="W13" i="31"/>
  <c r="W32" i="31" s="1"/>
  <c r="V13" i="31"/>
  <c r="S13" i="31"/>
  <c r="S32" i="31" s="1"/>
  <c r="R13" i="31"/>
  <c r="R32" i="31" s="1"/>
  <c r="O13" i="31"/>
  <c r="O32" i="31" s="1"/>
  <c r="N13" i="31"/>
  <c r="K13" i="31"/>
  <c r="K32" i="31" s="1"/>
  <c r="J13" i="31"/>
  <c r="G13" i="31"/>
  <c r="G32" i="31" s="1"/>
  <c r="F13" i="31"/>
  <c r="F32" i="31" s="1"/>
  <c r="D13" i="31"/>
  <c r="D32" i="31" s="1"/>
  <c r="C13" i="31"/>
  <c r="C32" i="31" s="1"/>
  <c r="B13" i="31"/>
  <c r="B32" i="31" s="1"/>
  <c r="S12" i="31"/>
  <c r="AB22" i="30"/>
  <c r="AA22" i="30"/>
  <c r="Z22" i="30"/>
  <c r="AB11" i="30"/>
  <c r="T11" i="30"/>
  <c r="AA16" i="30"/>
  <c r="Z16" i="30"/>
  <c r="Z10" i="30" s="1"/>
  <c r="W10" i="30"/>
  <c r="O10" i="30"/>
  <c r="J10" i="30"/>
  <c r="H10" i="30"/>
  <c r="D10" i="30"/>
  <c r="AB13" i="30"/>
  <c r="AA13" i="30"/>
  <c r="Z13" i="30"/>
  <c r="X13" i="30"/>
  <c r="W13" i="30"/>
  <c r="V13" i="30"/>
  <c r="T13" i="30"/>
  <c r="S13" i="30"/>
  <c r="R13" i="30"/>
  <c r="P13" i="30"/>
  <c r="O13" i="30"/>
  <c r="N13" i="30"/>
  <c r="L13" i="30"/>
  <c r="K13" i="30"/>
  <c r="J13" i="30"/>
  <c r="H13" i="30"/>
  <c r="G13" i="30"/>
  <c r="F13" i="30"/>
  <c r="D13" i="30"/>
  <c r="C13" i="30"/>
  <c r="B13" i="30"/>
  <c r="AB12" i="30"/>
  <c r="AA12" i="30"/>
  <c r="Z12" i="30"/>
  <c r="X12" i="30"/>
  <c r="W12" i="30"/>
  <c r="V12" i="30"/>
  <c r="T12" i="30"/>
  <c r="S12" i="30"/>
  <c r="R12" i="30"/>
  <c r="P12" i="30"/>
  <c r="O12" i="30"/>
  <c r="N12" i="30"/>
  <c r="K12" i="30"/>
  <c r="J12" i="30"/>
  <c r="H12" i="30"/>
  <c r="G12" i="30"/>
  <c r="F12" i="30"/>
  <c r="D12" i="30"/>
  <c r="C12" i="30"/>
  <c r="B12" i="30"/>
  <c r="AA11" i="30"/>
  <c r="Z11" i="30"/>
  <c r="X11" i="30"/>
  <c r="W11" i="30"/>
  <c r="V11" i="30"/>
  <c r="S11" i="30"/>
  <c r="R11" i="30"/>
  <c r="P11" i="30"/>
  <c r="O11" i="30"/>
  <c r="N11" i="30"/>
  <c r="L11" i="30"/>
  <c r="K11" i="30"/>
  <c r="J11" i="30"/>
  <c r="H11" i="30"/>
  <c r="G11" i="30"/>
  <c r="F11" i="30"/>
  <c r="D11" i="30"/>
  <c r="C11" i="30"/>
  <c r="B11" i="30"/>
  <c r="S10" i="30"/>
  <c r="BD134" i="29"/>
  <c r="BC134" i="29"/>
  <c r="AZ134" i="29"/>
  <c r="AY134" i="29"/>
  <c r="AV134" i="29"/>
  <c r="AU134" i="29"/>
  <c r="AR134" i="29"/>
  <c r="AQ134" i="29"/>
  <c r="AN134" i="29"/>
  <c r="AM134" i="29"/>
  <c r="AJ134" i="29"/>
  <c r="AI134" i="29"/>
  <c r="AG134" i="29"/>
  <c r="AF134" i="29"/>
  <c r="AE134" i="29"/>
  <c r="BD133" i="29"/>
  <c r="BC133" i="29"/>
  <c r="AZ133" i="29"/>
  <c r="AY133" i="29"/>
  <c r="AV133" i="29"/>
  <c r="AU133" i="29"/>
  <c r="AR133" i="29"/>
  <c r="AQ133" i="29"/>
  <c r="AN133" i="29"/>
  <c r="AM133" i="29"/>
  <c r="AJ133" i="29"/>
  <c r="AI133" i="29"/>
  <c r="AG133" i="29"/>
  <c r="AF133" i="29"/>
  <c r="AE133" i="29"/>
  <c r="AW133" i="29"/>
  <c r="BD132" i="29"/>
  <c r="BC132" i="29"/>
  <c r="AZ132" i="29"/>
  <c r="AY132" i="29"/>
  <c r="AV132" i="29"/>
  <c r="AU132" i="29"/>
  <c r="AR132" i="29"/>
  <c r="AQ132" i="29"/>
  <c r="AN132" i="29"/>
  <c r="AM132" i="29"/>
  <c r="AJ132" i="29"/>
  <c r="AI132" i="29"/>
  <c r="AG132" i="29"/>
  <c r="AF132" i="29"/>
  <c r="AE132" i="29"/>
  <c r="BD131" i="29"/>
  <c r="BC131" i="29"/>
  <c r="AZ131" i="29"/>
  <c r="AY131" i="29"/>
  <c r="AV131" i="29"/>
  <c r="AU131" i="29"/>
  <c r="AR131" i="29"/>
  <c r="AQ131" i="29"/>
  <c r="AN131" i="29"/>
  <c r="AM131" i="29"/>
  <c r="AJ131" i="29"/>
  <c r="AI131" i="29"/>
  <c r="AG131" i="29"/>
  <c r="AF131" i="29"/>
  <c r="AE131" i="29"/>
  <c r="BD130" i="29"/>
  <c r="BC130" i="29"/>
  <c r="AZ130" i="29"/>
  <c r="AY130" i="29"/>
  <c r="AV130" i="29"/>
  <c r="AU130" i="29"/>
  <c r="AR130" i="29"/>
  <c r="AQ130" i="29"/>
  <c r="AN130" i="29"/>
  <c r="AM130" i="29"/>
  <c r="AJ130" i="29"/>
  <c r="AI130" i="29"/>
  <c r="AG130" i="29"/>
  <c r="AF130" i="29"/>
  <c r="AE130" i="29"/>
  <c r="BD129" i="29"/>
  <c r="BC129" i="29"/>
  <c r="AZ129" i="29"/>
  <c r="AY129" i="29"/>
  <c r="AV129" i="29"/>
  <c r="AU129" i="29"/>
  <c r="AR129" i="29"/>
  <c r="AQ129" i="29"/>
  <c r="AN129" i="29"/>
  <c r="AM129" i="29"/>
  <c r="AJ129" i="29"/>
  <c r="AI129" i="29"/>
  <c r="AG129" i="29"/>
  <c r="AF129" i="29"/>
  <c r="AE129" i="29"/>
  <c r="AZ128" i="29"/>
  <c r="AY128" i="29"/>
  <c r="AV128" i="29"/>
  <c r="AU128" i="29"/>
  <c r="AR128" i="29"/>
  <c r="AQ128" i="29"/>
  <c r="AN128" i="29"/>
  <c r="AM128" i="29"/>
  <c r="AJ128" i="29"/>
  <c r="AI128" i="29"/>
  <c r="AG128" i="29"/>
  <c r="AF128" i="29"/>
  <c r="AE128" i="29"/>
  <c r="BD127" i="29"/>
  <c r="BC127" i="29"/>
  <c r="AZ127" i="29"/>
  <c r="AY127" i="29"/>
  <c r="AV127" i="29"/>
  <c r="AU127" i="29"/>
  <c r="AR127" i="29"/>
  <c r="AQ127" i="29"/>
  <c r="AN127" i="29"/>
  <c r="AM127" i="29"/>
  <c r="AJ127" i="29"/>
  <c r="AI127" i="29"/>
  <c r="AG127" i="29"/>
  <c r="AF127" i="29"/>
  <c r="AE127" i="29"/>
  <c r="BD126" i="29"/>
  <c r="BC126" i="29"/>
  <c r="AZ126" i="29"/>
  <c r="AY126" i="29"/>
  <c r="AV126" i="29"/>
  <c r="AU126" i="29"/>
  <c r="AR126" i="29"/>
  <c r="AQ126" i="29"/>
  <c r="AN126" i="29"/>
  <c r="AM126" i="29"/>
  <c r="AJ126" i="29"/>
  <c r="AI126" i="29"/>
  <c r="AG126" i="29"/>
  <c r="AF126" i="29"/>
  <c r="AE126" i="29"/>
  <c r="BD125" i="29"/>
  <c r="BC125" i="29"/>
  <c r="AZ125" i="29"/>
  <c r="AY125" i="29"/>
  <c r="AV125" i="29"/>
  <c r="AU125" i="29"/>
  <c r="AR125" i="29"/>
  <c r="AQ125" i="29"/>
  <c r="AN125" i="29"/>
  <c r="AM125" i="29"/>
  <c r="AJ125" i="29"/>
  <c r="AI125" i="29"/>
  <c r="AG125" i="29"/>
  <c r="AF125" i="29"/>
  <c r="AE125" i="29"/>
  <c r="BD124" i="29"/>
  <c r="BC124" i="29"/>
  <c r="AZ124" i="29"/>
  <c r="AY124" i="29"/>
  <c r="AV124" i="29"/>
  <c r="AU124" i="29"/>
  <c r="AR124" i="29"/>
  <c r="AQ124" i="29"/>
  <c r="AN124" i="29"/>
  <c r="AM124" i="29"/>
  <c r="AJ124" i="29"/>
  <c r="AI124" i="29"/>
  <c r="AG124" i="29"/>
  <c r="AF124" i="29"/>
  <c r="AE124" i="29"/>
  <c r="BD123" i="29"/>
  <c r="BC123" i="29"/>
  <c r="AZ123" i="29"/>
  <c r="AY123" i="29"/>
  <c r="AV123" i="29"/>
  <c r="AU123" i="29"/>
  <c r="AR123" i="29"/>
  <c r="AQ123" i="29"/>
  <c r="AN123" i="29"/>
  <c r="AM123" i="29"/>
  <c r="AJ123" i="29"/>
  <c r="AI123" i="29"/>
  <c r="AG123" i="29"/>
  <c r="AF123" i="29"/>
  <c r="AE123" i="29"/>
  <c r="BD122" i="29"/>
  <c r="BC122" i="29"/>
  <c r="AZ122" i="29"/>
  <c r="AY122" i="29"/>
  <c r="AV122" i="29"/>
  <c r="AU122" i="29"/>
  <c r="AR122" i="29"/>
  <c r="AQ122" i="29"/>
  <c r="AN122" i="29"/>
  <c r="AM122" i="29"/>
  <c r="AJ122" i="29"/>
  <c r="AI122" i="29"/>
  <c r="AG122" i="29"/>
  <c r="AF122" i="29"/>
  <c r="AE122" i="29"/>
  <c r="BD121" i="29"/>
  <c r="BC121" i="29"/>
  <c r="AZ121" i="29"/>
  <c r="AY121" i="29"/>
  <c r="AV121" i="29"/>
  <c r="AU121" i="29"/>
  <c r="AR121" i="29"/>
  <c r="AQ121" i="29"/>
  <c r="AN121" i="29"/>
  <c r="AM121" i="29"/>
  <c r="AJ121" i="29"/>
  <c r="AI121" i="29"/>
  <c r="AG121" i="29"/>
  <c r="AF121" i="29"/>
  <c r="AE121" i="29"/>
  <c r="BD120" i="29"/>
  <c r="BC120" i="29"/>
  <c r="AZ120" i="29"/>
  <c r="AY120" i="29"/>
  <c r="AV120" i="29"/>
  <c r="AU120" i="29"/>
  <c r="AR120" i="29"/>
  <c r="AQ120" i="29"/>
  <c r="AN120" i="29"/>
  <c r="AM120" i="29"/>
  <c r="AJ120" i="29"/>
  <c r="AI120" i="29"/>
  <c r="AG120" i="29"/>
  <c r="AF120" i="29"/>
  <c r="AE120" i="29"/>
  <c r="BD119" i="29"/>
  <c r="BC119" i="29"/>
  <c r="AZ119" i="29"/>
  <c r="AY119" i="29"/>
  <c r="AV119" i="29"/>
  <c r="AU119" i="29"/>
  <c r="AR119" i="29"/>
  <c r="AQ119" i="29"/>
  <c r="AN119" i="29"/>
  <c r="AM119" i="29"/>
  <c r="AJ119" i="29"/>
  <c r="AI119" i="29"/>
  <c r="AG119" i="29"/>
  <c r="AF119" i="29"/>
  <c r="AE119" i="29"/>
  <c r="BD118" i="29"/>
  <c r="BC118" i="29"/>
  <c r="AZ118" i="29"/>
  <c r="AY118" i="29"/>
  <c r="AV118" i="29"/>
  <c r="AU118" i="29"/>
  <c r="AR118" i="29"/>
  <c r="AQ118" i="29"/>
  <c r="AN118" i="29"/>
  <c r="AM118" i="29"/>
  <c r="AJ118" i="29"/>
  <c r="AI118" i="29"/>
  <c r="AG118" i="29"/>
  <c r="AF118" i="29"/>
  <c r="AE118" i="29"/>
  <c r="BD117" i="29"/>
  <c r="BC117" i="29"/>
  <c r="AZ117" i="29"/>
  <c r="AY117" i="29"/>
  <c r="AV117" i="29"/>
  <c r="AU117" i="29"/>
  <c r="AR117" i="29"/>
  <c r="AQ117" i="29"/>
  <c r="AN117" i="29"/>
  <c r="AM117" i="29"/>
  <c r="AJ117" i="29"/>
  <c r="AI117" i="29"/>
  <c r="AG117" i="29"/>
  <c r="AF117" i="29"/>
  <c r="AE117" i="29"/>
  <c r="BD116" i="29"/>
  <c r="BC116" i="29"/>
  <c r="AZ116" i="29"/>
  <c r="AY116" i="29"/>
  <c r="AV116" i="29"/>
  <c r="AU116" i="29"/>
  <c r="AR116" i="29"/>
  <c r="AQ116" i="29"/>
  <c r="AN116" i="29"/>
  <c r="AM116" i="29"/>
  <c r="AJ116" i="29"/>
  <c r="AI116" i="29"/>
  <c r="AG116" i="29"/>
  <c r="AF116" i="29"/>
  <c r="AE116" i="29"/>
  <c r="BD115" i="29"/>
  <c r="BC115" i="29"/>
  <c r="AZ115" i="29"/>
  <c r="AY115" i="29"/>
  <c r="AV115" i="29"/>
  <c r="AU115" i="29"/>
  <c r="AR115" i="29"/>
  <c r="AQ115" i="29"/>
  <c r="AN115" i="29"/>
  <c r="AM115" i="29"/>
  <c r="AJ115" i="29"/>
  <c r="AI115" i="29"/>
  <c r="AG115" i="29"/>
  <c r="AF115" i="29"/>
  <c r="AE115" i="29"/>
  <c r="BD114" i="29"/>
  <c r="BC114" i="29"/>
  <c r="AZ114" i="29"/>
  <c r="AY114" i="29"/>
  <c r="AV114" i="29"/>
  <c r="AU114" i="29"/>
  <c r="AR114" i="29"/>
  <c r="AQ114" i="29"/>
  <c r="AN114" i="29"/>
  <c r="AM114" i="29"/>
  <c r="AJ114" i="29"/>
  <c r="AI114" i="29"/>
  <c r="AG114" i="29"/>
  <c r="AF114" i="29"/>
  <c r="AE114" i="29"/>
  <c r="BD113" i="29"/>
  <c r="BC113" i="29"/>
  <c r="AZ113" i="29"/>
  <c r="AY113" i="29"/>
  <c r="AV113" i="29"/>
  <c r="AU113" i="29"/>
  <c r="AR113" i="29"/>
  <c r="AQ113" i="29"/>
  <c r="AN113" i="29"/>
  <c r="AM113" i="29"/>
  <c r="AJ113" i="29"/>
  <c r="AI113" i="29"/>
  <c r="AG113" i="29"/>
  <c r="AF113" i="29"/>
  <c r="AE113" i="29"/>
  <c r="BD112" i="29"/>
  <c r="BC112" i="29"/>
  <c r="AZ112" i="29"/>
  <c r="AY112" i="29"/>
  <c r="AV112" i="29"/>
  <c r="AU112" i="29"/>
  <c r="AR112" i="29"/>
  <c r="AQ112" i="29"/>
  <c r="AN112" i="29"/>
  <c r="AM112" i="29"/>
  <c r="AJ112" i="29"/>
  <c r="AI112" i="29"/>
  <c r="AG112" i="29"/>
  <c r="AF112" i="29"/>
  <c r="AE112" i="29"/>
  <c r="BD111" i="29"/>
  <c r="BC111" i="29"/>
  <c r="AZ111" i="29"/>
  <c r="AY111" i="29"/>
  <c r="AV111" i="29"/>
  <c r="AU111" i="29"/>
  <c r="AR111" i="29"/>
  <c r="AQ111" i="29"/>
  <c r="AN111" i="29"/>
  <c r="AM111" i="29"/>
  <c r="AJ111" i="29"/>
  <c r="AI111" i="29"/>
  <c r="AG111" i="29"/>
  <c r="AF111" i="29"/>
  <c r="AE111" i="29"/>
  <c r="BD110" i="29"/>
  <c r="BC110" i="29"/>
  <c r="AZ110" i="29"/>
  <c r="AY110" i="29"/>
  <c r="AV110" i="29"/>
  <c r="AU110" i="29"/>
  <c r="AG110" i="29"/>
  <c r="AF110" i="29"/>
  <c r="AE110" i="29"/>
  <c r="BD109" i="29"/>
  <c r="BC109" i="29"/>
  <c r="AZ109" i="29"/>
  <c r="AY109" i="29"/>
  <c r="AV109" i="29"/>
  <c r="AU109" i="29"/>
  <c r="AG109" i="29"/>
  <c r="AF109" i="29"/>
  <c r="AE109" i="29"/>
  <c r="BD108" i="29"/>
  <c r="BC108" i="29"/>
  <c r="AZ108" i="29"/>
  <c r="AY108" i="29"/>
  <c r="AV108" i="29"/>
  <c r="AU108" i="29"/>
  <c r="AR108" i="29"/>
  <c r="AQ108" i="29"/>
  <c r="AN108" i="29"/>
  <c r="AM108" i="29"/>
  <c r="AJ108" i="29"/>
  <c r="AI108" i="29"/>
  <c r="AG108" i="29"/>
  <c r="AF108" i="29"/>
  <c r="AE108" i="29"/>
  <c r="AA106" i="29"/>
  <c r="Z106" i="29"/>
  <c r="W106" i="29"/>
  <c r="V106" i="29"/>
  <c r="S106" i="29"/>
  <c r="R106" i="29"/>
  <c r="O106" i="29"/>
  <c r="N106" i="29"/>
  <c r="K106" i="29"/>
  <c r="J106" i="29"/>
  <c r="G106" i="29"/>
  <c r="F106" i="29"/>
  <c r="BD87" i="29"/>
  <c r="BC87" i="29"/>
  <c r="AZ87" i="29"/>
  <c r="AY87" i="29"/>
  <c r="AV87" i="29"/>
  <c r="AU87" i="29"/>
  <c r="AR87" i="29"/>
  <c r="AQ87" i="29"/>
  <c r="AN87" i="29"/>
  <c r="AM87" i="29"/>
  <c r="AJ87" i="29"/>
  <c r="AI87" i="29"/>
  <c r="AG87" i="29"/>
  <c r="AF87" i="29"/>
  <c r="AE87" i="29"/>
  <c r="BD86" i="29"/>
  <c r="BC86" i="29"/>
  <c r="AZ86" i="29"/>
  <c r="AY86" i="29"/>
  <c r="AV86" i="29"/>
  <c r="AU86" i="29"/>
  <c r="AR86" i="29"/>
  <c r="AQ86" i="29"/>
  <c r="AN86" i="29"/>
  <c r="AM86" i="29"/>
  <c r="AJ86" i="29"/>
  <c r="AI86" i="29"/>
  <c r="AG86" i="29"/>
  <c r="AF86" i="29"/>
  <c r="AE86" i="29"/>
  <c r="AK133" i="29"/>
  <c r="BD85" i="29"/>
  <c r="BC85" i="29"/>
  <c r="AZ85" i="29"/>
  <c r="AY85" i="29"/>
  <c r="AV85" i="29"/>
  <c r="AU85" i="29"/>
  <c r="AR85" i="29"/>
  <c r="AQ85" i="29"/>
  <c r="AN85" i="29"/>
  <c r="AM85" i="29"/>
  <c r="AJ85" i="29"/>
  <c r="AI85" i="29"/>
  <c r="AG85" i="29"/>
  <c r="AF85" i="29"/>
  <c r="AE85" i="29"/>
  <c r="BD84" i="29"/>
  <c r="BC84" i="29"/>
  <c r="AZ84" i="29"/>
  <c r="AY84" i="29"/>
  <c r="AV84" i="29"/>
  <c r="AU84" i="29"/>
  <c r="AR84" i="29"/>
  <c r="AQ84" i="29"/>
  <c r="AN84" i="29"/>
  <c r="AM84" i="29"/>
  <c r="AJ84" i="29"/>
  <c r="AI84" i="29"/>
  <c r="AG84" i="29"/>
  <c r="AF84" i="29"/>
  <c r="AE84" i="29"/>
  <c r="BD83" i="29"/>
  <c r="BC83" i="29"/>
  <c r="AZ83" i="29"/>
  <c r="AY83" i="29"/>
  <c r="AV83" i="29"/>
  <c r="AU83" i="29"/>
  <c r="AR83" i="29"/>
  <c r="AQ83" i="29"/>
  <c r="AN83" i="29"/>
  <c r="AM83" i="29"/>
  <c r="AJ83" i="29"/>
  <c r="AI83" i="29"/>
  <c r="AG83" i="29"/>
  <c r="AF83" i="29"/>
  <c r="AE83" i="29"/>
  <c r="BD82" i="29"/>
  <c r="BC82" i="29"/>
  <c r="AZ82" i="29"/>
  <c r="AY82" i="29"/>
  <c r="AV82" i="29"/>
  <c r="AU82" i="29"/>
  <c r="AR82" i="29"/>
  <c r="AQ82" i="29"/>
  <c r="AN82" i="29"/>
  <c r="AM82" i="29"/>
  <c r="AJ82" i="29"/>
  <c r="AI82" i="29"/>
  <c r="AG82" i="29"/>
  <c r="AF82" i="29"/>
  <c r="AE82" i="29"/>
  <c r="AZ81" i="29"/>
  <c r="AY81" i="29"/>
  <c r="AV81" i="29"/>
  <c r="AU81" i="29"/>
  <c r="AR81" i="29"/>
  <c r="AQ81" i="29"/>
  <c r="AN81" i="29"/>
  <c r="AM81" i="29"/>
  <c r="AJ81" i="29"/>
  <c r="AI81" i="29"/>
  <c r="AG81" i="29"/>
  <c r="AF81" i="29"/>
  <c r="AE81" i="29"/>
  <c r="BD80" i="29"/>
  <c r="BC80" i="29"/>
  <c r="AZ80" i="29"/>
  <c r="AY80" i="29"/>
  <c r="AV80" i="29"/>
  <c r="AU80" i="29"/>
  <c r="AR80" i="29"/>
  <c r="AQ80" i="29"/>
  <c r="AN80" i="29"/>
  <c r="AM80" i="29"/>
  <c r="AJ80" i="29"/>
  <c r="AI80" i="29"/>
  <c r="AG80" i="29"/>
  <c r="AF80" i="29"/>
  <c r="AE80" i="29"/>
  <c r="BD79" i="29"/>
  <c r="BC79" i="29"/>
  <c r="AZ79" i="29"/>
  <c r="AY79" i="29"/>
  <c r="AV79" i="29"/>
  <c r="AU79" i="29"/>
  <c r="AR79" i="29"/>
  <c r="AQ79" i="29"/>
  <c r="AN79" i="29"/>
  <c r="AM79" i="29"/>
  <c r="AJ79" i="29"/>
  <c r="AI79" i="29"/>
  <c r="AG79" i="29"/>
  <c r="AF79" i="29"/>
  <c r="AE79" i="29"/>
  <c r="BD78" i="29"/>
  <c r="BC78" i="29"/>
  <c r="AZ78" i="29"/>
  <c r="AY78" i="29"/>
  <c r="AV78" i="29"/>
  <c r="AU78" i="29"/>
  <c r="AR78" i="29"/>
  <c r="AQ78" i="29"/>
  <c r="AN78" i="29"/>
  <c r="AM78" i="29"/>
  <c r="AJ78" i="29"/>
  <c r="AI78" i="29"/>
  <c r="AG78" i="29"/>
  <c r="AF78" i="29"/>
  <c r="AE78" i="29"/>
  <c r="BD77" i="29"/>
  <c r="BC77" i="29"/>
  <c r="AZ77" i="29"/>
  <c r="AY77" i="29"/>
  <c r="AV77" i="29"/>
  <c r="AU77" i="29"/>
  <c r="AR77" i="29"/>
  <c r="AQ77" i="29"/>
  <c r="AN77" i="29"/>
  <c r="AM77" i="29"/>
  <c r="AJ77" i="29"/>
  <c r="AI77" i="29"/>
  <c r="AG77" i="29"/>
  <c r="AF77" i="29"/>
  <c r="AE77" i="29"/>
  <c r="BD76" i="29"/>
  <c r="BC76" i="29"/>
  <c r="AZ76" i="29"/>
  <c r="AY76" i="29"/>
  <c r="AV76" i="29"/>
  <c r="AU76" i="29"/>
  <c r="AR76" i="29"/>
  <c r="AQ76" i="29"/>
  <c r="AN76" i="29"/>
  <c r="AM76" i="29"/>
  <c r="AJ76" i="29"/>
  <c r="AI76" i="29"/>
  <c r="AG76" i="29"/>
  <c r="AF76" i="29"/>
  <c r="AE76" i="29"/>
  <c r="BD75" i="29"/>
  <c r="BC75" i="29"/>
  <c r="AZ75" i="29"/>
  <c r="AY75" i="29"/>
  <c r="AV75" i="29"/>
  <c r="AU75" i="29"/>
  <c r="AR75" i="29"/>
  <c r="AQ75" i="29"/>
  <c r="AN75" i="29"/>
  <c r="AM75" i="29"/>
  <c r="AJ75" i="29"/>
  <c r="AI75" i="29"/>
  <c r="AG75" i="29"/>
  <c r="AF75" i="29"/>
  <c r="AE75" i="29"/>
  <c r="BD74" i="29"/>
  <c r="BC74" i="29"/>
  <c r="AZ74" i="29"/>
  <c r="AY74" i="29"/>
  <c r="AV74" i="29"/>
  <c r="AU74" i="29"/>
  <c r="AR74" i="29"/>
  <c r="AQ74" i="29"/>
  <c r="AN74" i="29"/>
  <c r="AM74" i="29"/>
  <c r="AJ74" i="29"/>
  <c r="AI74" i="29"/>
  <c r="AG74" i="29"/>
  <c r="AF74" i="29"/>
  <c r="AE74" i="29"/>
  <c r="BD73" i="29"/>
  <c r="BC73" i="29"/>
  <c r="AZ73" i="29"/>
  <c r="AY73" i="29"/>
  <c r="AV73" i="29"/>
  <c r="AU73" i="29"/>
  <c r="AR73" i="29"/>
  <c r="AQ73" i="29"/>
  <c r="AN73" i="29"/>
  <c r="AM73" i="29"/>
  <c r="AJ73" i="29"/>
  <c r="AI73" i="29"/>
  <c r="AG73" i="29"/>
  <c r="AF73" i="29"/>
  <c r="AE73" i="29"/>
  <c r="BD72" i="29"/>
  <c r="BC72" i="29"/>
  <c r="AZ72" i="29"/>
  <c r="AY72" i="29"/>
  <c r="AV72" i="29"/>
  <c r="AU72" i="29"/>
  <c r="AR72" i="29"/>
  <c r="AQ72" i="29"/>
  <c r="AN72" i="29"/>
  <c r="AM72" i="29"/>
  <c r="AJ72" i="29"/>
  <c r="AI72" i="29"/>
  <c r="AG72" i="29"/>
  <c r="AF72" i="29"/>
  <c r="AE72" i="29"/>
  <c r="BD71" i="29"/>
  <c r="BC71" i="29"/>
  <c r="AZ71" i="29"/>
  <c r="AY71" i="29"/>
  <c r="AV71" i="29"/>
  <c r="AU71" i="29"/>
  <c r="AR71" i="29"/>
  <c r="AQ71" i="29"/>
  <c r="AN71" i="29"/>
  <c r="AM71" i="29"/>
  <c r="AJ71" i="29"/>
  <c r="AI71" i="29"/>
  <c r="AG71" i="29"/>
  <c r="AF71" i="29"/>
  <c r="AE71" i="29"/>
  <c r="BD70" i="29"/>
  <c r="BC70" i="29"/>
  <c r="AZ70" i="29"/>
  <c r="AY70" i="29"/>
  <c r="AV70" i="29"/>
  <c r="AU70" i="29"/>
  <c r="AR70" i="29"/>
  <c r="AQ70" i="29"/>
  <c r="AN70" i="29"/>
  <c r="AM70" i="29"/>
  <c r="AJ70" i="29"/>
  <c r="AI70" i="29"/>
  <c r="AG70" i="29"/>
  <c r="AF70" i="29"/>
  <c r="AE70" i="29"/>
  <c r="BD69" i="29"/>
  <c r="BC69" i="29"/>
  <c r="AZ69" i="29"/>
  <c r="AY69" i="29"/>
  <c r="AV69" i="29"/>
  <c r="AU69" i="29"/>
  <c r="AR69" i="29"/>
  <c r="AQ69" i="29"/>
  <c r="AN69" i="29"/>
  <c r="AM69" i="29"/>
  <c r="AJ69" i="29"/>
  <c r="AI69" i="29"/>
  <c r="AG69" i="29"/>
  <c r="AF69" i="29"/>
  <c r="AE69" i="29"/>
  <c r="BD68" i="29"/>
  <c r="BC68" i="29"/>
  <c r="AZ68" i="29"/>
  <c r="AY68" i="29"/>
  <c r="AV68" i="29"/>
  <c r="AU68" i="29"/>
  <c r="AR68" i="29"/>
  <c r="AQ68" i="29"/>
  <c r="AN68" i="29"/>
  <c r="AM68" i="29"/>
  <c r="AJ68" i="29"/>
  <c r="AI68" i="29"/>
  <c r="AG68" i="29"/>
  <c r="AF68" i="29"/>
  <c r="AE68" i="29"/>
  <c r="BD67" i="29"/>
  <c r="BC67" i="29"/>
  <c r="AZ67" i="29"/>
  <c r="AY67" i="29"/>
  <c r="AV67" i="29"/>
  <c r="AU67" i="29"/>
  <c r="AR67" i="29"/>
  <c r="AQ67" i="29"/>
  <c r="AN67" i="29"/>
  <c r="AM67" i="29"/>
  <c r="AJ67" i="29"/>
  <c r="AI67" i="29"/>
  <c r="AG67" i="29"/>
  <c r="AF67" i="29"/>
  <c r="AE67" i="29"/>
  <c r="BD66" i="29"/>
  <c r="BC66" i="29"/>
  <c r="AZ66" i="29"/>
  <c r="AY66" i="29"/>
  <c r="AV66" i="29"/>
  <c r="AU66" i="29"/>
  <c r="AR66" i="29"/>
  <c r="AQ66" i="29"/>
  <c r="AN66" i="29"/>
  <c r="AM66" i="29"/>
  <c r="AJ66" i="29"/>
  <c r="AI66" i="29"/>
  <c r="AG66" i="29"/>
  <c r="AF66" i="29"/>
  <c r="AE66" i="29"/>
  <c r="BD65" i="29"/>
  <c r="BC65" i="29"/>
  <c r="AZ65" i="29"/>
  <c r="AY65" i="29"/>
  <c r="AV65" i="29"/>
  <c r="AU65" i="29"/>
  <c r="AR65" i="29"/>
  <c r="AQ65" i="29"/>
  <c r="AN65" i="29"/>
  <c r="AM65" i="29"/>
  <c r="AJ65" i="29"/>
  <c r="AI65" i="29"/>
  <c r="AG65" i="29"/>
  <c r="AF65" i="29"/>
  <c r="AE65" i="29"/>
  <c r="BD64" i="29"/>
  <c r="BC64" i="29"/>
  <c r="AZ64" i="29"/>
  <c r="AY64" i="29"/>
  <c r="AV64" i="29"/>
  <c r="AU64" i="29"/>
  <c r="AR64" i="29"/>
  <c r="AQ64" i="29"/>
  <c r="AN64" i="29"/>
  <c r="AM64" i="29"/>
  <c r="AJ64" i="29"/>
  <c r="AI64" i="29"/>
  <c r="AG64" i="29"/>
  <c r="AF64" i="29"/>
  <c r="AE64" i="29"/>
  <c r="BD63" i="29"/>
  <c r="BC63" i="29"/>
  <c r="AZ63" i="29"/>
  <c r="AY63" i="29"/>
  <c r="AV63" i="29"/>
  <c r="AU63" i="29"/>
  <c r="AG63" i="29"/>
  <c r="AF63" i="29"/>
  <c r="AE63" i="29"/>
  <c r="BD62" i="29"/>
  <c r="BC62" i="29"/>
  <c r="AZ62" i="29"/>
  <c r="AY62" i="29"/>
  <c r="AV62" i="29"/>
  <c r="AU62" i="29"/>
  <c r="AG62" i="29"/>
  <c r="AF62" i="29"/>
  <c r="AE62" i="29"/>
  <c r="BD61" i="29"/>
  <c r="BC61" i="29"/>
  <c r="AZ61" i="29"/>
  <c r="AY61" i="29"/>
  <c r="AV61" i="29"/>
  <c r="AU61" i="29"/>
  <c r="AR61" i="29"/>
  <c r="AQ61" i="29"/>
  <c r="AN61" i="29"/>
  <c r="AM61" i="29"/>
  <c r="AJ61" i="29"/>
  <c r="AI61" i="29"/>
  <c r="AG61" i="29"/>
  <c r="AF61" i="29"/>
  <c r="AE61" i="29"/>
  <c r="AA59" i="29"/>
  <c r="Z59" i="29"/>
  <c r="W59" i="29"/>
  <c r="V59" i="29"/>
  <c r="S59" i="29"/>
  <c r="R59" i="29"/>
  <c r="O59" i="29"/>
  <c r="N59" i="29"/>
  <c r="K59" i="29"/>
  <c r="J59" i="29"/>
  <c r="G59" i="29"/>
  <c r="F59" i="29"/>
  <c r="BD41" i="29"/>
  <c r="BC41" i="29"/>
  <c r="AZ41" i="29"/>
  <c r="AY41" i="29"/>
  <c r="AV41" i="29"/>
  <c r="AU41" i="29"/>
  <c r="AR41" i="29"/>
  <c r="AQ41" i="29"/>
  <c r="AN41" i="29"/>
  <c r="AM41" i="29"/>
  <c r="AJ41" i="29"/>
  <c r="AI41" i="29"/>
  <c r="AG41" i="29"/>
  <c r="AF41" i="29"/>
  <c r="AE41" i="29"/>
  <c r="BA41" i="29"/>
  <c r="AS41" i="29"/>
  <c r="AK41" i="29"/>
  <c r="BD40" i="29"/>
  <c r="BC40" i="29"/>
  <c r="AZ40" i="29"/>
  <c r="AY40" i="29"/>
  <c r="AV40" i="29"/>
  <c r="AU40" i="29"/>
  <c r="AR40" i="29"/>
  <c r="AQ40" i="29"/>
  <c r="AN40" i="29"/>
  <c r="AM40" i="29"/>
  <c r="AJ40" i="29"/>
  <c r="AI40" i="29"/>
  <c r="AG40" i="29"/>
  <c r="AF40" i="29"/>
  <c r="AE40" i="29"/>
  <c r="BE40" i="29"/>
  <c r="BA86" i="29"/>
  <c r="AS40" i="29"/>
  <c r="AO40" i="29"/>
  <c r="BD39" i="29"/>
  <c r="BC39" i="29"/>
  <c r="AZ39" i="29"/>
  <c r="AY39" i="29"/>
  <c r="AV39" i="29"/>
  <c r="AU39" i="29"/>
  <c r="AR39" i="29"/>
  <c r="AQ39" i="29"/>
  <c r="AN39" i="29"/>
  <c r="AM39" i="29"/>
  <c r="AJ39" i="29"/>
  <c r="AI39" i="29"/>
  <c r="AG39" i="29"/>
  <c r="AF39" i="29"/>
  <c r="AE39" i="29"/>
  <c r="AW39" i="29"/>
  <c r="AS39" i="29"/>
  <c r="AO39" i="29"/>
  <c r="BD38" i="29"/>
  <c r="BC38" i="29"/>
  <c r="AZ38" i="29"/>
  <c r="AY38" i="29"/>
  <c r="AV38" i="29"/>
  <c r="AU38" i="29"/>
  <c r="AR38" i="29"/>
  <c r="AQ38" i="29"/>
  <c r="AN38" i="29"/>
  <c r="AM38" i="29"/>
  <c r="AJ38" i="29"/>
  <c r="AI38" i="29"/>
  <c r="AG38" i="29"/>
  <c r="AF38" i="29"/>
  <c r="AE38" i="29"/>
  <c r="BA38" i="29"/>
  <c r="AO38" i="29"/>
  <c r="AK131" i="29"/>
  <c r="BD37" i="29"/>
  <c r="BC37" i="29"/>
  <c r="AZ37" i="29"/>
  <c r="AY37" i="29"/>
  <c r="AV37" i="29"/>
  <c r="AU37" i="29"/>
  <c r="AR37" i="29"/>
  <c r="AQ37" i="29"/>
  <c r="AN37" i="29"/>
  <c r="AM37" i="29"/>
  <c r="AJ37" i="29"/>
  <c r="AI37" i="29"/>
  <c r="AG37" i="29"/>
  <c r="AF37" i="29"/>
  <c r="AE37" i="29"/>
  <c r="BA37" i="29"/>
  <c r="AW37" i="29"/>
  <c r="AK37" i="29"/>
  <c r="BD36" i="29"/>
  <c r="BC36" i="29"/>
  <c r="AZ36" i="29"/>
  <c r="AY36" i="29"/>
  <c r="AV36" i="29"/>
  <c r="AU36" i="29"/>
  <c r="AR36" i="29"/>
  <c r="AQ36" i="29"/>
  <c r="AN36" i="29"/>
  <c r="AM36" i="29"/>
  <c r="AJ36" i="29"/>
  <c r="AI36" i="29"/>
  <c r="AG36" i="29"/>
  <c r="AF36" i="29"/>
  <c r="AE36" i="29"/>
  <c r="BE36" i="29"/>
  <c r="AS36" i="29"/>
  <c r="AO36" i="29"/>
  <c r="AK82" i="29"/>
  <c r="AZ35" i="29"/>
  <c r="AY35" i="29"/>
  <c r="AV35" i="29"/>
  <c r="AU35" i="29"/>
  <c r="AR35" i="29"/>
  <c r="AQ35" i="29"/>
  <c r="AN35" i="29"/>
  <c r="AM35" i="29"/>
  <c r="AJ35" i="29"/>
  <c r="AI35" i="29"/>
  <c r="AG35" i="29"/>
  <c r="AF35" i="29"/>
  <c r="AE35" i="29"/>
  <c r="BA35" i="29"/>
  <c r="AW35" i="29"/>
  <c r="AK81" i="29"/>
  <c r="BD34" i="29"/>
  <c r="BC34" i="29"/>
  <c r="AZ34" i="29"/>
  <c r="AY34" i="29"/>
  <c r="AV34" i="29"/>
  <c r="AU34" i="29"/>
  <c r="AR34" i="29"/>
  <c r="AQ34" i="29"/>
  <c r="AN34" i="29"/>
  <c r="AM34" i="29"/>
  <c r="AJ34" i="29"/>
  <c r="AI34" i="29"/>
  <c r="AG34" i="29"/>
  <c r="AF34" i="29"/>
  <c r="AE34" i="29"/>
  <c r="BE34" i="29"/>
  <c r="AW34" i="29"/>
  <c r="AS34" i="29"/>
  <c r="AO80" i="29"/>
  <c r="BD33" i="29"/>
  <c r="BC33" i="29"/>
  <c r="AZ33" i="29"/>
  <c r="AY33" i="29"/>
  <c r="AV33" i="29"/>
  <c r="AU33" i="29"/>
  <c r="AR33" i="29"/>
  <c r="AQ33" i="29"/>
  <c r="AN33" i="29"/>
  <c r="AM33" i="29"/>
  <c r="AJ33" i="29"/>
  <c r="AI33" i="29"/>
  <c r="AG33" i="29"/>
  <c r="AF33" i="29"/>
  <c r="AE33" i="29"/>
  <c r="BE33" i="29"/>
  <c r="AS33" i="29"/>
  <c r="AK33" i="29"/>
  <c r="BD32" i="29"/>
  <c r="BC32" i="29"/>
  <c r="AZ32" i="29"/>
  <c r="AY32" i="29"/>
  <c r="AV32" i="29"/>
  <c r="AU32" i="29"/>
  <c r="AR32" i="29"/>
  <c r="AQ32" i="29"/>
  <c r="AN32" i="29"/>
  <c r="AM32" i="29"/>
  <c r="AJ32" i="29"/>
  <c r="AI32" i="29"/>
  <c r="AG32" i="29"/>
  <c r="AF32" i="29"/>
  <c r="AE32" i="29"/>
  <c r="BE32" i="29"/>
  <c r="BA32" i="29"/>
  <c r="AW78" i="29"/>
  <c r="AK32" i="29"/>
  <c r="BD31" i="29"/>
  <c r="BC31" i="29"/>
  <c r="AZ31" i="29"/>
  <c r="AY31" i="29"/>
  <c r="AV31" i="29"/>
  <c r="AU31" i="29"/>
  <c r="AR31" i="29"/>
  <c r="AQ31" i="29"/>
  <c r="AN31" i="29"/>
  <c r="AM31" i="29"/>
  <c r="AJ31" i="29"/>
  <c r="AI31" i="29"/>
  <c r="AG31" i="29"/>
  <c r="AF31" i="29"/>
  <c r="AE31" i="29"/>
  <c r="BA77" i="29"/>
  <c r="AS31" i="29"/>
  <c r="AO31" i="29"/>
  <c r="AK31" i="29"/>
  <c r="BD30" i="29"/>
  <c r="BC30" i="29"/>
  <c r="AZ30" i="29"/>
  <c r="AY30" i="29"/>
  <c r="AV30" i="29"/>
  <c r="AU30" i="29"/>
  <c r="AR30" i="29"/>
  <c r="AQ30" i="29"/>
  <c r="AN30" i="29"/>
  <c r="AM30" i="29"/>
  <c r="AJ30" i="29"/>
  <c r="AI30" i="29"/>
  <c r="AG30" i="29"/>
  <c r="AF30" i="29"/>
  <c r="AE30" i="29"/>
  <c r="BE76" i="29"/>
  <c r="AS30" i="29"/>
  <c r="AO30" i="29"/>
  <c r="BD29" i="29"/>
  <c r="BC29" i="29"/>
  <c r="AZ29" i="29"/>
  <c r="AY29" i="29"/>
  <c r="AV29" i="29"/>
  <c r="AU29" i="29"/>
  <c r="AR29" i="29"/>
  <c r="AQ29" i="29"/>
  <c r="AN29" i="29"/>
  <c r="AM29" i="29"/>
  <c r="AJ29" i="29"/>
  <c r="AI29" i="29"/>
  <c r="AG29" i="29"/>
  <c r="AF29" i="29"/>
  <c r="AE29" i="29"/>
  <c r="AW29" i="29"/>
  <c r="AS29" i="29"/>
  <c r="BD28" i="29"/>
  <c r="BC28" i="29"/>
  <c r="AZ28" i="29"/>
  <c r="AY28" i="29"/>
  <c r="AV28" i="29"/>
  <c r="AU28" i="29"/>
  <c r="AR28" i="29"/>
  <c r="AQ28" i="29"/>
  <c r="AN28" i="29"/>
  <c r="AM28" i="29"/>
  <c r="AJ28" i="29"/>
  <c r="AI28" i="29"/>
  <c r="AG28" i="29"/>
  <c r="AF28" i="29"/>
  <c r="AE28" i="29"/>
  <c r="BA28" i="29"/>
  <c r="AW28" i="29"/>
  <c r="AO28" i="29"/>
  <c r="AK28" i="29"/>
  <c r="BD27" i="29"/>
  <c r="BC27" i="29"/>
  <c r="AZ27" i="29"/>
  <c r="AY27" i="29"/>
  <c r="AV27" i="29"/>
  <c r="AU27" i="29"/>
  <c r="AR27" i="29"/>
  <c r="AQ27" i="29"/>
  <c r="AN27" i="29"/>
  <c r="AM27" i="29"/>
  <c r="AJ27" i="29"/>
  <c r="AI27" i="29"/>
  <c r="AG27" i="29"/>
  <c r="AF27" i="29"/>
  <c r="AE27" i="29"/>
  <c r="AW27" i="29"/>
  <c r="AO27" i="29"/>
  <c r="AK73" i="29"/>
  <c r="BD26" i="29"/>
  <c r="BC26" i="29"/>
  <c r="AZ26" i="29"/>
  <c r="AY26" i="29"/>
  <c r="AV26" i="29"/>
  <c r="AU26" i="29"/>
  <c r="AR26" i="29"/>
  <c r="AQ26" i="29"/>
  <c r="AN26" i="29"/>
  <c r="AM26" i="29"/>
  <c r="AJ26" i="29"/>
  <c r="AI26" i="29"/>
  <c r="AG26" i="29"/>
  <c r="AF26" i="29"/>
  <c r="AE26" i="29"/>
  <c r="BE26" i="29"/>
  <c r="AW26" i="29"/>
  <c r="AS26" i="29"/>
  <c r="BD25" i="29"/>
  <c r="BC25" i="29"/>
  <c r="AZ25" i="29"/>
  <c r="AY25" i="29"/>
  <c r="AV25" i="29"/>
  <c r="AU25" i="29"/>
  <c r="AR25" i="29"/>
  <c r="AQ25" i="29"/>
  <c r="AN25" i="29"/>
  <c r="AM25" i="29"/>
  <c r="AJ25" i="29"/>
  <c r="AI25" i="29"/>
  <c r="AG25" i="29"/>
  <c r="AF25" i="29"/>
  <c r="AE25" i="29"/>
  <c r="BE25" i="29"/>
  <c r="AS25" i="29"/>
  <c r="BD24" i="29"/>
  <c r="BC24" i="29"/>
  <c r="AZ24" i="29"/>
  <c r="AY24" i="29"/>
  <c r="AV24" i="29"/>
  <c r="AU24" i="29"/>
  <c r="AR24" i="29"/>
  <c r="AQ24" i="29"/>
  <c r="AN24" i="29"/>
  <c r="AM24" i="29"/>
  <c r="AJ24" i="29"/>
  <c r="AI24" i="29"/>
  <c r="AG24" i="29"/>
  <c r="AF24" i="29"/>
  <c r="AE24" i="29"/>
  <c r="BE24" i="29"/>
  <c r="BA24" i="29"/>
  <c r="AW70" i="29"/>
  <c r="AS24" i="29"/>
  <c r="BD23" i="29"/>
  <c r="BC23" i="29"/>
  <c r="AZ23" i="29"/>
  <c r="AY23" i="29"/>
  <c r="AV23" i="29"/>
  <c r="AU23" i="29"/>
  <c r="AR23" i="29"/>
  <c r="AQ23" i="29"/>
  <c r="AN23" i="29"/>
  <c r="AM23" i="29"/>
  <c r="AJ23" i="29"/>
  <c r="AI23" i="29"/>
  <c r="AG23" i="29"/>
  <c r="AF23" i="29"/>
  <c r="AE23" i="29"/>
  <c r="BE23" i="29"/>
  <c r="BA69" i="29"/>
  <c r="AS23" i="29"/>
  <c r="AO23" i="29"/>
  <c r="AK116" i="29"/>
  <c r="BD22" i="29"/>
  <c r="BC22" i="29"/>
  <c r="AZ22" i="29"/>
  <c r="AY22" i="29"/>
  <c r="AV22" i="29"/>
  <c r="AU22" i="29"/>
  <c r="AR22" i="29"/>
  <c r="AQ22" i="29"/>
  <c r="AN22" i="29"/>
  <c r="AM22" i="29"/>
  <c r="AJ22" i="29"/>
  <c r="AI22" i="29"/>
  <c r="AG22" i="29"/>
  <c r="AF22" i="29"/>
  <c r="AE22" i="29"/>
  <c r="BE68" i="29"/>
  <c r="AS22" i="29"/>
  <c r="AO22" i="29"/>
  <c r="BD21" i="29"/>
  <c r="BC21" i="29"/>
  <c r="AZ21" i="29"/>
  <c r="AY21" i="29"/>
  <c r="AV21" i="29"/>
  <c r="AU21" i="29"/>
  <c r="AR21" i="29"/>
  <c r="AQ21" i="29"/>
  <c r="AN21" i="29"/>
  <c r="AM21" i="29"/>
  <c r="AJ21" i="29"/>
  <c r="AI21" i="29"/>
  <c r="AG21" i="29"/>
  <c r="AF21" i="29"/>
  <c r="AE21" i="29"/>
  <c r="BA21" i="29"/>
  <c r="AW21" i="29"/>
  <c r="AS21" i="29"/>
  <c r="AO21" i="29"/>
  <c r="BD20" i="29"/>
  <c r="BC20" i="29"/>
  <c r="AZ20" i="29"/>
  <c r="AY20" i="29"/>
  <c r="AV20" i="29"/>
  <c r="AU20" i="29"/>
  <c r="AR20" i="29"/>
  <c r="AQ20" i="29"/>
  <c r="AN20" i="29"/>
  <c r="AM20" i="29"/>
  <c r="AJ20" i="29"/>
  <c r="AI20" i="29"/>
  <c r="AG20" i="29"/>
  <c r="AF20" i="29"/>
  <c r="AE20" i="29"/>
  <c r="BA20" i="29"/>
  <c r="AW20" i="29"/>
  <c r="AO20" i="29"/>
  <c r="AK20" i="29"/>
  <c r="BD19" i="29"/>
  <c r="BC19" i="29"/>
  <c r="AZ19" i="29"/>
  <c r="AY19" i="29"/>
  <c r="AV19" i="29"/>
  <c r="AU19" i="29"/>
  <c r="AR19" i="29"/>
  <c r="AQ19" i="29"/>
  <c r="AN19" i="29"/>
  <c r="AM19" i="29"/>
  <c r="AJ19" i="29"/>
  <c r="AI19" i="29"/>
  <c r="AG19" i="29"/>
  <c r="AF19" i="29"/>
  <c r="AE19" i="29"/>
  <c r="BA112" i="29"/>
  <c r="AO19" i="29"/>
  <c r="AK65" i="29"/>
  <c r="BD18" i="29"/>
  <c r="BC18" i="29"/>
  <c r="AZ18" i="29"/>
  <c r="AY18" i="29"/>
  <c r="AV18" i="29"/>
  <c r="AU18" i="29"/>
  <c r="AR18" i="29"/>
  <c r="AQ18" i="29"/>
  <c r="AN18" i="29"/>
  <c r="AM18" i="29"/>
  <c r="AJ18" i="29"/>
  <c r="AI18" i="29"/>
  <c r="AG18" i="29"/>
  <c r="AF18" i="29"/>
  <c r="AE18" i="29"/>
  <c r="BE18" i="29"/>
  <c r="AW18" i="29"/>
  <c r="BD17" i="29"/>
  <c r="BC17" i="29"/>
  <c r="AZ17" i="29"/>
  <c r="AY17" i="29"/>
  <c r="AV17" i="29"/>
  <c r="AU17" i="29"/>
  <c r="AG17" i="29"/>
  <c r="AF17" i="29"/>
  <c r="AE17" i="29"/>
  <c r="BE17" i="29"/>
  <c r="BD16" i="29"/>
  <c r="BC16" i="29"/>
  <c r="AZ16" i="29"/>
  <c r="AY16" i="29"/>
  <c r="AV16" i="29"/>
  <c r="AU16" i="29"/>
  <c r="AG16" i="29"/>
  <c r="AF16" i="29"/>
  <c r="AE16" i="29"/>
  <c r="AW16" i="29"/>
  <c r="BD15" i="29"/>
  <c r="BC15" i="29"/>
  <c r="AZ15" i="29"/>
  <c r="AY15" i="29"/>
  <c r="AV15" i="29"/>
  <c r="AU15" i="29"/>
  <c r="AR15" i="29"/>
  <c r="AQ15" i="29"/>
  <c r="AN15" i="29"/>
  <c r="AM15" i="29"/>
  <c r="AJ15" i="29"/>
  <c r="AI15" i="29"/>
  <c r="AG15" i="29"/>
  <c r="AF15" i="29"/>
  <c r="AE15" i="29"/>
  <c r="BE15" i="29"/>
  <c r="BA15" i="29"/>
  <c r="AW15" i="29"/>
  <c r="AO15" i="29"/>
  <c r="AK61" i="29"/>
  <c r="AA13" i="29"/>
  <c r="BD13" i="29" s="1"/>
  <c r="Z13" i="29"/>
  <c r="W13" i="29"/>
  <c r="V13" i="29"/>
  <c r="AY13" i="29" s="1"/>
  <c r="S13" i="29"/>
  <c r="R13" i="29"/>
  <c r="O13" i="29"/>
  <c r="N13" i="29"/>
  <c r="K13" i="29"/>
  <c r="J13" i="29"/>
  <c r="G13" i="29"/>
  <c r="F13" i="29"/>
  <c r="AI13" i="29" s="1"/>
  <c r="H11" i="28"/>
  <c r="AA11" i="28"/>
  <c r="Z11" i="28"/>
  <c r="W11" i="28"/>
  <c r="V11" i="28"/>
  <c r="S11" i="28"/>
  <c r="R11" i="28"/>
  <c r="O11" i="28"/>
  <c r="N11" i="28"/>
  <c r="K11" i="28"/>
  <c r="J11" i="28"/>
  <c r="G11" i="28"/>
  <c r="F11" i="28"/>
  <c r="D11" i="28"/>
  <c r="C11" i="28"/>
  <c r="B11" i="28"/>
  <c r="AA145" i="27"/>
  <c r="Z145" i="27"/>
  <c r="W145" i="27"/>
  <c r="V145" i="27"/>
  <c r="S145" i="27"/>
  <c r="R145" i="27"/>
  <c r="O145" i="27"/>
  <c r="N145" i="27"/>
  <c r="K145" i="27"/>
  <c r="J145" i="27"/>
  <c r="G145" i="27"/>
  <c r="F145" i="27"/>
  <c r="D145" i="27"/>
  <c r="C145" i="27"/>
  <c r="B145" i="27"/>
  <c r="AA141" i="27"/>
  <c r="Z141" i="27"/>
  <c r="W141" i="27"/>
  <c r="V141" i="27"/>
  <c r="S141" i="27"/>
  <c r="R141" i="27"/>
  <c r="O141" i="27"/>
  <c r="N141" i="27"/>
  <c r="K141" i="27"/>
  <c r="J141" i="27"/>
  <c r="G141" i="27"/>
  <c r="F141" i="27"/>
  <c r="D141" i="27"/>
  <c r="C141" i="27"/>
  <c r="B141" i="27"/>
  <c r="AA140" i="27"/>
  <c r="Z140" i="27"/>
  <c r="W140" i="27"/>
  <c r="V140" i="27"/>
  <c r="S140" i="27"/>
  <c r="R140" i="27"/>
  <c r="O140" i="27"/>
  <c r="N140" i="27"/>
  <c r="K140" i="27"/>
  <c r="J140" i="27"/>
  <c r="G140" i="27"/>
  <c r="F140" i="27"/>
  <c r="D140" i="27"/>
  <c r="C140" i="27"/>
  <c r="B140" i="27"/>
  <c r="AA139" i="27"/>
  <c r="Z139" i="27"/>
  <c r="W139" i="27"/>
  <c r="V139" i="27"/>
  <c r="S139" i="27"/>
  <c r="R139" i="27"/>
  <c r="O139" i="27"/>
  <c r="N139" i="27"/>
  <c r="K139" i="27"/>
  <c r="J139" i="27"/>
  <c r="G139" i="27"/>
  <c r="F139" i="27"/>
  <c r="D139" i="27"/>
  <c r="C139" i="27"/>
  <c r="B139" i="27"/>
  <c r="H115" i="27"/>
  <c r="V113" i="27"/>
  <c r="AB116" i="27"/>
  <c r="AA116" i="27"/>
  <c r="Z116" i="27"/>
  <c r="W116" i="27"/>
  <c r="V116" i="27"/>
  <c r="S116" i="27"/>
  <c r="R116" i="27"/>
  <c r="P116" i="27"/>
  <c r="O116" i="27"/>
  <c r="N116" i="27"/>
  <c r="L116" i="27"/>
  <c r="K116" i="27"/>
  <c r="J116" i="27"/>
  <c r="H116" i="27"/>
  <c r="G116" i="27"/>
  <c r="F116" i="27"/>
  <c r="D116" i="27"/>
  <c r="C116" i="27"/>
  <c r="B116" i="27"/>
  <c r="AB115" i="27"/>
  <c r="AA115" i="27"/>
  <c r="Z115" i="27"/>
  <c r="X115" i="27"/>
  <c r="W115" i="27"/>
  <c r="V115" i="27"/>
  <c r="T115" i="27"/>
  <c r="S115" i="27"/>
  <c r="R115" i="27"/>
  <c r="O115" i="27"/>
  <c r="N115" i="27"/>
  <c r="K115" i="27"/>
  <c r="J115" i="27"/>
  <c r="G115" i="27"/>
  <c r="F115" i="27"/>
  <c r="D115" i="27"/>
  <c r="C115" i="27"/>
  <c r="B115" i="27"/>
  <c r="AB114" i="27"/>
  <c r="AA114" i="27"/>
  <c r="Z114" i="27"/>
  <c r="X114" i="27"/>
  <c r="W114" i="27"/>
  <c r="V114" i="27"/>
  <c r="S114" i="27"/>
  <c r="R114" i="27"/>
  <c r="P114" i="27"/>
  <c r="O114" i="27"/>
  <c r="N114" i="27"/>
  <c r="K114" i="27"/>
  <c r="J114" i="27"/>
  <c r="G114" i="27"/>
  <c r="F114" i="27"/>
  <c r="D114" i="27"/>
  <c r="C114" i="27"/>
  <c r="B114" i="27"/>
  <c r="D113" i="27"/>
  <c r="AA94" i="27"/>
  <c r="Z94" i="27"/>
  <c r="W94" i="27"/>
  <c r="V94" i="27"/>
  <c r="S94" i="27"/>
  <c r="R94" i="27"/>
  <c r="O94" i="27"/>
  <c r="N94" i="27"/>
  <c r="K94" i="27"/>
  <c r="J94" i="27"/>
  <c r="G94" i="27"/>
  <c r="F94" i="27"/>
  <c r="D94" i="27"/>
  <c r="C94" i="27"/>
  <c r="B94" i="27"/>
  <c r="AA90" i="27"/>
  <c r="Z90" i="27"/>
  <c r="W90" i="27"/>
  <c r="V90" i="27"/>
  <c r="S90" i="27"/>
  <c r="R90" i="27"/>
  <c r="O90" i="27"/>
  <c r="N90" i="27"/>
  <c r="K90" i="27"/>
  <c r="J90" i="27"/>
  <c r="G90" i="27"/>
  <c r="F90" i="27"/>
  <c r="D90" i="27"/>
  <c r="C90" i="27"/>
  <c r="B90" i="27"/>
  <c r="AA89" i="27"/>
  <c r="Z89" i="27"/>
  <c r="W89" i="27"/>
  <c r="V89" i="27"/>
  <c r="S89" i="27"/>
  <c r="R89" i="27"/>
  <c r="O89" i="27"/>
  <c r="N89" i="27"/>
  <c r="K89" i="27"/>
  <c r="J89" i="27"/>
  <c r="G89" i="27"/>
  <c r="F89" i="27"/>
  <c r="D89" i="27"/>
  <c r="C89" i="27"/>
  <c r="B89" i="27"/>
  <c r="AA88" i="27"/>
  <c r="Z88" i="27"/>
  <c r="W88" i="27"/>
  <c r="V88" i="27"/>
  <c r="S88" i="27"/>
  <c r="R88" i="27"/>
  <c r="O88" i="27"/>
  <c r="N88" i="27"/>
  <c r="K88" i="27"/>
  <c r="J88" i="27"/>
  <c r="G88" i="27"/>
  <c r="F88" i="27"/>
  <c r="D88" i="27"/>
  <c r="C88" i="27"/>
  <c r="B88" i="27"/>
  <c r="Z62" i="27"/>
  <c r="X65" i="27"/>
  <c r="P65" i="27"/>
  <c r="L65" i="27"/>
  <c r="H65" i="27"/>
  <c r="AB64" i="27"/>
  <c r="T64" i="27"/>
  <c r="H64" i="27"/>
  <c r="AA62" i="27"/>
  <c r="AA65" i="27"/>
  <c r="Z65" i="27"/>
  <c r="W65" i="27"/>
  <c r="V65" i="27"/>
  <c r="S65" i="27"/>
  <c r="R65" i="27"/>
  <c r="O65" i="27"/>
  <c r="N65" i="27"/>
  <c r="K65" i="27"/>
  <c r="J65" i="27"/>
  <c r="G65" i="27"/>
  <c r="F65" i="27"/>
  <c r="D65" i="27"/>
  <c r="C65" i="27"/>
  <c r="B65" i="27"/>
  <c r="AA64" i="27"/>
  <c r="Z64" i="27"/>
  <c r="X64" i="27"/>
  <c r="W64" i="27"/>
  <c r="V64" i="27"/>
  <c r="S64" i="27"/>
  <c r="R64" i="27"/>
  <c r="O64" i="27"/>
  <c r="N64" i="27"/>
  <c r="K64" i="27"/>
  <c r="J64" i="27"/>
  <c r="G64" i="27"/>
  <c r="F64" i="27"/>
  <c r="D64" i="27"/>
  <c r="C64" i="27"/>
  <c r="B64" i="27"/>
  <c r="AA63" i="27"/>
  <c r="Z63" i="27"/>
  <c r="W63" i="27"/>
  <c r="V63" i="27"/>
  <c r="S63" i="27"/>
  <c r="R63" i="27"/>
  <c r="O63" i="27"/>
  <c r="N63" i="27"/>
  <c r="K63" i="27"/>
  <c r="J63" i="27"/>
  <c r="G63" i="27"/>
  <c r="F63" i="27"/>
  <c r="D63" i="27"/>
  <c r="C63" i="27"/>
  <c r="B63" i="27"/>
  <c r="V62" i="27"/>
  <c r="O62" i="27"/>
  <c r="N62" i="27"/>
  <c r="C62" i="27"/>
  <c r="B62" i="27"/>
  <c r="AA44" i="27"/>
  <c r="Z44" i="27"/>
  <c r="W44" i="27"/>
  <c r="V44" i="27"/>
  <c r="S44" i="27"/>
  <c r="R44" i="27"/>
  <c r="O44" i="27"/>
  <c r="N44" i="27"/>
  <c r="K44" i="27"/>
  <c r="J44" i="27"/>
  <c r="G44" i="27"/>
  <c r="F44" i="27"/>
  <c r="D44" i="27"/>
  <c r="C44" i="27"/>
  <c r="B44" i="27"/>
  <c r="AA40" i="27"/>
  <c r="Z40" i="27"/>
  <c r="W40" i="27"/>
  <c r="V40" i="27"/>
  <c r="S40" i="27"/>
  <c r="R40" i="27"/>
  <c r="O40" i="27"/>
  <c r="N40" i="27"/>
  <c r="K40" i="27"/>
  <c r="J40" i="27"/>
  <c r="G40" i="27"/>
  <c r="F40" i="27"/>
  <c r="D40" i="27"/>
  <c r="C40" i="27"/>
  <c r="B40" i="27"/>
  <c r="AA39" i="27"/>
  <c r="Z39" i="27"/>
  <c r="W39" i="27"/>
  <c r="V39" i="27"/>
  <c r="S39" i="27"/>
  <c r="R39" i="27"/>
  <c r="O39" i="27"/>
  <c r="N39" i="27"/>
  <c r="K39" i="27"/>
  <c r="J39" i="27"/>
  <c r="G39" i="27"/>
  <c r="F39" i="27"/>
  <c r="D39" i="27"/>
  <c r="C39" i="27"/>
  <c r="B39" i="27"/>
  <c r="AA38" i="27"/>
  <c r="Z38" i="27"/>
  <c r="W38" i="27"/>
  <c r="V38" i="27"/>
  <c r="S38" i="27"/>
  <c r="R38" i="27"/>
  <c r="O38" i="27"/>
  <c r="N38" i="27"/>
  <c r="K38" i="27"/>
  <c r="J38" i="27"/>
  <c r="G38" i="27"/>
  <c r="F38" i="27"/>
  <c r="D38" i="27"/>
  <c r="C38" i="27"/>
  <c r="B38" i="27"/>
  <c r="H44" i="27"/>
  <c r="V43" i="27"/>
  <c r="R43" i="27"/>
  <c r="X15" i="27"/>
  <c r="T40" i="27"/>
  <c r="P15" i="27"/>
  <c r="L15" i="27"/>
  <c r="H40" i="27"/>
  <c r="AB39" i="27"/>
  <c r="X14" i="27"/>
  <c r="L39" i="27"/>
  <c r="H14" i="27"/>
  <c r="X88" i="27"/>
  <c r="T38" i="27"/>
  <c r="Z37" i="27"/>
  <c r="N12" i="27"/>
  <c r="J37" i="27"/>
  <c r="C37" i="27"/>
  <c r="AA15" i="27"/>
  <c r="AA34" i="27" s="1"/>
  <c r="Z15" i="27"/>
  <c r="W15" i="27"/>
  <c r="W34" i="27" s="1"/>
  <c r="V15" i="27"/>
  <c r="S15" i="27"/>
  <c r="S34" i="27" s="1"/>
  <c r="R15" i="27"/>
  <c r="O15" i="27"/>
  <c r="O34" i="27" s="1"/>
  <c r="N15" i="27"/>
  <c r="N34" i="27" s="1"/>
  <c r="K15" i="27"/>
  <c r="K34" i="27" s="1"/>
  <c r="J15" i="27"/>
  <c r="H15" i="27"/>
  <c r="G15" i="27"/>
  <c r="F15" i="27"/>
  <c r="D15" i="27"/>
  <c r="D34" i="27" s="1"/>
  <c r="C15" i="27"/>
  <c r="B15" i="27"/>
  <c r="AA14" i="27"/>
  <c r="Z14" i="27"/>
  <c r="W14" i="27"/>
  <c r="V14" i="27"/>
  <c r="V33" i="27" s="1"/>
  <c r="S14" i="27"/>
  <c r="S33" i="27" s="1"/>
  <c r="R14" i="27"/>
  <c r="O14" i="27"/>
  <c r="N14" i="27"/>
  <c r="K14" i="27"/>
  <c r="J14" i="27"/>
  <c r="G14" i="27"/>
  <c r="F14" i="27"/>
  <c r="F33" i="27" s="1"/>
  <c r="D14" i="27"/>
  <c r="C14" i="27"/>
  <c r="B14" i="27"/>
  <c r="AA13" i="27"/>
  <c r="Z13" i="27"/>
  <c r="W13" i="27"/>
  <c r="V13" i="27"/>
  <c r="S13" i="27"/>
  <c r="R13" i="27"/>
  <c r="O13" i="27"/>
  <c r="N13" i="27"/>
  <c r="K13" i="27"/>
  <c r="K32" i="27" s="1"/>
  <c r="J13" i="27"/>
  <c r="J32" i="27" s="1"/>
  <c r="G13" i="27"/>
  <c r="F13" i="27"/>
  <c r="D13" i="27"/>
  <c r="C13" i="27"/>
  <c r="B13" i="27"/>
  <c r="AA12" i="27"/>
  <c r="D12" i="27"/>
  <c r="H11" i="26"/>
  <c r="T13" i="26"/>
  <c r="P13" i="26"/>
  <c r="H13" i="26"/>
  <c r="H12" i="26"/>
  <c r="AB11" i="26"/>
  <c r="V10" i="26"/>
  <c r="R10" i="26"/>
  <c r="N10" i="26"/>
  <c r="F10" i="26"/>
  <c r="D10" i="26"/>
  <c r="AB13" i="26"/>
  <c r="AA13" i="26"/>
  <c r="Z13" i="26"/>
  <c r="X13" i="26"/>
  <c r="W13" i="26"/>
  <c r="V13" i="26"/>
  <c r="S13" i="26"/>
  <c r="R13" i="26"/>
  <c r="O13" i="26"/>
  <c r="N13" i="26"/>
  <c r="L13" i="26"/>
  <c r="K13" i="26"/>
  <c r="J13" i="26"/>
  <c r="G13" i="26"/>
  <c r="F13" i="26"/>
  <c r="D13" i="26"/>
  <c r="C13" i="26"/>
  <c r="B13" i="26"/>
  <c r="AB12" i="26"/>
  <c r="AA12" i="26"/>
  <c r="Z12" i="26"/>
  <c r="X12" i="26"/>
  <c r="W12" i="26"/>
  <c r="V12" i="26"/>
  <c r="T12" i="26"/>
  <c r="S12" i="26"/>
  <c r="R12" i="26"/>
  <c r="P12" i="26"/>
  <c r="O12" i="26"/>
  <c r="N12" i="26"/>
  <c r="K12" i="26"/>
  <c r="J12" i="26"/>
  <c r="G12" i="26"/>
  <c r="F12" i="26"/>
  <c r="D12" i="26"/>
  <c r="C12" i="26"/>
  <c r="B12" i="26"/>
  <c r="AA11" i="26"/>
  <c r="Z11" i="26"/>
  <c r="X11" i="26"/>
  <c r="W11" i="26"/>
  <c r="V11" i="26"/>
  <c r="T11" i="26"/>
  <c r="S11" i="26"/>
  <c r="R11" i="26"/>
  <c r="P11" i="26"/>
  <c r="O11" i="26"/>
  <c r="N11" i="26"/>
  <c r="L11" i="26"/>
  <c r="K11" i="26"/>
  <c r="J11" i="26"/>
  <c r="G11" i="26"/>
  <c r="F11" i="26"/>
  <c r="D11" i="26"/>
  <c r="C11" i="26"/>
  <c r="B11" i="26"/>
  <c r="X10" i="26"/>
  <c r="K10" i="26"/>
  <c r="J10" i="26"/>
  <c r="C10" i="26"/>
  <c r="AZ134" i="25"/>
  <c r="AY134" i="25"/>
  <c r="AV134" i="25"/>
  <c r="AU134" i="25"/>
  <c r="AR134" i="25"/>
  <c r="AQ134" i="25"/>
  <c r="AN134" i="25"/>
  <c r="AM134" i="25"/>
  <c r="AJ134" i="25"/>
  <c r="AI134" i="25"/>
  <c r="AG134" i="25"/>
  <c r="AF134" i="25"/>
  <c r="AE134" i="25"/>
  <c r="BA134" i="25"/>
  <c r="AZ133" i="25"/>
  <c r="AY133" i="25"/>
  <c r="AV133" i="25"/>
  <c r="AU133" i="25"/>
  <c r="AR133" i="25"/>
  <c r="AQ133" i="25"/>
  <c r="AN133" i="25"/>
  <c r="AM133" i="25"/>
  <c r="AJ133" i="25"/>
  <c r="AI133" i="25"/>
  <c r="AG133" i="25"/>
  <c r="AF133" i="25"/>
  <c r="AE133" i="25"/>
  <c r="AZ132" i="25"/>
  <c r="AY132" i="25"/>
  <c r="AV132" i="25"/>
  <c r="AU132" i="25"/>
  <c r="AR132" i="25"/>
  <c r="AQ132" i="25"/>
  <c r="AN132" i="25"/>
  <c r="AM132" i="25"/>
  <c r="AJ132" i="25"/>
  <c r="AI132" i="25"/>
  <c r="AG132" i="25"/>
  <c r="AF132" i="25"/>
  <c r="AE132" i="25"/>
  <c r="AS132" i="25"/>
  <c r="AZ131" i="25"/>
  <c r="AY131" i="25"/>
  <c r="AV131" i="25"/>
  <c r="AU131" i="25"/>
  <c r="AR131" i="25"/>
  <c r="AQ131" i="25"/>
  <c r="AN131" i="25"/>
  <c r="AM131" i="25"/>
  <c r="AJ131" i="25"/>
  <c r="AI131" i="25"/>
  <c r="AG131" i="25"/>
  <c r="AF131" i="25"/>
  <c r="AE131" i="25"/>
  <c r="AZ130" i="25"/>
  <c r="AY130" i="25"/>
  <c r="AV130" i="25"/>
  <c r="AU130" i="25"/>
  <c r="AR130" i="25"/>
  <c r="AQ130" i="25"/>
  <c r="AN130" i="25"/>
  <c r="AM130" i="25"/>
  <c r="AJ130" i="25"/>
  <c r="AI130" i="25"/>
  <c r="AG130" i="25"/>
  <c r="AF130" i="25"/>
  <c r="AE130" i="25"/>
  <c r="AZ129" i="25"/>
  <c r="AY129" i="25"/>
  <c r="AV129" i="25"/>
  <c r="AU129" i="25"/>
  <c r="AR129" i="25"/>
  <c r="AQ129" i="25"/>
  <c r="AN129" i="25"/>
  <c r="AM129" i="25"/>
  <c r="AJ129" i="25"/>
  <c r="AI129" i="25"/>
  <c r="AG129" i="25"/>
  <c r="AF129" i="25"/>
  <c r="AE129" i="25"/>
  <c r="AW129" i="25"/>
  <c r="AZ128" i="25"/>
  <c r="AY128" i="25"/>
  <c r="AV128" i="25"/>
  <c r="AU128" i="25"/>
  <c r="AR128" i="25"/>
  <c r="AQ128" i="25"/>
  <c r="AN128" i="25"/>
  <c r="AM128" i="25"/>
  <c r="AJ128" i="25"/>
  <c r="AI128" i="25"/>
  <c r="AG128" i="25"/>
  <c r="AF128" i="25"/>
  <c r="AE128" i="25"/>
  <c r="AZ127" i="25"/>
  <c r="AY127" i="25"/>
  <c r="AV127" i="25"/>
  <c r="AU127" i="25"/>
  <c r="AR127" i="25"/>
  <c r="AQ127" i="25"/>
  <c r="AN127" i="25"/>
  <c r="AM127" i="25"/>
  <c r="AJ127" i="25"/>
  <c r="AI127" i="25"/>
  <c r="AG127" i="25"/>
  <c r="AF127" i="25"/>
  <c r="AE127" i="25"/>
  <c r="AO127" i="25"/>
  <c r="AZ126" i="25"/>
  <c r="AY126" i="25"/>
  <c r="AV126" i="25"/>
  <c r="AU126" i="25"/>
  <c r="AR126" i="25"/>
  <c r="AQ126" i="25"/>
  <c r="AN126" i="25"/>
  <c r="AM126" i="25"/>
  <c r="AJ126" i="25"/>
  <c r="AI126" i="25"/>
  <c r="AG126" i="25"/>
  <c r="AF126" i="25"/>
  <c r="AE126" i="25"/>
  <c r="BA126" i="25"/>
  <c r="AZ125" i="25"/>
  <c r="AY125" i="25"/>
  <c r="AV125" i="25"/>
  <c r="AU125" i="25"/>
  <c r="AR125" i="25"/>
  <c r="AQ125" i="25"/>
  <c r="AN125" i="25"/>
  <c r="AM125" i="25"/>
  <c r="AJ125" i="25"/>
  <c r="AI125" i="25"/>
  <c r="AG125" i="25"/>
  <c r="AF125" i="25"/>
  <c r="AE125" i="25"/>
  <c r="AZ124" i="25"/>
  <c r="AY124" i="25"/>
  <c r="AV124" i="25"/>
  <c r="AU124" i="25"/>
  <c r="AR124" i="25"/>
  <c r="AQ124" i="25"/>
  <c r="AN124" i="25"/>
  <c r="AM124" i="25"/>
  <c r="AJ124" i="25"/>
  <c r="AI124" i="25"/>
  <c r="AG124" i="25"/>
  <c r="AF124" i="25"/>
  <c r="AE124" i="25"/>
  <c r="AS124" i="25"/>
  <c r="AZ123" i="25"/>
  <c r="AY123" i="25"/>
  <c r="AV123" i="25"/>
  <c r="AU123" i="25"/>
  <c r="AR123" i="25"/>
  <c r="AQ123" i="25"/>
  <c r="AN123" i="25"/>
  <c r="AM123" i="25"/>
  <c r="AJ123" i="25"/>
  <c r="AI123" i="25"/>
  <c r="AG123" i="25"/>
  <c r="AF123" i="25"/>
  <c r="AE123" i="25"/>
  <c r="AZ122" i="25"/>
  <c r="AY122" i="25"/>
  <c r="AV122" i="25"/>
  <c r="AU122" i="25"/>
  <c r="AR122" i="25"/>
  <c r="AQ122" i="25"/>
  <c r="AN122" i="25"/>
  <c r="AM122" i="25"/>
  <c r="AJ122" i="25"/>
  <c r="AI122" i="25"/>
  <c r="AG122" i="25"/>
  <c r="AF122" i="25"/>
  <c r="AE122" i="25"/>
  <c r="AZ121" i="25"/>
  <c r="AY121" i="25"/>
  <c r="AV121" i="25"/>
  <c r="AU121" i="25"/>
  <c r="AR121" i="25"/>
  <c r="AQ121" i="25"/>
  <c r="AN121" i="25"/>
  <c r="AM121" i="25"/>
  <c r="AJ121" i="25"/>
  <c r="AI121" i="25"/>
  <c r="AG121" i="25"/>
  <c r="AF121" i="25"/>
  <c r="AE121" i="25"/>
  <c r="AW121" i="25"/>
  <c r="AZ120" i="25"/>
  <c r="AY120" i="25"/>
  <c r="AV120" i="25"/>
  <c r="AU120" i="25"/>
  <c r="AR120" i="25"/>
  <c r="AQ120" i="25"/>
  <c r="AN120" i="25"/>
  <c r="AM120" i="25"/>
  <c r="AJ120" i="25"/>
  <c r="AI120" i="25"/>
  <c r="AG120" i="25"/>
  <c r="AF120" i="25"/>
  <c r="AE120" i="25"/>
  <c r="AZ119" i="25"/>
  <c r="AY119" i="25"/>
  <c r="AV119" i="25"/>
  <c r="AU119" i="25"/>
  <c r="AR119" i="25"/>
  <c r="AQ119" i="25"/>
  <c r="AN119" i="25"/>
  <c r="AM119" i="25"/>
  <c r="AJ119" i="25"/>
  <c r="AI119" i="25"/>
  <c r="AG119" i="25"/>
  <c r="AF119" i="25"/>
  <c r="AE119" i="25"/>
  <c r="AO119" i="25"/>
  <c r="AZ118" i="25"/>
  <c r="AY118" i="25"/>
  <c r="AV118" i="25"/>
  <c r="AU118" i="25"/>
  <c r="AR118" i="25"/>
  <c r="AQ118" i="25"/>
  <c r="AN118" i="25"/>
  <c r="AM118" i="25"/>
  <c r="AJ118" i="25"/>
  <c r="AI118" i="25"/>
  <c r="AG118" i="25"/>
  <c r="AF118" i="25"/>
  <c r="AE118" i="25"/>
  <c r="BA118" i="25"/>
  <c r="AZ117" i="25"/>
  <c r="AY117" i="25"/>
  <c r="AV117" i="25"/>
  <c r="AU117" i="25"/>
  <c r="AR117" i="25"/>
  <c r="AQ117" i="25"/>
  <c r="AN117" i="25"/>
  <c r="AM117" i="25"/>
  <c r="AJ117" i="25"/>
  <c r="AI117" i="25"/>
  <c r="AG117" i="25"/>
  <c r="AF117" i="25"/>
  <c r="AE117" i="25"/>
  <c r="AZ116" i="25"/>
  <c r="AY116" i="25"/>
  <c r="AV116" i="25"/>
  <c r="AU116" i="25"/>
  <c r="AR116" i="25"/>
  <c r="AQ116" i="25"/>
  <c r="AN116" i="25"/>
  <c r="AM116" i="25"/>
  <c r="AJ116" i="25"/>
  <c r="AI116" i="25"/>
  <c r="AG116" i="25"/>
  <c r="AF116" i="25"/>
  <c r="AE116" i="25"/>
  <c r="P106" i="25"/>
  <c r="AZ115" i="25"/>
  <c r="AY115" i="25"/>
  <c r="AV115" i="25"/>
  <c r="AU115" i="25"/>
  <c r="AR115" i="25"/>
  <c r="AQ115" i="25"/>
  <c r="AN115" i="25"/>
  <c r="AM115" i="25"/>
  <c r="AJ115" i="25"/>
  <c r="AI115" i="25"/>
  <c r="AG115" i="25"/>
  <c r="AF115" i="25"/>
  <c r="AE115" i="25"/>
  <c r="AB106" i="25"/>
  <c r="AZ114" i="25"/>
  <c r="AY114" i="25"/>
  <c r="AV114" i="25"/>
  <c r="AU114" i="25"/>
  <c r="AR114" i="25"/>
  <c r="AQ114" i="25"/>
  <c r="AN114" i="25"/>
  <c r="AM114" i="25"/>
  <c r="AJ114" i="25"/>
  <c r="AI114" i="25"/>
  <c r="AG114" i="25"/>
  <c r="AF114" i="25"/>
  <c r="AE114" i="25"/>
  <c r="AZ113" i="25"/>
  <c r="AY113" i="25"/>
  <c r="AV113" i="25"/>
  <c r="AU113" i="25"/>
  <c r="AR113" i="25"/>
  <c r="AQ113" i="25"/>
  <c r="AN113" i="25"/>
  <c r="AM113" i="25"/>
  <c r="AJ113" i="25"/>
  <c r="AI113" i="25"/>
  <c r="AG113" i="25"/>
  <c r="AF113" i="25"/>
  <c r="AE113" i="25"/>
  <c r="AZ112" i="25"/>
  <c r="AY112" i="25"/>
  <c r="AV112" i="25"/>
  <c r="AU112" i="25"/>
  <c r="AR112" i="25"/>
  <c r="AQ112" i="25"/>
  <c r="AN112" i="25"/>
  <c r="AM112" i="25"/>
  <c r="AJ112" i="25"/>
  <c r="AI112" i="25"/>
  <c r="AG112" i="25"/>
  <c r="AF112" i="25"/>
  <c r="AE112" i="25"/>
  <c r="AZ111" i="25"/>
  <c r="AY111" i="25"/>
  <c r="AV111" i="25"/>
  <c r="AU111" i="25"/>
  <c r="AR111" i="25"/>
  <c r="AQ111" i="25"/>
  <c r="AN111" i="25"/>
  <c r="AM111" i="25"/>
  <c r="AJ111" i="25"/>
  <c r="AI111" i="25"/>
  <c r="AG111" i="25"/>
  <c r="AF111" i="25"/>
  <c r="AE111" i="25"/>
  <c r="L106" i="25"/>
  <c r="BD110" i="25"/>
  <c r="BC110" i="25"/>
  <c r="AZ110" i="25"/>
  <c r="AY110" i="25"/>
  <c r="AV110" i="25"/>
  <c r="AU110" i="25"/>
  <c r="AR110" i="25"/>
  <c r="AQ110" i="25"/>
  <c r="AN110" i="25"/>
  <c r="AM110" i="25"/>
  <c r="AJ110" i="25"/>
  <c r="AI110" i="25"/>
  <c r="AG110" i="25"/>
  <c r="AF110" i="25"/>
  <c r="AE110" i="25"/>
  <c r="BD109" i="25"/>
  <c r="BC109" i="25"/>
  <c r="AZ109" i="25"/>
  <c r="AY109" i="25"/>
  <c r="AV109" i="25"/>
  <c r="AU109" i="25"/>
  <c r="AR109" i="25"/>
  <c r="AQ109" i="25"/>
  <c r="AN109" i="25"/>
  <c r="AM109" i="25"/>
  <c r="AJ109" i="25"/>
  <c r="AI109" i="25"/>
  <c r="AG109" i="25"/>
  <c r="AF109" i="25"/>
  <c r="AE109" i="25"/>
  <c r="AZ108" i="25"/>
  <c r="AY108" i="25"/>
  <c r="AV108" i="25"/>
  <c r="AU108" i="25"/>
  <c r="AR108" i="25"/>
  <c r="AQ108" i="25"/>
  <c r="AN108" i="25"/>
  <c r="AM108" i="25"/>
  <c r="AJ108" i="25"/>
  <c r="AI108" i="25"/>
  <c r="AG108" i="25"/>
  <c r="AF108" i="25"/>
  <c r="AE108" i="25"/>
  <c r="AA106" i="25"/>
  <c r="Z106" i="25"/>
  <c r="W106" i="25"/>
  <c r="V106" i="25"/>
  <c r="S106" i="25"/>
  <c r="R106" i="25"/>
  <c r="O106" i="25"/>
  <c r="N106" i="25"/>
  <c r="K106" i="25"/>
  <c r="J106" i="25"/>
  <c r="G106" i="25"/>
  <c r="F106" i="25"/>
  <c r="AZ87" i="25"/>
  <c r="AY87" i="25"/>
  <c r="AV87" i="25"/>
  <c r="AU87" i="25"/>
  <c r="AR87" i="25"/>
  <c r="AQ87" i="25"/>
  <c r="AN87" i="25"/>
  <c r="AM87" i="25"/>
  <c r="AJ87" i="25"/>
  <c r="AI87" i="25"/>
  <c r="AG87" i="25"/>
  <c r="AF87" i="25"/>
  <c r="AE87" i="25"/>
  <c r="AZ86" i="25"/>
  <c r="AY86" i="25"/>
  <c r="AV86" i="25"/>
  <c r="AU86" i="25"/>
  <c r="AR86" i="25"/>
  <c r="AQ86" i="25"/>
  <c r="AN86" i="25"/>
  <c r="AM86" i="25"/>
  <c r="AJ86" i="25"/>
  <c r="AI86" i="25"/>
  <c r="AG86" i="25"/>
  <c r="AF86" i="25"/>
  <c r="AE86" i="25"/>
  <c r="AZ85" i="25"/>
  <c r="AY85" i="25"/>
  <c r="AV85" i="25"/>
  <c r="AU85" i="25"/>
  <c r="AR85" i="25"/>
  <c r="AQ85" i="25"/>
  <c r="AN85" i="25"/>
  <c r="AM85" i="25"/>
  <c r="AJ85" i="25"/>
  <c r="AI85" i="25"/>
  <c r="AG85" i="25"/>
  <c r="AF85" i="25"/>
  <c r="AE85" i="25"/>
  <c r="AZ84" i="25"/>
  <c r="AY84" i="25"/>
  <c r="AV84" i="25"/>
  <c r="AU84" i="25"/>
  <c r="AR84" i="25"/>
  <c r="AQ84" i="25"/>
  <c r="AN84" i="25"/>
  <c r="AM84" i="25"/>
  <c r="AJ84" i="25"/>
  <c r="AI84" i="25"/>
  <c r="AG84" i="25"/>
  <c r="AF84" i="25"/>
  <c r="AE84" i="25"/>
  <c r="AZ83" i="25"/>
  <c r="AY83" i="25"/>
  <c r="AV83" i="25"/>
  <c r="AU83" i="25"/>
  <c r="AR83" i="25"/>
  <c r="AQ83" i="25"/>
  <c r="AN83" i="25"/>
  <c r="AM83" i="25"/>
  <c r="AJ83" i="25"/>
  <c r="AI83" i="25"/>
  <c r="AG83" i="25"/>
  <c r="AF83" i="25"/>
  <c r="AE83" i="25"/>
  <c r="AZ82" i="25"/>
  <c r="AY82" i="25"/>
  <c r="AV82" i="25"/>
  <c r="AU82" i="25"/>
  <c r="AR82" i="25"/>
  <c r="AQ82" i="25"/>
  <c r="AN82" i="25"/>
  <c r="AM82" i="25"/>
  <c r="AJ82" i="25"/>
  <c r="AI82" i="25"/>
  <c r="AG82" i="25"/>
  <c r="AF82" i="25"/>
  <c r="AE82" i="25"/>
  <c r="AZ81" i="25"/>
  <c r="AY81" i="25"/>
  <c r="AV81" i="25"/>
  <c r="AU81" i="25"/>
  <c r="AR81" i="25"/>
  <c r="AQ81" i="25"/>
  <c r="AN81" i="25"/>
  <c r="AM81" i="25"/>
  <c r="AJ81" i="25"/>
  <c r="AI81" i="25"/>
  <c r="AG81" i="25"/>
  <c r="AF81" i="25"/>
  <c r="AE81" i="25"/>
  <c r="AZ80" i="25"/>
  <c r="AY80" i="25"/>
  <c r="AV80" i="25"/>
  <c r="AU80" i="25"/>
  <c r="AR80" i="25"/>
  <c r="AQ80" i="25"/>
  <c r="AN80" i="25"/>
  <c r="AM80" i="25"/>
  <c r="AJ80" i="25"/>
  <c r="AI80" i="25"/>
  <c r="AG80" i="25"/>
  <c r="AF80" i="25"/>
  <c r="AE80" i="25"/>
  <c r="AZ79" i="25"/>
  <c r="AY79" i="25"/>
  <c r="AV79" i="25"/>
  <c r="AU79" i="25"/>
  <c r="AR79" i="25"/>
  <c r="AQ79" i="25"/>
  <c r="AN79" i="25"/>
  <c r="AM79" i="25"/>
  <c r="AJ79" i="25"/>
  <c r="AI79" i="25"/>
  <c r="AG79" i="25"/>
  <c r="AF79" i="25"/>
  <c r="AE79" i="25"/>
  <c r="AZ78" i="25"/>
  <c r="AY78" i="25"/>
  <c r="AV78" i="25"/>
  <c r="AU78" i="25"/>
  <c r="AR78" i="25"/>
  <c r="AQ78" i="25"/>
  <c r="AN78" i="25"/>
  <c r="AM78" i="25"/>
  <c r="AJ78" i="25"/>
  <c r="AI78" i="25"/>
  <c r="AG78" i="25"/>
  <c r="AF78" i="25"/>
  <c r="AE78" i="25"/>
  <c r="AZ77" i="25"/>
  <c r="AY77" i="25"/>
  <c r="AV77" i="25"/>
  <c r="AU77" i="25"/>
  <c r="AR77" i="25"/>
  <c r="AQ77" i="25"/>
  <c r="AN77" i="25"/>
  <c r="AM77" i="25"/>
  <c r="AJ77" i="25"/>
  <c r="AI77" i="25"/>
  <c r="AG77" i="25"/>
  <c r="AF77" i="25"/>
  <c r="AE77" i="25"/>
  <c r="AZ76" i="25"/>
  <c r="AY76" i="25"/>
  <c r="AV76" i="25"/>
  <c r="AU76" i="25"/>
  <c r="AR76" i="25"/>
  <c r="AQ76" i="25"/>
  <c r="AN76" i="25"/>
  <c r="AM76" i="25"/>
  <c r="AJ76" i="25"/>
  <c r="AI76" i="25"/>
  <c r="AG76" i="25"/>
  <c r="AF76" i="25"/>
  <c r="AE76" i="25"/>
  <c r="AZ75" i="25"/>
  <c r="AY75" i="25"/>
  <c r="AV75" i="25"/>
  <c r="AU75" i="25"/>
  <c r="AR75" i="25"/>
  <c r="AQ75" i="25"/>
  <c r="AN75" i="25"/>
  <c r="AM75" i="25"/>
  <c r="AJ75" i="25"/>
  <c r="AI75" i="25"/>
  <c r="AG75" i="25"/>
  <c r="AF75" i="25"/>
  <c r="AE75" i="25"/>
  <c r="AZ74" i="25"/>
  <c r="AY74" i="25"/>
  <c r="AV74" i="25"/>
  <c r="AU74" i="25"/>
  <c r="AR74" i="25"/>
  <c r="AQ74" i="25"/>
  <c r="AN74" i="25"/>
  <c r="AM74" i="25"/>
  <c r="AJ74" i="25"/>
  <c r="AI74" i="25"/>
  <c r="AG74" i="25"/>
  <c r="AF74" i="25"/>
  <c r="AE74" i="25"/>
  <c r="AZ73" i="25"/>
  <c r="AY73" i="25"/>
  <c r="AV73" i="25"/>
  <c r="AU73" i="25"/>
  <c r="AR73" i="25"/>
  <c r="AQ73" i="25"/>
  <c r="AN73" i="25"/>
  <c r="AM73" i="25"/>
  <c r="AJ73" i="25"/>
  <c r="AI73" i="25"/>
  <c r="AG73" i="25"/>
  <c r="AF73" i="25"/>
  <c r="AE73" i="25"/>
  <c r="AZ72" i="25"/>
  <c r="AY72" i="25"/>
  <c r="AV72" i="25"/>
  <c r="AU72" i="25"/>
  <c r="AR72" i="25"/>
  <c r="AQ72" i="25"/>
  <c r="AN72" i="25"/>
  <c r="AM72" i="25"/>
  <c r="AJ72" i="25"/>
  <c r="AI72" i="25"/>
  <c r="AG72" i="25"/>
  <c r="AF72" i="25"/>
  <c r="AE72" i="25"/>
  <c r="AZ71" i="25"/>
  <c r="AY71" i="25"/>
  <c r="AV71" i="25"/>
  <c r="AU71" i="25"/>
  <c r="AR71" i="25"/>
  <c r="AQ71" i="25"/>
  <c r="AN71" i="25"/>
  <c r="AM71" i="25"/>
  <c r="AJ71" i="25"/>
  <c r="AI71" i="25"/>
  <c r="AG71" i="25"/>
  <c r="AF71" i="25"/>
  <c r="AE71" i="25"/>
  <c r="AZ70" i="25"/>
  <c r="AY70" i="25"/>
  <c r="AV70" i="25"/>
  <c r="AU70" i="25"/>
  <c r="AR70" i="25"/>
  <c r="AQ70" i="25"/>
  <c r="AN70" i="25"/>
  <c r="AM70" i="25"/>
  <c r="AJ70" i="25"/>
  <c r="AI70" i="25"/>
  <c r="AG70" i="25"/>
  <c r="AF70" i="25"/>
  <c r="AE70" i="25"/>
  <c r="AZ69" i="25"/>
  <c r="AY69" i="25"/>
  <c r="AV69" i="25"/>
  <c r="AU69" i="25"/>
  <c r="AR69" i="25"/>
  <c r="AQ69" i="25"/>
  <c r="AN69" i="25"/>
  <c r="AM69" i="25"/>
  <c r="AJ69" i="25"/>
  <c r="AI69" i="25"/>
  <c r="AG69" i="25"/>
  <c r="AF69" i="25"/>
  <c r="AE69" i="25"/>
  <c r="AZ68" i="25"/>
  <c r="AY68" i="25"/>
  <c r="AV68" i="25"/>
  <c r="AU68" i="25"/>
  <c r="AR68" i="25"/>
  <c r="AQ68" i="25"/>
  <c r="AN68" i="25"/>
  <c r="AM68" i="25"/>
  <c r="AJ68" i="25"/>
  <c r="AI68" i="25"/>
  <c r="AG68" i="25"/>
  <c r="AF68" i="25"/>
  <c r="AE68" i="25"/>
  <c r="AZ67" i="25"/>
  <c r="AY67" i="25"/>
  <c r="AV67" i="25"/>
  <c r="AU67" i="25"/>
  <c r="AR67" i="25"/>
  <c r="AQ67" i="25"/>
  <c r="AN67" i="25"/>
  <c r="AM67" i="25"/>
  <c r="AJ67" i="25"/>
  <c r="AI67" i="25"/>
  <c r="AG67" i="25"/>
  <c r="AF67" i="25"/>
  <c r="AE67" i="25"/>
  <c r="AZ66" i="25"/>
  <c r="AY66" i="25"/>
  <c r="AV66" i="25"/>
  <c r="AU66" i="25"/>
  <c r="AR66" i="25"/>
  <c r="AQ66" i="25"/>
  <c r="AN66" i="25"/>
  <c r="AM66" i="25"/>
  <c r="AJ66" i="25"/>
  <c r="AI66" i="25"/>
  <c r="AG66" i="25"/>
  <c r="AF66" i="25"/>
  <c r="AE66" i="25"/>
  <c r="AZ65" i="25"/>
  <c r="AY65" i="25"/>
  <c r="AV65" i="25"/>
  <c r="AU65" i="25"/>
  <c r="AR65" i="25"/>
  <c r="AQ65" i="25"/>
  <c r="AN65" i="25"/>
  <c r="AM65" i="25"/>
  <c r="AJ65" i="25"/>
  <c r="AI65" i="25"/>
  <c r="AG65" i="25"/>
  <c r="AF65" i="25"/>
  <c r="AE65" i="25"/>
  <c r="AZ64" i="25"/>
  <c r="AY64" i="25"/>
  <c r="AV64" i="25"/>
  <c r="AU64" i="25"/>
  <c r="AR64" i="25"/>
  <c r="AQ64" i="25"/>
  <c r="AN64" i="25"/>
  <c r="AM64" i="25"/>
  <c r="AJ64" i="25"/>
  <c r="AI64" i="25"/>
  <c r="AG64" i="25"/>
  <c r="AF64" i="25"/>
  <c r="AE64" i="25"/>
  <c r="BD63" i="25"/>
  <c r="BC63" i="25"/>
  <c r="AZ63" i="25"/>
  <c r="AY63" i="25"/>
  <c r="AV63" i="25"/>
  <c r="AU63" i="25"/>
  <c r="AR63" i="25"/>
  <c r="AQ63" i="25"/>
  <c r="AN63" i="25"/>
  <c r="AM63" i="25"/>
  <c r="AJ63" i="25"/>
  <c r="AI63" i="25"/>
  <c r="AG63" i="25"/>
  <c r="AF63" i="25"/>
  <c r="AE63" i="25"/>
  <c r="BD62" i="25"/>
  <c r="BC62" i="25"/>
  <c r="AZ62" i="25"/>
  <c r="AY62" i="25"/>
  <c r="AV62" i="25"/>
  <c r="AU62" i="25"/>
  <c r="AR62" i="25"/>
  <c r="AQ62" i="25"/>
  <c r="AN62" i="25"/>
  <c r="AM62" i="25"/>
  <c r="AJ62" i="25"/>
  <c r="AI62" i="25"/>
  <c r="AG62" i="25"/>
  <c r="AF62" i="25"/>
  <c r="AE62" i="25"/>
  <c r="AZ61" i="25"/>
  <c r="AY61" i="25"/>
  <c r="AV61" i="25"/>
  <c r="AU61" i="25"/>
  <c r="AR61" i="25"/>
  <c r="AQ61" i="25"/>
  <c r="AN61" i="25"/>
  <c r="AM61" i="25"/>
  <c r="AJ61" i="25"/>
  <c r="AI61" i="25"/>
  <c r="AG61" i="25"/>
  <c r="AF61" i="25"/>
  <c r="AE61" i="25"/>
  <c r="AA59" i="25"/>
  <c r="Z59" i="25"/>
  <c r="W59" i="25"/>
  <c r="V59" i="25"/>
  <c r="S59" i="25"/>
  <c r="R59" i="25"/>
  <c r="O59" i="25"/>
  <c r="N59" i="25"/>
  <c r="K59" i="25"/>
  <c r="J59" i="25"/>
  <c r="G59" i="25"/>
  <c r="F59" i="25"/>
  <c r="AZ41" i="25"/>
  <c r="AY41" i="25"/>
  <c r="AV41" i="25"/>
  <c r="AU41" i="25"/>
  <c r="AR41" i="25"/>
  <c r="AQ41" i="25"/>
  <c r="AN41" i="25"/>
  <c r="AM41" i="25"/>
  <c r="AJ41" i="25"/>
  <c r="AI41" i="25"/>
  <c r="AG41" i="25"/>
  <c r="AF41" i="25"/>
  <c r="AE41" i="25"/>
  <c r="AO41" i="25"/>
  <c r="AK41" i="25"/>
  <c r="AZ40" i="25"/>
  <c r="AY40" i="25"/>
  <c r="AV40" i="25"/>
  <c r="AU40" i="25"/>
  <c r="AR40" i="25"/>
  <c r="AQ40" i="25"/>
  <c r="AN40" i="25"/>
  <c r="AM40" i="25"/>
  <c r="AJ40" i="25"/>
  <c r="AI40" i="25"/>
  <c r="AG40" i="25"/>
  <c r="AF40" i="25"/>
  <c r="AE40" i="25"/>
  <c r="BA40" i="25"/>
  <c r="AW40" i="25"/>
  <c r="AZ39" i="25"/>
  <c r="AY39" i="25"/>
  <c r="AV39" i="25"/>
  <c r="AU39" i="25"/>
  <c r="AR39" i="25"/>
  <c r="AQ39" i="25"/>
  <c r="AN39" i="25"/>
  <c r="AM39" i="25"/>
  <c r="AJ39" i="25"/>
  <c r="AI39" i="25"/>
  <c r="AG39" i="25"/>
  <c r="AF39" i="25"/>
  <c r="AE39" i="25"/>
  <c r="AO39" i="25"/>
  <c r="AK39" i="25"/>
  <c r="AZ38" i="25"/>
  <c r="AY38" i="25"/>
  <c r="AV38" i="25"/>
  <c r="AU38" i="25"/>
  <c r="AR38" i="25"/>
  <c r="AQ38" i="25"/>
  <c r="AN38" i="25"/>
  <c r="AM38" i="25"/>
  <c r="AJ38" i="25"/>
  <c r="AI38" i="25"/>
  <c r="AG38" i="25"/>
  <c r="AF38" i="25"/>
  <c r="AE38" i="25"/>
  <c r="BA38" i="25"/>
  <c r="AO38" i="25"/>
  <c r="AZ37" i="25"/>
  <c r="AY37" i="25"/>
  <c r="AV37" i="25"/>
  <c r="AU37" i="25"/>
  <c r="AR37" i="25"/>
  <c r="AQ37" i="25"/>
  <c r="AN37" i="25"/>
  <c r="AM37" i="25"/>
  <c r="AJ37" i="25"/>
  <c r="AI37" i="25"/>
  <c r="AG37" i="25"/>
  <c r="AF37" i="25"/>
  <c r="AE37" i="25"/>
  <c r="BA37" i="25"/>
  <c r="AZ36" i="25"/>
  <c r="AY36" i="25"/>
  <c r="AV36" i="25"/>
  <c r="AU36" i="25"/>
  <c r="AR36" i="25"/>
  <c r="AQ36" i="25"/>
  <c r="AN36" i="25"/>
  <c r="AM36" i="25"/>
  <c r="AJ36" i="25"/>
  <c r="AI36" i="25"/>
  <c r="AG36" i="25"/>
  <c r="AF36" i="25"/>
  <c r="AE36" i="25"/>
  <c r="AZ35" i="25"/>
  <c r="AY35" i="25"/>
  <c r="AV35" i="25"/>
  <c r="AU35" i="25"/>
  <c r="AR35" i="25"/>
  <c r="AQ35" i="25"/>
  <c r="AN35" i="25"/>
  <c r="AM35" i="25"/>
  <c r="AJ35" i="25"/>
  <c r="AI35" i="25"/>
  <c r="AG35" i="25"/>
  <c r="AF35" i="25"/>
  <c r="AE35" i="25"/>
  <c r="BA35" i="25"/>
  <c r="AS35" i="25"/>
  <c r="AO35" i="25"/>
  <c r="AZ34" i="25"/>
  <c r="AY34" i="25"/>
  <c r="AV34" i="25"/>
  <c r="AU34" i="25"/>
  <c r="AR34" i="25"/>
  <c r="AQ34" i="25"/>
  <c r="AN34" i="25"/>
  <c r="AM34" i="25"/>
  <c r="AJ34" i="25"/>
  <c r="AI34" i="25"/>
  <c r="AG34" i="25"/>
  <c r="AF34" i="25"/>
  <c r="AE34" i="25"/>
  <c r="BA34" i="25"/>
  <c r="AZ33" i="25"/>
  <c r="AY33" i="25"/>
  <c r="AV33" i="25"/>
  <c r="AU33" i="25"/>
  <c r="AR33" i="25"/>
  <c r="AQ33" i="25"/>
  <c r="AN33" i="25"/>
  <c r="AM33" i="25"/>
  <c r="AJ33" i="25"/>
  <c r="AI33" i="25"/>
  <c r="AG33" i="25"/>
  <c r="AF33" i="25"/>
  <c r="AE33" i="25"/>
  <c r="AO126" i="25"/>
  <c r="AK33" i="25"/>
  <c r="AZ32" i="25"/>
  <c r="AY32" i="25"/>
  <c r="AV32" i="25"/>
  <c r="AU32" i="25"/>
  <c r="AR32" i="25"/>
  <c r="AQ32" i="25"/>
  <c r="AN32" i="25"/>
  <c r="AM32" i="25"/>
  <c r="AJ32" i="25"/>
  <c r="AI32" i="25"/>
  <c r="AG32" i="25"/>
  <c r="AF32" i="25"/>
  <c r="AE32" i="25"/>
  <c r="BA32" i="25"/>
  <c r="AW32" i="25"/>
  <c r="AZ31" i="25"/>
  <c r="AY31" i="25"/>
  <c r="AV31" i="25"/>
  <c r="AU31" i="25"/>
  <c r="AR31" i="25"/>
  <c r="AQ31" i="25"/>
  <c r="AN31" i="25"/>
  <c r="AM31" i="25"/>
  <c r="AJ31" i="25"/>
  <c r="AI31" i="25"/>
  <c r="AG31" i="25"/>
  <c r="AF31" i="25"/>
  <c r="AE31" i="25"/>
  <c r="AO31" i="25"/>
  <c r="AK31" i="25"/>
  <c r="AZ30" i="25"/>
  <c r="AY30" i="25"/>
  <c r="AV30" i="25"/>
  <c r="AU30" i="25"/>
  <c r="AR30" i="25"/>
  <c r="AQ30" i="25"/>
  <c r="AN30" i="25"/>
  <c r="AM30" i="25"/>
  <c r="AJ30" i="25"/>
  <c r="AI30" i="25"/>
  <c r="AG30" i="25"/>
  <c r="AF30" i="25"/>
  <c r="AE30" i="25"/>
  <c r="BA30" i="25"/>
  <c r="AO30" i="25"/>
  <c r="AZ29" i="25"/>
  <c r="AY29" i="25"/>
  <c r="AV29" i="25"/>
  <c r="AU29" i="25"/>
  <c r="AR29" i="25"/>
  <c r="AQ29" i="25"/>
  <c r="AN29" i="25"/>
  <c r="AM29" i="25"/>
  <c r="AJ29" i="25"/>
  <c r="AI29" i="25"/>
  <c r="AG29" i="25"/>
  <c r="AF29" i="25"/>
  <c r="AE29" i="25"/>
  <c r="BA29" i="25"/>
  <c r="AZ28" i="25"/>
  <c r="AY28" i="25"/>
  <c r="AV28" i="25"/>
  <c r="AU28" i="25"/>
  <c r="AR28" i="25"/>
  <c r="AQ28" i="25"/>
  <c r="AN28" i="25"/>
  <c r="AM28" i="25"/>
  <c r="AJ28" i="25"/>
  <c r="AI28" i="25"/>
  <c r="AG28" i="25"/>
  <c r="AF28" i="25"/>
  <c r="AE28" i="25"/>
  <c r="AZ27" i="25"/>
  <c r="AY27" i="25"/>
  <c r="AV27" i="25"/>
  <c r="AU27" i="25"/>
  <c r="AR27" i="25"/>
  <c r="AQ27" i="25"/>
  <c r="AN27" i="25"/>
  <c r="AM27" i="25"/>
  <c r="AJ27" i="25"/>
  <c r="AI27" i="25"/>
  <c r="AG27" i="25"/>
  <c r="AF27" i="25"/>
  <c r="AE27" i="25"/>
  <c r="BA27" i="25"/>
  <c r="AS27" i="25"/>
  <c r="AO27" i="25"/>
  <c r="AZ26" i="25"/>
  <c r="AY26" i="25"/>
  <c r="AV26" i="25"/>
  <c r="AU26" i="25"/>
  <c r="AR26" i="25"/>
  <c r="AQ26" i="25"/>
  <c r="AN26" i="25"/>
  <c r="AM26" i="25"/>
  <c r="AJ26" i="25"/>
  <c r="AI26" i="25"/>
  <c r="AG26" i="25"/>
  <c r="AF26" i="25"/>
  <c r="AE26" i="25"/>
  <c r="BA72" i="25"/>
  <c r="AZ25" i="25"/>
  <c r="AY25" i="25"/>
  <c r="AV25" i="25"/>
  <c r="AU25" i="25"/>
  <c r="AR25" i="25"/>
  <c r="AQ25" i="25"/>
  <c r="AN25" i="25"/>
  <c r="AM25" i="25"/>
  <c r="AJ25" i="25"/>
  <c r="AI25" i="25"/>
  <c r="AG25" i="25"/>
  <c r="AF25" i="25"/>
  <c r="AE25" i="25"/>
  <c r="AO25" i="25"/>
  <c r="AK25" i="25"/>
  <c r="AZ24" i="25"/>
  <c r="AY24" i="25"/>
  <c r="AV24" i="25"/>
  <c r="AU24" i="25"/>
  <c r="AR24" i="25"/>
  <c r="AQ24" i="25"/>
  <c r="AN24" i="25"/>
  <c r="AM24" i="25"/>
  <c r="AJ24" i="25"/>
  <c r="AI24" i="25"/>
  <c r="AG24" i="25"/>
  <c r="AF24" i="25"/>
  <c r="AE24" i="25"/>
  <c r="BA70" i="25"/>
  <c r="AW24" i="25"/>
  <c r="P13" i="25"/>
  <c r="AZ23" i="25"/>
  <c r="AY23" i="25"/>
  <c r="AV23" i="25"/>
  <c r="AU23" i="25"/>
  <c r="AR23" i="25"/>
  <c r="AQ23" i="25"/>
  <c r="AN23" i="25"/>
  <c r="AM23" i="25"/>
  <c r="AJ23" i="25"/>
  <c r="AI23" i="25"/>
  <c r="AG23" i="25"/>
  <c r="AF23" i="25"/>
  <c r="AE23" i="25"/>
  <c r="AO23" i="25"/>
  <c r="AK23" i="25"/>
  <c r="AZ22" i="25"/>
  <c r="AY22" i="25"/>
  <c r="AV22" i="25"/>
  <c r="AU22" i="25"/>
  <c r="AR22" i="25"/>
  <c r="AQ22" i="25"/>
  <c r="AN22" i="25"/>
  <c r="AM22" i="25"/>
  <c r="AJ22" i="25"/>
  <c r="AI22" i="25"/>
  <c r="AG22" i="25"/>
  <c r="AF22" i="25"/>
  <c r="AE22" i="25"/>
  <c r="BA68" i="25"/>
  <c r="AO22" i="25"/>
  <c r="AZ21" i="25"/>
  <c r="AY21" i="25"/>
  <c r="AV21" i="25"/>
  <c r="AU21" i="25"/>
  <c r="AR21" i="25"/>
  <c r="AQ21" i="25"/>
  <c r="AN21" i="25"/>
  <c r="AM21" i="25"/>
  <c r="AJ21" i="25"/>
  <c r="AI21" i="25"/>
  <c r="AG21" i="25"/>
  <c r="AF21" i="25"/>
  <c r="AE21" i="25"/>
  <c r="BA67" i="25"/>
  <c r="AZ20" i="25"/>
  <c r="AY20" i="25"/>
  <c r="AV20" i="25"/>
  <c r="AU20" i="25"/>
  <c r="AR20" i="25"/>
  <c r="AQ20" i="25"/>
  <c r="AN20" i="25"/>
  <c r="AM20" i="25"/>
  <c r="AJ20" i="25"/>
  <c r="AI20" i="25"/>
  <c r="AG20" i="25"/>
  <c r="AF20" i="25"/>
  <c r="AE20" i="25"/>
  <c r="AZ19" i="25"/>
  <c r="AY19" i="25"/>
  <c r="AV19" i="25"/>
  <c r="AU19" i="25"/>
  <c r="AR19" i="25"/>
  <c r="AQ19" i="25"/>
  <c r="AN19" i="25"/>
  <c r="AM19" i="25"/>
  <c r="AJ19" i="25"/>
  <c r="AI19" i="25"/>
  <c r="AG19" i="25"/>
  <c r="AF19" i="25"/>
  <c r="AE19" i="25"/>
  <c r="AS19" i="25"/>
  <c r="AZ18" i="25"/>
  <c r="AY18" i="25"/>
  <c r="AV18" i="25"/>
  <c r="AU18" i="25"/>
  <c r="AR18" i="25"/>
  <c r="AQ18" i="25"/>
  <c r="AN18" i="25"/>
  <c r="AM18" i="25"/>
  <c r="AJ18" i="25"/>
  <c r="AI18" i="25"/>
  <c r="AG18" i="25"/>
  <c r="AF18" i="25"/>
  <c r="AE18" i="25"/>
  <c r="BA64" i="25"/>
  <c r="AK18" i="25"/>
  <c r="BD17" i="25"/>
  <c r="BC17" i="25"/>
  <c r="AZ17" i="25"/>
  <c r="AY17" i="25"/>
  <c r="AV17" i="25"/>
  <c r="AU17" i="25"/>
  <c r="AR17" i="25"/>
  <c r="AQ17" i="25"/>
  <c r="AN17" i="25"/>
  <c r="AM17" i="25"/>
  <c r="AJ17" i="25"/>
  <c r="AI17" i="25"/>
  <c r="AG17" i="25"/>
  <c r="AF17" i="25"/>
  <c r="AE17" i="25"/>
  <c r="BE17" i="25"/>
  <c r="AW17" i="25"/>
  <c r="AS17" i="25"/>
  <c r="AO63" i="25"/>
  <c r="BD16" i="25"/>
  <c r="BC16" i="25"/>
  <c r="AZ16" i="25"/>
  <c r="AY16" i="25"/>
  <c r="AV16" i="25"/>
  <c r="AU16" i="25"/>
  <c r="AR16" i="25"/>
  <c r="AQ16" i="25"/>
  <c r="AN16" i="25"/>
  <c r="AM16" i="25"/>
  <c r="AJ16" i="25"/>
  <c r="AI16" i="25"/>
  <c r="AG16" i="25"/>
  <c r="AF16" i="25"/>
  <c r="AE16" i="25"/>
  <c r="AS16" i="25"/>
  <c r="AK16" i="25"/>
  <c r="AZ15" i="25"/>
  <c r="AY15" i="25"/>
  <c r="AV15" i="25"/>
  <c r="AU15" i="25"/>
  <c r="AR15" i="25"/>
  <c r="AQ15" i="25"/>
  <c r="AN15" i="25"/>
  <c r="AM15" i="25"/>
  <c r="AJ15" i="25"/>
  <c r="AI15" i="25"/>
  <c r="AG15" i="25"/>
  <c r="AF15" i="25"/>
  <c r="AE15" i="25"/>
  <c r="BA15" i="25"/>
  <c r="AS61" i="25"/>
  <c r="AO108" i="25"/>
  <c r="AA13" i="25"/>
  <c r="Z13" i="25"/>
  <c r="W13" i="25"/>
  <c r="V13" i="25"/>
  <c r="S13" i="25"/>
  <c r="AV13" i="25" s="1"/>
  <c r="R13" i="25"/>
  <c r="O13" i="25"/>
  <c r="N13" i="25"/>
  <c r="K13" i="25"/>
  <c r="J13" i="25"/>
  <c r="G13" i="25"/>
  <c r="F13" i="25"/>
  <c r="X11" i="24"/>
  <c r="AA11" i="24"/>
  <c r="Z11" i="24"/>
  <c r="W11" i="24"/>
  <c r="V11" i="24"/>
  <c r="S11" i="24"/>
  <c r="R11" i="24"/>
  <c r="O11" i="24"/>
  <c r="N11" i="24"/>
  <c r="K11" i="24"/>
  <c r="J11" i="24"/>
  <c r="G11" i="24"/>
  <c r="F11" i="24"/>
  <c r="D11" i="24"/>
  <c r="C11" i="24"/>
  <c r="B11" i="24"/>
  <c r="W146" i="23"/>
  <c r="V146" i="23"/>
  <c r="S146" i="23"/>
  <c r="R146" i="23"/>
  <c r="O146" i="23"/>
  <c r="N146" i="23"/>
  <c r="K146" i="23"/>
  <c r="J146" i="23"/>
  <c r="G146" i="23"/>
  <c r="F146" i="23"/>
  <c r="D146" i="23"/>
  <c r="C146" i="23"/>
  <c r="B146" i="23"/>
  <c r="W145" i="23"/>
  <c r="V145" i="23"/>
  <c r="S145" i="23"/>
  <c r="R145" i="23"/>
  <c r="O145" i="23"/>
  <c r="N145" i="23"/>
  <c r="K145" i="23"/>
  <c r="J145" i="23"/>
  <c r="G145" i="23"/>
  <c r="F145" i="23"/>
  <c r="D145" i="23"/>
  <c r="C145" i="23"/>
  <c r="B145" i="23"/>
  <c r="W141" i="23"/>
  <c r="V141" i="23"/>
  <c r="S141" i="23"/>
  <c r="R141" i="23"/>
  <c r="O141" i="23"/>
  <c r="N141" i="23"/>
  <c r="K141" i="23"/>
  <c r="J141" i="23"/>
  <c r="G141" i="23"/>
  <c r="F141" i="23"/>
  <c r="D141" i="23"/>
  <c r="C141" i="23"/>
  <c r="B141" i="23"/>
  <c r="AA140" i="23"/>
  <c r="Z140" i="23"/>
  <c r="W140" i="23"/>
  <c r="V140" i="23"/>
  <c r="S140" i="23"/>
  <c r="R140" i="23"/>
  <c r="O140" i="23"/>
  <c r="N140" i="23"/>
  <c r="K140" i="23"/>
  <c r="J140" i="23"/>
  <c r="G140" i="23"/>
  <c r="F140" i="23"/>
  <c r="D140" i="23"/>
  <c r="C140" i="23"/>
  <c r="B140" i="23"/>
  <c r="AA139" i="23"/>
  <c r="Z139" i="23"/>
  <c r="W139" i="23"/>
  <c r="V139" i="23"/>
  <c r="S139" i="23"/>
  <c r="R139" i="23"/>
  <c r="O139" i="23"/>
  <c r="N139" i="23"/>
  <c r="K139" i="23"/>
  <c r="J139" i="23"/>
  <c r="G139" i="23"/>
  <c r="F139" i="23"/>
  <c r="D139" i="23"/>
  <c r="C139" i="23"/>
  <c r="B139" i="23"/>
  <c r="AB116" i="23"/>
  <c r="P116" i="23"/>
  <c r="H116" i="23"/>
  <c r="T115" i="23"/>
  <c r="L115" i="23"/>
  <c r="H115" i="23"/>
  <c r="AA113" i="23"/>
  <c r="V113" i="23"/>
  <c r="J113" i="23"/>
  <c r="AA116" i="23"/>
  <c r="Z116" i="23"/>
  <c r="X116" i="23"/>
  <c r="W116" i="23"/>
  <c r="V116" i="23"/>
  <c r="T116" i="23"/>
  <c r="S116" i="23"/>
  <c r="R116" i="23"/>
  <c r="O116" i="23"/>
  <c r="N116" i="23"/>
  <c r="L116" i="23"/>
  <c r="K116" i="23"/>
  <c r="J116" i="23"/>
  <c r="G116" i="23"/>
  <c r="F116" i="23"/>
  <c r="D116" i="23"/>
  <c r="C116" i="23"/>
  <c r="B116" i="23"/>
  <c r="AA115" i="23"/>
  <c r="Z115" i="23"/>
  <c r="W115" i="23"/>
  <c r="V115" i="23"/>
  <c r="S115" i="23"/>
  <c r="R115" i="23"/>
  <c r="O115" i="23"/>
  <c r="N115" i="23"/>
  <c r="K115" i="23"/>
  <c r="J115" i="23"/>
  <c r="G115" i="23"/>
  <c r="F115" i="23"/>
  <c r="D115" i="23"/>
  <c r="C115" i="23"/>
  <c r="B115" i="23"/>
  <c r="AA114" i="23"/>
  <c r="Z114" i="23"/>
  <c r="W114" i="23"/>
  <c r="V114" i="23"/>
  <c r="S114" i="23"/>
  <c r="R114" i="23"/>
  <c r="O114" i="23"/>
  <c r="N114" i="23"/>
  <c r="K114" i="23"/>
  <c r="J114" i="23"/>
  <c r="G114" i="23"/>
  <c r="F114" i="23"/>
  <c r="D114" i="23"/>
  <c r="C114" i="23"/>
  <c r="B114" i="23"/>
  <c r="W95" i="23"/>
  <c r="V95" i="23"/>
  <c r="S95" i="23"/>
  <c r="R95" i="23"/>
  <c r="O95" i="23"/>
  <c r="N95" i="23"/>
  <c r="K95" i="23"/>
  <c r="J95" i="23"/>
  <c r="G95" i="23"/>
  <c r="F95" i="23"/>
  <c r="D95" i="23"/>
  <c r="C95" i="23"/>
  <c r="B95" i="23"/>
  <c r="W94" i="23"/>
  <c r="V94" i="23"/>
  <c r="S94" i="23"/>
  <c r="R94" i="23"/>
  <c r="O94" i="23"/>
  <c r="N94" i="23"/>
  <c r="K94" i="23"/>
  <c r="J94" i="23"/>
  <c r="G94" i="23"/>
  <c r="F94" i="23"/>
  <c r="D94" i="23"/>
  <c r="C94" i="23"/>
  <c r="B94" i="23"/>
  <c r="W90" i="23"/>
  <c r="V90" i="23"/>
  <c r="S90" i="23"/>
  <c r="R90" i="23"/>
  <c r="O90" i="23"/>
  <c r="N90" i="23"/>
  <c r="K90" i="23"/>
  <c r="J90" i="23"/>
  <c r="G90" i="23"/>
  <c r="F90" i="23"/>
  <c r="D90" i="23"/>
  <c r="C90" i="23"/>
  <c r="B90" i="23"/>
  <c r="AA89" i="23"/>
  <c r="Z89" i="23"/>
  <c r="W89" i="23"/>
  <c r="V89" i="23"/>
  <c r="S89" i="23"/>
  <c r="R89" i="23"/>
  <c r="O89" i="23"/>
  <c r="N89" i="23"/>
  <c r="K89" i="23"/>
  <c r="J89" i="23"/>
  <c r="G89" i="23"/>
  <c r="F89" i="23"/>
  <c r="D89" i="23"/>
  <c r="C89" i="23"/>
  <c r="B89" i="23"/>
  <c r="AA88" i="23"/>
  <c r="Z88" i="23"/>
  <c r="W88" i="23"/>
  <c r="V88" i="23"/>
  <c r="S88" i="23"/>
  <c r="R88" i="23"/>
  <c r="O88" i="23"/>
  <c r="N88" i="23"/>
  <c r="K88" i="23"/>
  <c r="J88" i="23"/>
  <c r="G88" i="23"/>
  <c r="F88" i="23"/>
  <c r="D88" i="23"/>
  <c r="C88" i="23"/>
  <c r="B88" i="23"/>
  <c r="X65" i="23"/>
  <c r="P65" i="23"/>
  <c r="L65" i="23"/>
  <c r="H65" i="23"/>
  <c r="AB64" i="23"/>
  <c r="X64" i="23"/>
  <c r="AA62" i="23"/>
  <c r="Z62" i="23"/>
  <c r="O62" i="23"/>
  <c r="B62" i="23"/>
  <c r="AA65" i="23"/>
  <c r="Z65" i="23"/>
  <c r="W65" i="23"/>
  <c r="V65" i="23"/>
  <c r="S65" i="23"/>
  <c r="R65" i="23"/>
  <c r="O65" i="23"/>
  <c r="N65" i="23"/>
  <c r="K65" i="23"/>
  <c r="J65" i="23"/>
  <c r="G65" i="23"/>
  <c r="F65" i="23"/>
  <c r="D65" i="23"/>
  <c r="C65" i="23"/>
  <c r="B65" i="23"/>
  <c r="AA64" i="23"/>
  <c r="Z64" i="23"/>
  <c r="W64" i="23"/>
  <c r="V64" i="23"/>
  <c r="S64" i="23"/>
  <c r="R64" i="23"/>
  <c r="O64" i="23"/>
  <c r="N64" i="23"/>
  <c r="K64" i="23"/>
  <c r="J64" i="23"/>
  <c r="G64" i="23"/>
  <c r="F64" i="23"/>
  <c r="D64" i="23"/>
  <c r="C64" i="23"/>
  <c r="B64" i="23"/>
  <c r="AA63" i="23"/>
  <c r="Z63" i="23"/>
  <c r="W63" i="23"/>
  <c r="V63" i="23"/>
  <c r="S63" i="23"/>
  <c r="R63" i="23"/>
  <c r="O63" i="23"/>
  <c r="N63" i="23"/>
  <c r="K63" i="23"/>
  <c r="J63" i="23"/>
  <c r="G63" i="23"/>
  <c r="F63" i="23"/>
  <c r="D63" i="23"/>
  <c r="C63" i="23"/>
  <c r="B63" i="23"/>
  <c r="W45" i="23"/>
  <c r="V45" i="23"/>
  <c r="S45" i="23"/>
  <c r="R45" i="23"/>
  <c r="O45" i="23"/>
  <c r="N45" i="23"/>
  <c r="K45" i="23"/>
  <c r="J45" i="23"/>
  <c r="G45" i="23"/>
  <c r="F45" i="23"/>
  <c r="D45" i="23"/>
  <c r="C45" i="23"/>
  <c r="B45" i="23"/>
  <c r="W44" i="23"/>
  <c r="V44" i="23"/>
  <c r="S44" i="23"/>
  <c r="R44" i="23"/>
  <c r="O44" i="23"/>
  <c r="N44" i="23"/>
  <c r="K44" i="23"/>
  <c r="J44" i="23"/>
  <c r="G44" i="23"/>
  <c r="F44" i="23"/>
  <c r="D44" i="23"/>
  <c r="C44" i="23"/>
  <c r="B44" i="23"/>
  <c r="W40" i="23"/>
  <c r="V40" i="23"/>
  <c r="S40" i="23"/>
  <c r="R40" i="23"/>
  <c r="O40" i="23"/>
  <c r="N40" i="23"/>
  <c r="K40" i="23"/>
  <c r="J40" i="23"/>
  <c r="G40" i="23"/>
  <c r="F40" i="23"/>
  <c r="D40" i="23"/>
  <c r="C40" i="23"/>
  <c r="B40" i="23"/>
  <c r="AA39" i="23"/>
  <c r="Z39" i="23"/>
  <c r="W39" i="23"/>
  <c r="V39" i="23"/>
  <c r="S39" i="23"/>
  <c r="R39" i="23"/>
  <c r="O39" i="23"/>
  <c r="N39" i="23"/>
  <c r="K39" i="23"/>
  <c r="J39" i="23"/>
  <c r="G39" i="23"/>
  <c r="F39" i="23"/>
  <c r="D39" i="23"/>
  <c r="C39" i="23"/>
  <c r="B39" i="23"/>
  <c r="AA38" i="23"/>
  <c r="Z38" i="23"/>
  <c r="W38" i="23"/>
  <c r="V38" i="23"/>
  <c r="S38" i="23"/>
  <c r="R38" i="23"/>
  <c r="O38" i="23"/>
  <c r="N38" i="23"/>
  <c r="K38" i="23"/>
  <c r="J38" i="23"/>
  <c r="G38" i="23"/>
  <c r="F38" i="23"/>
  <c r="D38" i="23"/>
  <c r="C38" i="23"/>
  <c r="B38" i="23"/>
  <c r="AB34" i="23"/>
  <c r="AA34" i="23"/>
  <c r="Z34" i="23"/>
  <c r="P13" i="23"/>
  <c r="O12" i="23"/>
  <c r="J43" i="23"/>
  <c r="AB15" i="23"/>
  <c r="T14" i="23"/>
  <c r="AB13" i="23"/>
  <c r="H38" i="23"/>
  <c r="AA15" i="23"/>
  <c r="Z15" i="23"/>
  <c r="W15" i="23"/>
  <c r="V15" i="23"/>
  <c r="S15" i="23"/>
  <c r="R15" i="23"/>
  <c r="R34" i="23" s="1"/>
  <c r="O15" i="23"/>
  <c r="N15" i="23"/>
  <c r="K15" i="23"/>
  <c r="J15" i="23"/>
  <c r="G15" i="23"/>
  <c r="F15" i="23"/>
  <c r="D15" i="23"/>
  <c r="C15" i="23"/>
  <c r="B15" i="23"/>
  <c r="AA14" i="23"/>
  <c r="Z14" i="23"/>
  <c r="W14" i="23"/>
  <c r="V14" i="23"/>
  <c r="S14" i="23"/>
  <c r="R14" i="23"/>
  <c r="O14" i="23"/>
  <c r="N14" i="23"/>
  <c r="K14" i="23"/>
  <c r="J14" i="23"/>
  <c r="G14" i="23"/>
  <c r="F14" i="23"/>
  <c r="D14" i="23"/>
  <c r="C14" i="23"/>
  <c r="B14" i="23"/>
  <c r="AA13" i="23"/>
  <c r="Z13" i="23"/>
  <c r="W13" i="23"/>
  <c r="V13" i="23"/>
  <c r="S13" i="23"/>
  <c r="R13" i="23"/>
  <c r="O13" i="23"/>
  <c r="N13" i="23"/>
  <c r="L13" i="23"/>
  <c r="K13" i="23"/>
  <c r="J13" i="23"/>
  <c r="G13" i="23"/>
  <c r="F13" i="23"/>
  <c r="D13" i="23"/>
  <c r="C13" i="23"/>
  <c r="B13" i="23"/>
  <c r="P13" i="22"/>
  <c r="AB12" i="22"/>
  <c r="T11" i="22"/>
  <c r="P10" i="22"/>
  <c r="Z10" i="22"/>
  <c r="W10" i="22"/>
  <c r="R10" i="22"/>
  <c r="H10" i="22"/>
  <c r="AB13" i="22"/>
  <c r="AA13" i="22"/>
  <c r="Z13" i="22"/>
  <c r="X13" i="22"/>
  <c r="W13" i="22"/>
  <c r="V13" i="22"/>
  <c r="T13" i="22"/>
  <c r="S13" i="22"/>
  <c r="R13" i="22"/>
  <c r="O13" i="22"/>
  <c r="N13" i="22"/>
  <c r="L13" i="22"/>
  <c r="K13" i="22"/>
  <c r="J13" i="22"/>
  <c r="H13" i="22"/>
  <c r="G13" i="22"/>
  <c r="F13" i="22"/>
  <c r="D13" i="22"/>
  <c r="C13" i="22"/>
  <c r="B13" i="22"/>
  <c r="AA12" i="22"/>
  <c r="Z12" i="22"/>
  <c r="W12" i="22"/>
  <c r="V12" i="22"/>
  <c r="T12" i="22"/>
  <c r="S12" i="22"/>
  <c r="R12" i="22"/>
  <c r="P12" i="22"/>
  <c r="O12" i="22"/>
  <c r="N12" i="22"/>
  <c r="L12" i="22"/>
  <c r="K12" i="22"/>
  <c r="J12" i="22"/>
  <c r="H12" i="22"/>
  <c r="G12" i="22"/>
  <c r="F12" i="22"/>
  <c r="D12" i="22"/>
  <c r="C12" i="22"/>
  <c r="B12" i="22"/>
  <c r="AA11" i="22"/>
  <c r="Z11" i="22"/>
  <c r="W11" i="22"/>
  <c r="V11" i="22"/>
  <c r="S11" i="22"/>
  <c r="R11" i="22"/>
  <c r="O11" i="22"/>
  <c r="N11" i="22"/>
  <c r="L11" i="22"/>
  <c r="K11" i="22"/>
  <c r="J11" i="22"/>
  <c r="H11" i="22"/>
  <c r="G11" i="22"/>
  <c r="F11" i="22"/>
  <c r="D11" i="22"/>
  <c r="C11" i="22"/>
  <c r="B11" i="22"/>
  <c r="O10" i="22"/>
  <c r="BD134" i="21"/>
  <c r="BC134" i="21"/>
  <c r="AZ134" i="21"/>
  <c r="AY134" i="21"/>
  <c r="AV134" i="21"/>
  <c r="AU134" i="21"/>
  <c r="AR134" i="21"/>
  <c r="AQ134" i="21"/>
  <c r="AN134" i="21"/>
  <c r="AM134" i="21"/>
  <c r="AK134" i="21"/>
  <c r="AJ134" i="21"/>
  <c r="AI134" i="21"/>
  <c r="AG134" i="21"/>
  <c r="AF134" i="21"/>
  <c r="AE134" i="21"/>
  <c r="AW134" i="21"/>
  <c r="BD133" i="21"/>
  <c r="BC133" i="21"/>
  <c r="AZ133" i="21"/>
  <c r="AY133" i="21"/>
  <c r="AV133" i="21"/>
  <c r="AU133" i="21"/>
  <c r="AR133" i="21"/>
  <c r="AQ133" i="21"/>
  <c r="AN133" i="21"/>
  <c r="AM133" i="21"/>
  <c r="AJ133" i="21"/>
  <c r="AI133" i="21"/>
  <c r="AG133" i="21"/>
  <c r="AF133" i="21"/>
  <c r="AE133" i="21"/>
  <c r="BD132" i="21"/>
  <c r="BC132" i="21"/>
  <c r="AZ132" i="21"/>
  <c r="AY132" i="21"/>
  <c r="AV132" i="21"/>
  <c r="AU132" i="21"/>
  <c r="AR132" i="21"/>
  <c r="AQ132" i="21"/>
  <c r="AN132" i="21"/>
  <c r="AM132" i="21"/>
  <c r="AJ132" i="21"/>
  <c r="AI132" i="21"/>
  <c r="AG132" i="21"/>
  <c r="AF132" i="21"/>
  <c r="AE132" i="21"/>
  <c r="BD131" i="21"/>
  <c r="BC131" i="21"/>
  <c r="AZ131" i="21"/>
  <c r="AY131" i="21"/>
  <c r="AV131" i="21"/>
  <c r="AU131" i="21"/>
  <c r="AR131" i="21"/>
  <c r="AQ131" i="21"/>
  <c r="AN131" i="21"/>
  <c r="AM131" i="21"/>
  <c r="AJ131" i="21"/>
  <c r="AI131" i="21"/>
  <c r="AG131" i="21"/>
  <c r="AF131" i="21"/>
  <c r="AE131" i="21"/>
  <c r="BD130" i="21"/>
  <c r="BC130" i="21"/>
  <c r="AZ130" i="21"/>
  <c r="AY130" i="21"/>
  <c r="AV130" i="21"/>
  <c r="AU130" i="21"/>
  <c r="AR130" i="21"/>
  <c r="AQ130" i="21"/>
  <c r="AN130" i="21"/>
  <c r="AM130" i="21"/>
  <c r="AJ130" i="21"/>
  <c r="AI130" i="21"/>
  <c r="AG130" i="21"/>
  <c r="AF130" i="21"/>
  <c r="AE130" i="21"/>
  <c r="BD129" i="21"/>
  <c r="BC129" i="21"/>
  <c r="AZ129" i="21"/>
  <c r="AY129" i="21"/>
  <c r="AV129" i="21"/>
  <c r="AU129" i="21"/>
  <c r="AR129" i="21"/>
  <c r="AQ129" i="21"/>
  <c r="AN129" i="21"/>
  <c r="AM129" i="21"/>
  <c r="AJ129" i="21"/>
  <c r="AI129" i="21"/>
  <c r="AG129" i="21"/>
  <c r="AF129" i="21"/>
  <c r="AE129" i="21"/>
  <c r="AZ128" i="21"/>
  <c r="AY128" i="21"/>
  <c r="AV128" i="21"/>
  <c r="AU128" i="21"/>
  <c r="AR128" i="21"/>
  <c r="AQ128" i="21"/>
  <c r="AN128" i="21"/>
  <c r="AM128" i="21"/>
  <c r="AJ128" i="21"/>
  <c r="AI128" i="21"/>
  <c r="AG128" i="21"/>
  <c r="AF128" i="21"/>
  <c r="AE128" i="21"/>
  <c r="BD127" i="21"/>
  <c r="BC127" i="21"/>
  <c r="AZ127" i="21"/>
  <c r="AY127" i="21"/>
  <c r="AV127" i="21"/>
  <c r="AU127" i="21"/>
  <c r="AR127" i="21"/>
  <c r="AQ127" i="21"/>
  <c r="AN127" i="21"/>
  <c r="AM127" i="21"/>
  <c r="AJ127" i="21"/>
  <c r="AI127" i="21"/>
  <c r="AG127" i="21"/>
  <c r="AF127" i="21"/>
  <c r="AE127" i="21"/>
  <c r="BD126" i="21"/>
  <c r="BC126" i="21"/>
  <c r="AZ126" i="21"/>
  <c r="AY126" i="21"/>
  <c r="AV126" i="21"/>
  <c r="AU126" i="21"/>
  <c r="AR126" i="21"/>
  <c r="AQ126" i="21"/>
  <c r="AN126" i="21"/>
  <c r="AM126" i="21"/>
  <c r="AJ126" i="21"/>
  <c r="AI126" i="21"/>
  <c r="AG126" i="21"/>
  <c r="AF126" i="21"/>
  <c r="AE126" i="21"/>
  <c r="BD125" i="21"/>
  <c r="BC125" i="21"/>
  <c r="AZ125" i="21"/>
  <c r="AY125" i="21"/>
  <c r="AV125" i="21"/>
  <c r="AU125" i="21"/>
  <c r="AR125" i="21"/>
  <c r="AQ125" i="21"/>
  <c r="AN125" i="21"/>
  <c r="AM125" i="21"/>
  <c r="AJ125" i="21"/>
  <c r="AI125" i="21"/>
  <c r="AG125" i="21"/>
  <c r="AF125" i="21"/>
  <c r="AE125" i="21"/>
  <c r="BD124" i="21"/>
  <c r="BC124" i="21"/>
  <c r="AZ124" i="21"/>
  <c r="AY124" i="21"/>
  <c r="AV124" i="21"/>
  <c r="AU124" i="21"/>
  <c r="AR124" i="21"/>
  <c r="AQ124" i="21"/>
  <c r="AN124" i="21"/>
  <c r="AM124" i="21"/>
  <c r="AJ124" i="21"/>
  <c r="AI124" i="21"/>
  <c r="AG124" i="21"/>
  <c r="AF124" i="21"/>
  <c r="AE124" i="21"/>
  <c r="BD123" i="21"/>
  <c r="BC123" i="21"/>
  <c r="AZ123" i="21"/>
  <c r="AY123" i="21"/>
  <c r="AV123" i="21"/>
  <c r="AU123" i="21"/>
  <c r="AR123" i="21"/>
  <c r="AQ123" i="21"/>
  <c r="AN123" i="21"/>
  <c r="AM123" i="21"/>
  <c r="AJ123" i="21"/>
  <c r="AI123" i="21"/>
  <c r="AG123" i="21"/>
  <c r="AF123" i="21"/>
  <c r="AE123" i="21"/>
  <c r="BD122" i="21"/>
  <c r="BC122" i="21"/>
  <c r="AZ122" i="21"/>
  <c r="AY122" i="21"/>
  <c r="AV122" i="21"/>
  <c r="AU122" i="21"/>
  <c r="AR122" i="21"/>
  <c r="AQ122" i="21"/>
  <c r="AN122" i="21"/>
  <c r="AM122" i="21"/>
  <c r="AJ122" i="21"/>
  <c r="AI122" i="21"/>
  <c r="AG122" i="21"/>
  <c r="AF122" i="21"/>
  <c r="AE122" i="21"/>
  <c r="BD121" i="21"/>
  <c r="BC121" i="21"/>
  <c r="AZ121" i="21"/>
  <c r="AY121" i="21"/>
  <c r="AV121" i="21"/>
  <c r="AU121" i="21"/>
  <c r="AR121" i="21"/>
  <c r="AQ121" i="21"/>
  <c r="AN121" i="21"/>
  <c r="AM121" i="21"/>
  <c r="AJ121" i="21"/>
  <c r="AI121" i="21"/>
  <c r="AG121" i="21"/>
  <c r="AF121" i="21"/>
  <c r="AE121" i="21"/>
  <c r="BD120" i="21"/>
  <c r="BC120" i="21"/>
  <c r="AZ120" i="21"/>
  <c r="AY120" i="21"/>
  <c r="AV120" i="21"/>
  <c r="AU120" i="21"/>
  <c r="AR120" i="21"/>
  <c r="AQ120" i="21"/>
  <c r="AN120" i="21"/>
  <c r="AM120" i="21"/>
  <c r="AJ120" i="21"/>
  <c r="AI120" i="21"/>
  <c r="AG120" i="21"/>
  <c r="AF120" i="21"/>
  <c r="AE120" i="21"/>
  <c r="BD119" i="21"/>
  <c r="BC119" i="21"/>
  <c r="AZ119" i="21"/>
  <c r="AY119" i="21"/>
  <c r="AV119" i="21"/>
  <c r="AU119" i="21"/>
  <c r="AR119" i="21"/>
  <c r="AQ119" i="21"/>
  <c r="AN119" i="21"/>
  <c r="AM119" i="21"/>
  <c r="AJ119" i="21"/>
  <c r="AI119" i="21"/>
  <c r="AG119" i="21"/>
  <c r="AF119" i="21"/>
  <c r="AE119" i="21"/>
  <c r="BD118" i="21"/>
  <c r="BC118" i="21"/>
  <c r="AZ118" i="21"/>
  <c r="AY118" i="21"/>
  <c r="AV118" i="21"/>
  <c r="AU118" i="21"/>
  <c r="AR118" i="21"/>
  <c r="AQ118" i="21"/>
  <c r="AN118" i="21"/>
  <c r="AM118" i="21"/>
  <c r="AJ118" i="21"/>
  <c r="AI118" i="21"/>
  <c r="AG118" i="21"/>
  <c r="AF118" i="21"/>
  <c r="AE118" i="21"/>
  <c r="BD117" i="21"/>
  <c r="BC117" i="21"/>
  <c r="AZ117" i="21"/>
  <c r="AY117" i="21"/>
  <c r="AV117" i="21"/>
  <c r="AU117" i="21"/>
  <c r="AR117" i="21"/>
  <c r="AQ117" i="21"/>
  <c r="AN117" i="21"/>
  <c r="AM117" i="21"/>
  <c r="AJ117" i="21"/>
  <c r="AI117" i="21"/>
  <c r="AG117" i="21"/>
  <c r="AF117" i="21"/>
  <c r="AE117" i="21"/>
  <c r="BD116" i="21"/>
  <c r="BC116" i="21"/>
  <c r="AZ116" i="21"/>
  <c r="AY116" i="21"/>
  <c r="AV116" i="21"/>
  <c r="AU116" i="21"/>
  <c r="AR116" i="21"/>
  <c r="AQ116" i="21"/>
  <c r="AN116" i="21"/>
  <c r="AM116" i="21"/>
  <c r="AJ116" i="21"/>
  <c r="AI116" i="21"/>
  <c r="AG116" i="21"/>
  <c r="AF116" i="21"/>
  <c r="AE116" i="21"/>
  <c r="BD115" i="21"/>
  <c r="BC115" i="21"/>
  <c r="AZ115" i="21"/>
  <c r="AY115" i="21"/>
  <c r="AV115" i="21"/>
  <c r="AU115" i="21"/>
  <c r="AR115" i="21"/>
  <c r="AQ115" i="21"/>
  <c r="AN115" i="21"/>
  <c r="AM115" i="21"/>
  <c r="AJ115" i="21"/>
  <c r="AI115" i="21"/>
  <c r="AG115" i="21"/>
  <c r="AF115" i="21"/>
  <c r="AE115" i="21"/>
  <c r="BD114" i="21"/>
  <c r="BC114" i="21"/>
  <c r="AZ114" i="21"/>
  <c r="AY114" i="21"/>
  <c r="AV114" i="21"/>
  <c r="AU114" i="21"/>
  <c r="AR114" i="21"/>
  <c r="AQ114" i="21"/>
  <c r="AN114" i="21"/>
  <c r="AM114" i="21"/>
  <c r="AJ114" i="21"/>
  <c r="AI114" i="21"/>
  <c r="AG114" i="21"/>
  <c r="AF114" i="21"/>
  <c r="AE114" i="21"/>
  <c r="BD113" i="21"/>
  <c r="BC113" i="21"/>
  <c r="AZ113" i="21"/>
  <c r="AY113" i="21"/>
  <c r="AV113" i="21"/>
  <c r="AU113" i="21"/>
  <c r="AR113" i="21"/>
  <c r="AQ113" i="21"/>
  <c r="AN113" i="21"/>
  <c r="AM113" i="21"/>
  <c r="AJ113" i="21"/>
  <c r="AI113" i="21"/>
  <c r="AG113" i="21"/>
  <c r="AF113" i="21"/>
  <c r="AE113" i="21"/>
  <c r="BD112" i="21"/>
  <c r="BC112" i="21"/>
  <c r="AZ112" i="21"/>
  <c r="AY112" i="21"/>
  <c r="AV112" i="21"/>
  <c r="AU112" i="21"/>
  <c r="AR112" i="21"/>
  <c r="AQ112" i="21"/>
  <c r="AN112" i="21"/>
  <c r="AM112" i="21"/>
  <c r="AJ112" i="21"/>
  <c r="AI112" i="21"/>
  <c r="AG112" i="21"/>
  <c r="AF112" i="21"/>
  <c r="AE112" i="21"/>
  <c r="BD111" i="21"/>
  <c r="BC111" i="21"/>
  <c r="AZ111" i="21"/>
  <c r="AY111" i="21"/>
  <c r="AV111" i="21"/>
  <c r="AU111" i="21"/>
  <c r="AR111" i="21"/>
  <c r="AQ111" i="21"/>
  <c r="AN111" i="21"/>
  <c r="AM111" i="21"/>
  <c r="AJ111" i="21"/>
  <c r="AI111" i="21"/>
  <c r="AG111" i="21"/>
  <c r="AF111" i="21"/>
  <c r="AE111" i="21"/>
  <c r="BD110" i="21"/>
  <c r="BC110" i="21"/>
  <c r="AZ110" i="21"/>
  <c r="AY110" i="21"/>
  <c r="AV110" i="21"/>
  <c r="AU110" i="21"/>
  <c r="AR110" i="21"/>
  <c r="AQ110" i="21"/>
  <c r="AN110" i="21"/>
  <c r="AM110" i="21"/>
  <c r="AJ110" i="21"/>
  <c r="AI110" i="21"/>
  <c r="AG110" i="21"/>
  <c r="AF110" i="21"/>
  <c r="AE110" i="21"/>
  <c r="BD109" i="21"/>
  <c r="BC109" i="21"/>
  <c r="AZ109" i="21"/>
  <c r="AY109" i="21"/>
  <c r="AV109" i="21"/>
  <c r="AU109" i="21"/>
  <c r="AR109" i="21"/>
  <c r="AQ109" i="21"/>
  <c r="AN109" i="21"/>
  <c r="AM109" i="21"/>
  <c r="AJ109" i="21"/>
  <c r="AI109" i="21"/>
  <c r="AG109" i="21"/>
  <c r="AF109" i="21"/>
  <c r="AE109" i="21"/>
  <c r="BD108" i="21"/>
  <c r="BC108" i="21"/>
  <c r="AZ108" i="21"/>
  <c r="AY108" i="21"/>
  <c r="AV108" i="21"/>
  <c r="AU108" i="21"/>
  <c r="AR108" i="21"/>
  <c r="AQ108" i="21"/>
  <c r="AN108" i="21"/>
  <c r="AM108" i="21"/>
  <c r="AJ108" i="21"/>
  <c r="AI108" i="21"/>
  <c r="AG108" i="21"/>
  <c r="AF108" i="21"/>
  <c r="AE108" i="21"/>
  <c r="AA106" i="21"/>
  <c r="Z106" i="21"/>
  <c r="W106" i="21"/>
  <c r="V106" i="21"/>
  <c r="S106" i="21"/>
  <c r="R106" i="21"/>
  <c r="O106" i="21"/>
  <c r="N106" i="21"/>
  <c r="K106" i="21"/>
  <c r="J106" i="21"/>
  <c r="G106" i="21"/>
  <c r="F106" i="21"/>
  <c r="BD87" i="21"/>
  <c r="BC87" i="21"/>
  <c r="AZ87" i="21"/>
  <c r="AY87" i="21"/>
  <c r="AV87" i="21"/>
  <c r="AU87" i="21"/>
  <c r="AR87" i="21"/>
  <c r="AQ87" i="21"/>
  <c r="AN87" i="21"/>
  <c r="AM87" i="21"/>
  <c r="AJ87" i="21"/>
  <c r="AI87" i="21"/>
  <c r="AG87" i="21"/>
  <c r="AF87" i="21"/>
  <c r="AE87" i="21"/>
  <c r="BD86" i="21"/>
  <c r="BC86" i="21"/>
  <c r="AZ86" i="21"/>
  <c r="AY86" i="21"/>
  <c r="AV86" i="21"/>
  <c r="AU86" i="21"/>
  <c r="AR86" i="21"/>
  <c r="AQ86" i="21"/>
  <c r="AN86" i="21"/>
  <c r="AM86" i="21"/>
  <c r="AJ86" i="21"/>
  <c r="AI86" i="21"/>
  <c r="AG86" i="21"/>
  <c r="AF86" i="21"/>
  <c r="AE86" i="21"/>
  <c r="BD85" i="21"/>
  <c r="BC85" i="21"/>
  <c r="AZ85" i="21"/>
  <c r="AY85" i="21"/>
  <c r="AV85" i="21"/>
  <c r="AU85" i="21"/>
  <c r="AR85" i="21"/>
  <c r="AQ85" i="21"/>
  <c r="AN85" i="21"/>
  <c r="AM85" i="21"/>
  <c r="AJ85" i="21"/>
  <c r="AI85" i="21"/>
  <c r="AG85" i="21"/>
  <c r="AF85" i="21"/>
  <c r="AE85" i="21"/>
  <c r="BD84" i="21"/>
  <c r="BC84" i="21"/>
  <c r="AZ84" i="21"/>
  <c r="AY84" i="21"/>
  <c r="AV84" i="21"/>
  <c r="AU84" i="21"/>
  <c r="AR84" i="21"/>
  <c r="AQ84" i="21"/>
  <c r="AN84" i="21"/>
  <c r="AM84" i="21"/>
  <c r="AJ84" i="21"/>
  <c r="AI84" i="21"/>
  <c r="AG84" i="21"/>
  <c r="AF84" i="21"/>
  <c r="AE84" i="21"/>
  <c r="BD83" i="21"/>
  <c r="BC83" i="21"/>
  <c r="AZ83" i="21"/>
  <c r="AY83" i="21"/>
  <c r="AV83" i="21"/>
  <c r="AU83" i="21"/>
  <c r="AR83" i="21"/>
  <c r="AQ83" i="21"/>
  <c r="AN83" i="21"/>
  <c r="AM83" i="21"/>
  <c r="AJ83" i="21"/>
  <c r="AI83" i="21"/>
  <c r="AG83" i="21"/>
  <c r="AF83" i="21"/>
  <c r="AE83" i="21"/>
  <c r="BD82" i="21"/>
  <c r="BC82" i="21"/>
  <c r="AZ82" i="21"/>
  <c r="AY82" i="21"/>
  <c r="AV82" i="21"/>
  <c r="AU82" i="21"/>
  <c r="AR82" i="21"/>
  <c r="AQ82" i="21"/>
  <c r="AN82" i="21"/>
  <c r="AM82" i="21"/>
  <c r="AJ82" i="21"/>
  <c r="AI82" i="21"/>
  <c r="AG82" i="21"/>
  <c r="AF82" i="21"/>
  <c r="AE82" i="21"/>
  <c r="AZ81" i="21"/>
  <c r="AY81" i="21"/>
  <c r="AV81" i="21"/>
  <c r="AU81" i="21"/>
  <c r="AR81" i="21"/>
  <c r="AQ81" i="21"/>
  <c r="AN81" i="21"/>
  <c r="AM81" i="21"/>
  <c r="AJ81" i="21"/>
  <c r="AI81" i="21"/>
  <c r="AG81" i="21"/>
  <c r="AF81" i="21"/>
  <c r="AE81" i="21"/>
  <c r="BD80" i="21"/>
  <c r="BC80" i="21"/>
  <c r="AZ80" i="21"/>
  <c r="AY80" i="21"/>
  <c r="AV80" i="21"/>
  <c r="AU80" i="21"/>
  <c r="AR80" i="21"/>
  <c r="AQ80" i="21"/>
  <c r="AN80" i="21"/>
  <c r="AM80" i="21"/>
  <c r="AJ80" i="21"/>
  <c r="AI80" i="21"/>
  <c r="AG80" i="21"/>
  <c r="AF80" i="21"/>
  <c r="AE80" i="21"/>
  <c r="BD79" i="21"/>
  <c r="BC79" i="21"/>
  <c r="AZ79" i="21"/>
  <c r="AY79" i="21"/>
  <c r="AV79" i="21"/>
  <c r="AU79" i="21"/>
  <c r="AR79" i="21"/>
  <c r="AQ79" i="21"/>
  <c r="AN79" i="21"/>
  <c r="AM79" i="21"/>
  <c r="AJ79" i="21"/>
  <c r="AI79" i="21"/>
  <c r="AG79" i="21"/>
  <c r="AF79" i="21"/>
  <c r="AE79" i="21"/>
  <c r="BD78" i="21"/>
  <c r="BC78" i="21"/>
  <c r="AZ78" i="21"/>
  <c r="AY78" i="21"/>
  <c r="AV78" i="21"/>
  <c r="AU78" i="21"/>
  <c r="AR78" i="21"/>
  <c r="AQ78" i="21"/>
  <c r="AN78" i="21"/>
  <c r="AM78" i="21"/>
  <c r="AJ78" i="21"/>
  <c r="AI78" i="21"/>
  <c r="AG78" i="21"/>
  <c r="AF78" i="21"/>
  <c r="AE78" i="21"/>
  <c r="BD77" i="21"/>
  <c r="BC77" i="21"/>
  <c r="AZ77" i="21"/>
  <c r="AY77" i="21"/>
  <c r="AV77" i="21"/>
  <c r="AU77" i="21"/>
  <c r="AR77" i="21"/>
  <c r="AQ77" i="21"/>
  <c r="AN77" i="21"/>
  <c r="AM77" i="21"/>
  <c r="AJ77" i="21"/>
  <c r="AI77" i="21"/>
  <c r="AG77" i="21"/>
  <c r="AF77" i="21"/>
  <c r="AE77" i="21"/>
  <c r="BD76" i="21"/>
  <c r="BC76" i="21"/>
  <c r="AZ76" i="21"/>
  <c r="AY76" i="21"/>
  <c r="AV76" i="21"/>
  <c r="AU76" i="21"/>
  <c r="AR76" i="21"/>
  <c r="AQ76" i="21"/>
  <c r="AN76" i="21"/>
  <c r="AM76" i="21"/>
  <c r="AJ76" i="21"/>
  <c r="AI76" i="21"/>
  <c r="AG76" i="21"/>
  <c r="AF76" i="21"/>
  <c r="AE76" i="21"/>
  <c r="BD75" i="21"/>
  <c r="BC75" i="21"/>
  <c r="AZ75" i="21"/>
  <c r="AY75" i="21"/>
  <c r="AV75" i="21"/>
  <c r="AU75" i="21"/>
  <c r="AR75" i="21"/>
  <c r="AQ75" i="21"/>
  <c r="AN75" i="21"/>
  <c r="AM75" i="21"/>
  <c r="AJ75" i="21"/>
  <c r="AI75" i="21"/>
  <c r="AG75" i="21"/>
  <c r="AF75" i="21"/>
  <c r="AE75" i="21"/>
  <c r="BD74" i="21"/>
  <c r="BC74" i="21"/>
  <c r="AZ74" i="21"/>
  <c r="AY74" i="21"/>
  <c r="AV74" i="21"/>
  <c r="AU74" i="21"/>
  <c r="AR74" i="21"/>
  <c r="AQ74" i="21"/>
  <c r="AN74" i="21"/>
  <c r="AM74" i="21"/>
  <c r="AJ74" i="21"/>
  <c r="AI74" i="21"/>
  <c r="AG74" i="21"/>
  <c r="AF74" i="21"/>
  <c r="AE74" i="21"/>
  <c r="BD73" i="21"/>
  <c r="BC73" i="21"/>
  <c r="AZ73" i="21"/>
  <c r="AY73" i="21"/>
  <c r="AV73" i="21"/>
  <c r="AU73" i="21"/>
  <c r="AR73" i="21"/>
  <c r="AQ73" i="21"/>
  <c r="AN73" i="21"/>
  <c r="AM73" i="21"/>
  <c r="AJ73" i="21"/>
  <c r="AI73" i="21"/>
  <c r="AG73" i="21"/>
  <c r="AF73" i="21"/>
  <c r="AE73" i="21"/>
  <c r="BD72" i="21"/>
  <c r="BC72" i="21"/>
  <c r="AZ72" i="21"/>
  <c r="AY72" i="21"/>
  <c r="AV72" i="21"/>
  <c r="AU72" i="21"/>
  <c r="AR72" i="21"/>
  <c r="AQ72" i="21"/>
  <c r="AN72" i="21"/>
  <c r="AM72" i="21"/>
  <c r="AJ72" i="21"/>
  <c r="AI72" i="21"/>
  <c r="AG72" i="21"/>
  <c r="AF72" i="21"/>
  <c r="AE72" i="21"/>
  <c r="BD71" i="21"/>
  <c r="BC71" i="21"/>
  <c r="AZ71" i="21"/>
  <c r="AY71" i="21"/>
  <c r="AV71" i="21"/>
  <c r="AU71" i="21"/>
  <c r="AR71" i="21"/>
  <c r="AQ71" i="21"/>
  <c r="AN71" i="21"/>
  <c r="AM71" i="21"/>
  <c r="AJ71" i="21"/>
  <c r="AI71" i="21"/>
  <c r="AG71" i="21"/>
  <c r="AF71" i="21"/>
  <c r="AE71" i="21"/>
  <c r="BD70" i="21"/>
  <c r="BC70" i="21"/>
  <c r="AZ70" i="21"/>
  <c r="AY70" i="21"/>
  <c r="AV70" i="21"/>
  <c r="AU70" i="21"/>
  <c r="AR70" i="21"/>
  <c r="AQ70" i="21"/>
  <c r="AN70" i="21"/>
  <c r="AM70" i="21"/>
  <c r="AJ70" i="21"/>
  <c r="AI70" i="21"/>
  <c r="AG70" i="21"/>
  <c r="AF70" i="21"/>
  <c r="AE70" i="21"/>
  <c r="BD69" i="21"/>
  <c r="BC69" i="21"/>
  <c r="AZ69" i="21"/>
  <c r="AY69" i="21"/>
  <c r="AV69" i="21"/>
  <c r="AU69" i="21"/>
  <c r="AR69" i="21"/>
  <c r="AQ69" i="21"/>
  <c r="AN69" i="21"/>
  <c r="AM69" i="21"/>
  <c r="AJ69" i="21"/>
  <c r="AI69" i="21"/>
  <c r="AG69" i="21"/>
  <c r="AF69" i="21"/>
  <c r="AE69" i="21"/>
  <c r="BD68" i="21"/>
  <c r="BC68" i="21"/>
  <c r="AZ68" i="21"/>
  <c r="AY68" i="21"/>
  <c r="AV68" i="21"/>
  <c r="AU68" i="21"/>
  <c r="AR68" i="21"/>
  <c r="AQ68" i="21"/>
  <c r="AN68" i="21"/>
  <c r="AM68" i="21"/>
  <c r="AJ68" i="21"/>
  <c r="AI68" i="21"/>
  <c r="AG68" i="21"/>
  <c r="AF68" i="21"/>
  <c r="AE68" i="21"/>
  <c r="BD67" i="21"/>
  <c r="BC67" i="21"/>
  <c r="AZ67" i="21"/>
  <c r="AY67" i="21"/>
  <c r="AV67" i="21"/>
  <c r="AU67" i="21"/>
  <c r="AR67" i="21"/>
  <c r="AQ67" i="21"/>
  <c r="AN67" i="21"/>
  <c r="AM67" i="21"/>
  <c r="AJ67" i="21"/>
  <c r="AI67" i="21"/>
  <c r="AG67" i="21"/>
  <c r="AF67" i="21"/>
  <c r="AE67" i="21"/>
  <c r="BD66" i="21"/>
  <c r="BC66" i="21"/>
  <c r="AZ66" i="21"/>
  <c r="AY66" i="21"/>
  <c r="AV66" i="21"/>
  <c r="AU66" i="21"/>
  <c r="AR66" i="21"/>
  <c r="AQ66" i="21"/>
  <c r="AN66" i="21"/>
  <c r="AM66" i="21"/>
  <c r="AJ66" i="21"/>
  <c r="AI66" i="21"/>
  <c r="AG66" i="21"/>
  <c r="AF66" i="21"/>
  <c r="AE66" i="21"/>
  <c r="BD65" i="21"/>
  <c r="BC65" i="21"/>
  <c r="AZ65" i="21"/>
  <c r="AY65" i="21"/>
  <c r="AV65" i="21"/>
  <c r="AU65" i="21"/>
  <c r="AR65" i="21"/>
  <c r="AQ65" i="21"/>
  <c r="AN65" i="21"/>
  <c r="AM65" i="21"/>
  <c r="AJ65" i="21"/>
  <c r="AI65" i="21"/>
  <c r="AG65" i="21"/>
  <c r="AF65" i="21"/>
  <c r="AE65" i="21"/>
  <c r="BD64" i="21"/>
  <c r="BC64" i="21"/>
  <c r="AZ64" i="21"/>
  <c r="AY64" i="21"/>
  <c r="AV64" i="21"/>
  <c r="AU64" i="21"/>
  <c r="AR64" i="21"/>
  <c r="AQ64" i="21"/>
  <c r="AN64" i="21"/>
  <c r="AM64" i="21"/>
  <c r="AJ64" i="21"/>
  <c r="AI64" i="21"/>
  <c r="AG64" i="21"/>
  <c r="AF64" i="21"/>
  <c r="AE64" i="21"/>
  <c r="BD63" i="21"/>
  <c r="BC63" i="21"/>
  <c r="AZ63" i="21"/>
  <c r="AY63" i="21"/>
  <c r="AV63" i="21"/>
  <c r="AU63" i="21"/>
  <c r="AR63" i="21"/>
  <c r="AQ63" i="21"/>
  <c r="AN63" i="21"/>
  <c r="AM63" i="21"/>
  <c r="AJ63" i="21"/>
  <c r="AI63" i="21"/>
  <c r="AG63" i="21"/>
  <c r="AF63" i="21"/>
  <c r="AE63" i="21"/>
  <c r="BD62" i="21"/>
  <c r="BC62" i="21"/>
  <c r="AZ62" i="21"/>
  <c r="AY62" i="21"/>
  <c r="AV62" i="21"/>
  <c r="AU62" i="21"/>
  <c r="AR62" i="21"/>
  <c r="AQ62" i="21"/>
  <c r="AN62" i="21"/>
  <c r="AM62" i="21"/>
  <c r="AJ62" i="21"/>
  <c r="AI62" i="21"/>
  <c r="AG62" i="21"/>
  <c r="AF62" i="21"/>
  <c r="AE62" i="21"/>
  <c r="BD61" i="21"/>
  <c r="BC61" i="21"/>
  <c r="AZ61" i="21"/>
  <c r="AY61" i="21"/>
  <c r="AV61" i="21"/>
  <c r="AU61" i="21"/>
  <c r="AR61" i="21"/>
  <c r="AQ61" i="21"/>
  <c r="AN61" i="21"/>
  <c r="AM61" i="21"/>
  <c r="AJ61" i="21"/>
  <c r="AI61" i="21"/>
  <c r="AG61" i="21"/>
  <c r="AF61" i="21"/>
  <c r="AE61" i="21"/>
  <c r="AA59" i="21"/>
  <c r="Z59" i="21"/>
  <c r="W59" i="21"/>
  <c r="V59" i="21"/>
  <c r="S59" i="21"/>
  <c r="R59" i="21"/>
  <c r="O59" i="21"/>
  <c r="N59" i="21"/>
  <c r="K59" i="21"/>
  <c r="J59" i="21"/>
  <c r="G59" i="21"/>
  <c r="F59" i="21"/>
  <c r="BD41" i="21"/>
  <c r="BC41" i="21"/>
  <c r="AZ41" i="21"/>
  <c r="AY41" i="21"/>
  <c r="AV41" i="21"/>
  <c r="AU41" i="21"/>
  <c r="AR41" i="21"/>
  <c r="AQ41" i="21"/>
  <c r="AN41" i="21"/>
  <c r="AM41" i="21"/>
  <c r="AJ41" i="21"/>
  <c r="AI41" i="21"/>
  <c r="AG41" i="21"/>
  <c r="AF41" i="21"/>
  <c r="AE41" i="21"/>
  <c r="BE41" i="21"/>
  <c r="AS41" i="21"/>
  <c r="AK41" i="21"/>
  <c r="BD40" i="21"/>
  <c r="BC40" i="21"/>
  <c r="AZ40" i="21"/>
  <c r="AY40" i="21"/>
  <c r="AV40" i="21"/>
  <c r="AU40" i="21"/>
  <c r="AR40" i="21"/>
  <c r="AQ40" i="21"/>
  <c r="AN40" i="21"/>
  <c r="AM40" i="21"/>
  <c r="AJ40" i="21"/>
  <c r="AI40" i="21"/>
  <c r="AG40" i="21"/>
  <c r="AF40" i="21"/>
  <c r="AE40" i="21"/>
  <c r="BE40" i="21"/>
  <c r="BA133" i="21"/>
  <c r="AW40" i="21"/>
  <c r="AS40" i="21"/>
  <c r="BD39" i="21"/>
  <c r="BC39" i="21"/>
  <c r="AZ39" i="21"/>
  <c r="AY39" i="21"/>
  <c r="AV39" i="21"/>
  <c r="AU39" i="21"/>
  <c r="AR39" i="21"/>
  <c r="AQ39" i="21"/>
  <c r="AN39" i="21"/>
  <c r="AM39" i="21"/>
  <c r="AJ39" i="21"/>
  <c r="AI39" i="21"/>
  <c r="AG39" i="21"/>
  <c r="AF39" i="21"/>
  <c r="AE39" i="21"/>
  <c r="BA39" i="21"/>
  <c r="AS39" i="21"/>
  <c r="AO39" i="21"/>
  <c r="BD38" i="21"/>
  <c r="BC38" i="21"/>
  <c r="AZ38" i="21"/>
  <c r="AY38" i="21"/>
  <c r="AV38" i="21"/>
  <c r="AU38" i="21"/>
  <c r="AR38" i="21"/>
  <c r="AQ38" i="21"/>
  <c r="AN38" i="21"/>
  <c r="AM38" i="21"/>
  <c r="AJ38" i="21"/>
  <c r="AI38" i="21"/>
  <c r="AG38" i="21"/>
  <c r="AF38" i="21"/>
  <c r="AE38" i="21"/>
  <c r="BA38" i="21"/>
  <c r="AO131" i="21"/>
  <c r="BD37" i="21"/>
  <c r="BC37" i="21"/>
  <c r="AZ37" i="21"/>
  <c r="AY37" i="21"/>
  <c r="AV37" i="21"/>
  <c r="AU37" i="21"/>
  <c r="AR37" i="21"/>
  <c r="AQ37" i="21"/>
  <c r="AN37" i="21"/>
  <c r="AM37" i="21"/>
  <c r="AJ37" i="21"/>
  <c r="AI37" i="21"/>
  <c r="AG37" i="21"/>
  <c r="AF37" i="21"/>
  <c r="AE37" i="21"/>
  <c r="BE37" i="21"/>
  <c r="BA37" i="21"/>
  <c r="AW37" i="21"/>
  <c r="AS130" i="21"/>
  <c r="AO37" i="21"/>
  <c r="BD36" i="21"/>
  <c r="BC36" i="21"/>
  <c r="AZ36" i="21"/>
  <c r="AY36" i="21"/>
  <c r="AV36" i="21"/>
  <c r="AU36" i="21"/>
  <c r="AR36" i="21"/>
  <c r="AQ36" i="21"/>
  <c r="AN36" i="21"/>
  <c r="AM36" i="21"/>
  <c r="AJ36" i="21"/>
  <c r="AI36" i="21"/>
  <c r="AG36" i="21"/>
  <c r="AF36" i="21"/>
  <c r="AE36" i="21"/>
  <c r="AW36" i="21"/>
  <c r="AK129" i="21"/>
  <c r="AZ35" i="21"/>
  <c r="AY35" i="21"/>
  <c r="AV35" i="21"/>
  <c r="AU35" i="21"/>
  <c r="AR35" i="21"/>
  <c r="AQ35" i="21"/>
  <c r="AN35" i="21"/>
  <c r="AM35" i="21"/>
  <c r="AJ35" i="21"/>
  <c r="AI35" i="21"/>
  <c r="AG35" i="21"/>
  <c r="AF35" i="21"/>
  <c r="AE35" i="21"/>
  <c r="AW35" i="21"/>
  <c r="AO81" i="21"/>
  <c r="BD34" i="21"/>
  <c r="BC34" i="21"/>
  <c r="AZ34" i="21"/>
  <c r="AY34" i="21"/>
  <c r="AV34" i="21"/>
  <c r="AU34" i="21"/>
  <c r="AR34" i="21"/>
  <c r="AQ34" i="21"/>
  <c r="AN34" i="21"/>
  <c r="AM34" i="21"/>
  <c r="AJ34" i="21"/>
  <c r="AI34" i="21"/>
  <c r="AG34" i="21"/>
  <c r="AF34" i="21"/>
  <c r="AE34" i="21"/>
  <c r="AW34" i="21"/>
  <c r="AK34" i="21"/>
  <c r="BD33" i="21"/>
  <c r="BC33" i="21"/>
  <c r="AZ33" i="21"/>
  <c r="AY33" i="21"/>
  <c r="AV33" i="21"/>
  <c r="AU33" i="21"/>
  <c r="AR33" i="21"/>
  <c r="AQ33" i="21"/>
  <c r="AN33" i="21"/>
  <c r="AM33" i="21"/>
  <c r="AJ33" i="21"/>
  <c r="AI33" i="21"/>
  <c r="AG33" i="21"/>
  <c r="AF33" i="21"/>
  <c r="AE33" i="21"/>
  <c r="BE79" i="21"/>
  <c r="AW33" i="21"/>
  <c r="AK33" i="21"/>
  <c r="BD32" i="21"/>
  <c r="BC32" i="21"/>
  <c r="AZ32" i="21"/>
  <c r="AY32" i="21"/>
  <c r="AV32" i="21"/>
  <c r="AU32" i="21"/>
  <c r="AR32" i="21"/>
  <c r="AQ32" i="21"/>
  <c r="AN32" i="21"/>
  <c r="AM32" i="21"/>
  <c r="AJ32" i="21"/>
  <c r="AI32" i="21"/>
  <c r="AG32" i="21"/>
  <c r="AF32" i="21"/>
  <c r="AE32" i="21"/>
  <c r="BA32" i="21"/>
  <c r="AW32" i="21"/>
  <c r="AS32" i="21"/>
  <c r="AK32" i="21"/>
  <c r="BD31" i="21"/>
  <c r="BC31" i="21"/>
  <c r="AZ31" i="21"/>
  <c r="AY31" i="21"/>
  <c r="AV31" i="21"/>
  <c r="AU31" i="21"/>
  <c r="AR31" i="21"/>
  <c r="AQ31" i="21"/>
  <c r="AN31" i="21"/>
  <c r="AM31" i="21"/>
  <c r="AJ31" i="21"/>
  <c r="AI31" i="21"/>
  <c r="AG31" i="21"/>
  <c r="AF31" i="21"/>
  <c r="AE31" i="21"/>
  <c r="AS31" i="21"/>
  <c r="AO31" i="21"/>
  <c r="AK31" i="21"/>
  <c r="BD30" i="21"/>
  <c r="BC30" i="21"/>
  <c r="AZ30" i="21"/>
  <c r="AY30" i="21"/>
  <c r="AV30" i="21"/>
  <c r="AU30" i="21"/>
  <c r="AR30" i="21"/>
  <c r="AQ30" i="21"/>
  <c r="AN30" i="21"/>
  <c r="AM30" i="21"/>
  <c r="AJ30" i="21"/>
  <c r="AI30" i="21"/>
  <c r="AG30" i="21"/>
  <c r="AF30" i="21"/>
  <c r="AE30" i="21"/>
  <c r="BE30" i="21"/>
  <c r="BA30" i="21"/>
  <c r="BD29" i="21"/>
  <c r="BC29" i="21"/>
  <c r="AZ29" i="21"/>
  <c r="AY29" i="21"/>
  <c r="AV29" i="21"/>
  <c r="AU29" i="21"/>
  <c r="AR29" i="21"/>
  <c r="AQ29" i="21"/>
  <c r="AN29" i="21"/>
  <c r="AM29" i="21"/>
  <c r="AJ29" i="21"/>
  <c r="AI29" i="21"/>
  <c r="AG29" i="21"/>
  <c r="AF29" i="21"/>
  <c r="AE29" i="21"/>
  <c r="BA29" i="21"/>
  <c r="AW29" i="21"/>
  <c r="AS29" i="21"/>
  <c r="AO75" i="21"/>
  <c r="BD28" i="21"/>
  <c r="BC28" i="21"/>
  <c r="AZ28" i="21"/>
  <c r="AY28" i="21"/>
  <c r="AV28" i="21"/>
  <c r="AU28" i="21"/>
  <c r="AR28" i="21"/>
  <c r="AQ28" i="21"/>
  <c r="AN28" i="21"/>
  <c r="AM28" i="21"/>
  <c r="AJ28" i="21"/>
  <c r="AI28" i="21"/>
  <c r="AG28" i="21"/>
  <c r="AF28" i="21"/>
  <c r="AE28" i="21"/>
  <c r="AO28" i="21"/>
  <c r="AK28" i="21"/>
  <c r="BD27" i="21"/>
  <c r="BC27" i="21"/>
  <c r="AZ27" i="21"/>
  <c r="AY27" i="21"/>
  <c r="AV27" i="21"/>
  <c r="AU27" i="21"/>
  <c r="AR27" i="21"/>
  <c r="AQ27" i="21"/>
  <c r="AN27" i="21"/>
  <c r="AM27" i="21"/>
  <c r="AJ27" i="21"/>
  <c r="AI27" i="21"/>
  <c r="AG27" i="21"/>
  <c r="AF27" i="21"/>
  <c r="AE27" i="21"/>
  <c r="BE27" i="21"/>
  <c r="BA27" i="21"/>
  <c r="AW27" i="21"/>
  <c r="BD26" i="21"/>
  <c r="BC26" i="21"/>
  <c r="AZ26" i="21"/>
  <c r="AY26" i="21"/>
  <c r="AV26" i="21"/>
  <c r="AU26" i="21"/>
  <c r="AR26" i="21"/>
  <c r="AQ26" i="21"/>
  <c r="AN26" i="21"/>
  <c r="AM26" i="21"/>
  <c r="AJ26" i="21"/>
  <c r="AI26" i="21"/>
  <c r="AG26" i="21"/>
  <c r="AF26" i="21"/>
  <c r="AE26" i="21"/>
  <c r="AW26" i="21"/>
  <c r="AS72" i="21"/>
  <c r="AO26" i="21"/>
  <c r="BD25" i="21"/>
  <c r="BC25" i="21"/>
  <c r="AZ25" i="21"/>
  <c r="AY25" i="21"/>
  <c r="AV25" i="21"/>
  <c r="AU25" i="21"/>
  <c r="AR25" i="21"/>
  <c r="AQ25" i="21"/>
  <c r="AN25" i="21"/>
  <c r="AM25" i="21"/>
  <c r="AJ25" i="21"/>
  <c r="AI25" i="21"/>
  <c r="AG25" i="21"/>
  <c r="AF25" i="21"/>
  <c r="AE25" i="21"/>
  <c r="AK25" i="21"/>
  <c r="BD24" i="21"/>
  <c r="BC24" i="21"/>
  <c r="AZ24" i="21"/>
  <c r="AY24" i="21"/>
  <c r="AV24" i="21"/>
  <c r="AU24" i="21"/>
  <c r="AR24" i="21"/>
  <c r="AQ24" i="21"/>
  <c r="AN24" i="21"/>
  <c r="AM24" i="21"/>
  <c r="AJ24" i="21"/>
  <c r="AI24" i="21"/>
  <c r="AG24" i="21"/>
  <c r="AF24" i="21"/>
  <c r="AE24" i="21"/>
  <c r="BE24" i="21"/>
  <c r="BA24" i="21"/>
  <c r="AO70" i="21"/>
  <c r="BD23" i="21"/>
  <c r="BC23" i="21"/>
  <c r="AZ23" i="21"/>
  <c r="AY23" i="21"/>
  <c r="AV23" i="21"/>
  <c r="AU23" i="21"/>
  <c r="AR23" i="21"/>
  <c r="AQ23" i="21"/>
  <c r="AN23" i="21"/>
  <c r="AM23" i="21"/>
  <c r="AJ23" i="21"/>
  <c r="AI23" i="21"/>
  <c r="AG23" i="21"/>
  <c r="AF23" i="21"/>
  <c r="AE23" i="21"/>
  <c r="AS69" i="21"/>
  <c r="BD22" i="21"/>
  <c r="BC22" i="21"/>
  <c r="AZ22" i="21"/>
  <c r="AY22" i="21"/>
  <c r="AV22" i="21"/>
  <c r="AU22" i="21"/>
  <c r="AR22" i="21"/>
  <c r="AQ22" i="21"/>
  <c r="AN22" i="21"/>
  <c r="AM22" i="21"/>
  <c r="AJ22" i="21"/>
  <c r="AI22" i="21"/>
  <c r="AG22" i="21"/>
  <c r="AF22" i="21"/>
  <c r="AE22" i="21"/>
  <c r="BE22" i="21"/>
  <c r="BA22" i="21"/>
  <c r="AW22" i="21"/>
  <c r="BD21" i="21"/>
  <c r="BC21" i="21"/>
  <c r="AZ21" i="21"/>
  <c r="AY21" i="21"/>
  <c r="AV21" i="21"/>
  <c r="AU21" i="21"/>
  <c r="AR21" i="21"/>
  <c r="AQ21" i="21"/>
  <c r="AN21" i="21"/>
  <c r="AM21" i="21"/>
  <c r="AJ21" i="21"/>
  <c r="AI21" i="21"/>
  <c r="AG21" i="21"/>
  <c r="AF21" i="21"/>
  <c r="AE21" i="21"/>
  <c r="AW21" i="21"/>
  <c r="AO67" i="21"/>
  <c r="AK21" i="21"/>
  <c r="BD20" i="21"/>
  <c r="BC20" i="21"/>
  <c r="AZ20" i="21"/>
  <c r="AY20" i="21"/>
  <c r="AV20" i="21"/>
  <c r="AU20" i="21"/>
  <c r="AR20" i="21"/>
  <c r="AQ20" i="21"/>
  <c r="AN20" i="21"/>
  <c r="AM20" i="21"/>
  <c r="AJ20" i="21"/>
  <c r="AI20" i="21"/>
  <c r="AG20" i="21"/>
  <c r="AF20" i="21"/>
  <c r="AE20" i="21"/>
  <c r="BE66" i="21"/>
  <c r="AO20" i="21"/>
  <c r="BD19" i="21"/>
  <c r="BC19" i="21"/>
  <c r="AZ19" i="21"/>
  <c r="AY19" i="21"/>
  <c r="AV19" i="21"/>
  <c r="AU19" i="21"/>
  <c r="AR19" i="21"/>
  <c r="AQ19" i="21"/>
  <c r="AN19" i="21"/>
  <c r="AM19" i="21"/>
  <c r="AJ19" i="21"/>
  <c r="AI19" i="21"/>
  <c r="AG19" i="21"/>
  <c r="AF19" i="21"/>
  <c r="AE19" i="21"/>
  <c r="BA19" i="21"/>
  <c r="AW65" i="21"/>
  <c r="AS19" i="21"/>
  <c r="BD18" i="21"/>
  <c r="BC18" i="21"/>
  <c r="AZ18" i="21"/>
  <c r="AY18" i="21"/>
  <c r="AV18" i="21"/>
  <c r="AU18" i="21"/>
  <c r="AR18" i="21"/>
  <c r="AQ18" i="21"/>
  <c r="AN18" i="21"/>
  <c r="AM18" i="21"/>
  <c r="AJ18" i="21"/>
  <c r="AI18" i="21"/>
  <c r="AG18" i="21"/>
  <c r="AF18" i="21"/>
  <c r="AE18" i="21"/>
  <c r="AW18" i="21"/>
  <c r="AO18" i="21"/>
  <c r="AK18" i="21"/>
  <c r="BD17" i="21"/>
  <c r="BC17" i="21"/>
  <c r="AZ17" i="21"/>
  <c r="AY17" i="21"/>
  <c r="AV17" i="21"/>
  <c r="AU17" i="21"/>
  <c r="AR17" i="21"/>
  <c r="AQ17" i="21"/>
  <c r="AN17" i="21"/>
  <c r="AM17" i="21"/>
  <c r="AJ17" i="21"/>
  <c r="AI17" i="21"/>
  <c r="AG17" i="21"/>
  <c r="AF17" i="21"/>
  <c r="AE17" i="21"/>
  <c r="BE63" i="21"/>
  <c r="BA17" i="21"/>
  <c r="AK17" i="21"/>
  <c r="BD16" i="21"/>
  <c r="BC16" i="21"/>
  <c r="AZ16" i="21"/>
  <c r="AY16" i="21"/>
  <c r="AV16" i="21"/>
  <c r="AU16" i="21"/>
  <c r="AR16" i="21"/>
  <c r="AQ16" i="21"/>
  <c r="AN16" i="21"/>
  <c r="AM16" i="21"/>
  <c r="AJ16" i="21"/>
  <c r="AI16" i="21"/>
  <c r="AG16" i="21"/>
  <c r="AF16" i="21"/>
  <c r="AE16" i="21"/>
  <c r="BE16" i="21"/>
  <c r="AS16" i="21"/>
  <c r="AO16" i="21"/>
  <c r="BD15" i="21"/>
  <c r="BC15" i="21"/>
  <c r="AZ15" i="21"/>
  <c r="AY15" i="21"/>
  <c r="AV15" i="21"/>
  <c r="AU15" i="21"/>
  <c r="AR15" i="21"/>
  <c r="AQ15" i="21"/>
  <c r="AN15" i="21"/>
  <c r="AM15" i="21"/>
  <c r="AJ15" i="21"/>
  <c r="AI15" i="21"/>
  <c r="AG15" i="21"/>
  <c r="AF15" i="21"/>
  <c r="AE15" i="21"/>
  <c r="AS61" i="21"/>
  <c r="AK15" i="21"/>
  <c r="AA13" i="21"/>
  <c r="Z13" i="21"/>
  <c r="W13" i="21"/>
  <c r="V13" i="21"/>
  <c r="S13" i="21"/>
  <c r="R13" i="21"/>
  <c r="O13" i="21"/>
  <c r="N13" i="21"/>
  <c r="K13" i="21"/>
  <c r="J13" i="21"/>
  <c r="G13" i="21"/>
  <c r="F13" i="21"/>
  <c r="AA11" i="20"/>
  <c r="Z11" i="20"/>
  <c r="W11" i="20"/>
  <c r="V11" i="20"/>
  <c r="S11" i="20"/>
  <c r="R11" i="20"/>
  <c r="O11" i="20"/>
  <c r="N11" i="20"/>
  <c r="K11" i="20"/>
  <c r="J11" i="20"/>
  <c r="G11" i="20"/>
  <c r="F11" i="20"/>
  <c r="D11" i="20"/>
  <c r="C11" i="20"/>
  <c r="B11" i="20"/>
  <c r="W146" i="19"/>
  <c r="V146" i="19"/>
  <c r="S146" i="19"/>
  <c r="R146" i="19"/>
  <c r="O146" i="19"/>
  <c r="N146" i="19"/>
  <c r="K146" i="19"/>
  <c r="J146" i="19"/>
  <c r="G146" i="19"/>
  <c r="F146" i="19"/>
  <c r="D146" i="19"/>
  <c r="C146" i="19"/>
  <c r="B146" i="19"/>
  <c r="AA145" i="19"/>
  <c r="Z145" i="19"/>
  <c r="W145" i="19"/>
  <c r="V145" i="19"/>
  <c r="S145" i="19"/>
  <c r="R145" i="19"/>
  <c r="O145" i="19"/>
  <c r="N145" i="19"/>
  <c r="K145" i="19"/>
  <c r="J145" i="19"/>
  <c r="G145" i="19"/>
  <c r="F145" i="19"/>
  <c r="D145" i="19"/>
  <c r="C145" i="19"/>
  <c r="B145" i="19"/>
  <c r="AA141" i="19"/>
  <c r="Z141" i="19"/>
  <c r="W141" i="19"/>
  <c r="V141" i="19"/>
  <c r="S141" i="19"/>
  <c r="R141" i="19"/>
  <c r="O141" i="19"/>
  <c r="N141" i="19"/>
  <c r="K141" i="19"/>
  <c r="J141" i="19"/>
  <c r="G141" i="19"/>
  <c r="F141" i="19"/>
  <c r="D141" i="19"/>
  <c r="C141" i="19"/>
  <c r="B141" i="19"/>
  <c r="AA140" i="19"/>
  <c r="Z140" i="19"/>
  <c r="W140" i="19"/>
  <c r="V140" i="19"/>
  <c r="S140" i="19"/>
  <c r="R140" i="19"/>
  <c r="O140" i="19"/>
  <c r="N140" i="19"/>
  <c r="K140" i="19"/>
  <c r="J140" i="19"/>
  <c r="G140" i="19"/>
  <c r="F140" i="19"/>
  <c r="D140" i="19"/>
  <c r="C140" i="19"/>
  <c r="B140" i="19"/>
  <c r="AA139" i="19"/>
  <c r="Z139" i="19"/>
  <c r="W139" i="19"/>
  <c r="V139" i="19"/>
  <c r="S139" i="19"/>
  <c r="R139" i="19"/>
  <c r="O139" i="19"/>
  <c r="N139" i="19"/>
  <c r="K139" i="19"/>
  <c r="J139" i="19"/>
  <c r="G139" i="19"/>
  <c r="F139" i="19"/>
  <c r="D139" i="19"/>
  <c r="C139" i="19"/>
  <c r="B139" i="19"/>
  <c r="T125" i="19"/>
  <c r="AA125" i="19"/>
  <c r="Z125" i="19"/>
  <c r="W125" i="19"/>
  <c r="V125" i="19"/>
  <c r="S125" i="19"/>
  <c r="R125" i="19"/>
  <c r="O125" i="19"/>
  <c r="N125" i="19"/>
  <c r="L125" i="19"/>
  <c r="K125" i="19"/>
  <c r="J125" i="19"/>
  <c r="G125" i="19"/>
  <c r="F125" i="19"/>
  <c r="D125" i="19"/>
  <c r="C125" i="19"/>
  <c r="B125" i="19"/>
  <c r="AB116" i="19"/>
  <c r="T115" i="19"/>
  <c r="P119" i="19"/>
  <c r="L114" i="19"/>
  <c r="H119" i="19"/>
  <c r="AA119" i="19"/>
  <c r="Z119" i="19"/>
  <c r="W119" i="19"/>
  <c r="V119" i="19"/>
  <c r="S119" i="19"/>
  <c r="R119" i="19"/>
  <c r="O119" i="19"/>
  <c r="N119" i="19"/>
  <c r="K119" i="19"/>
  <c r="J119" i="19"/>
  <c r="G119" i="19"/>
  <c r="F119" i="19"/>
  <c r="D119" i="19"/>
  <c r="C119" i="19"/>
  <c r="B119" i="19"/>
  <c r="AA116" i="19"/>
  <c r="Z116" i="19"/>
  <c r="W116" i="19"/>
  <c r="V116" i="19"/>
  <c r="S116" i="19"/>
  <c r="R116" i="19"/>
  <c r="P116" i="19"/>
  <c r="O116" i="19"/>
  <c r="N116" i="19"/>
  <c r="L116" i="19"/>
  <c r="K116" i="19"/>
  <c r="J116" i="19"/>
  <c r="H116" i="19"/>
  <c r="G116" i="19"/>
  <c r="F116" i="19"/>
  <c r="D116" i="19"/>
  <c r="C116" i="19"/>
  <c r="B116" i="19"/>
  <c r="AA115" i="19"/>
  <c r="Z115" i="19"/>
  <c r="W115" i="19"/>
  <c r="V115" i="19"/>
  <c r="S115" i="19"/>
  <c r="R115" i="19"/>
  <c r="O115" i="19"/>
  <c r="N115" i="19"/>
  <c r="K115" i="19"/>
  <c r="J115" i="19"/>
  <c r="G115" i="19"/>
  <c r="F115" i="19"/>
  <c r="D115" i="19"/>
  <c r="C115" i="19"/>
  <c r="B115" i="19"/>
  <c r="AA114" i="19"/>
  <c r="Z114" i="19"/>
  <c r="W114" i="19"/>
  <c r="V114" i="19"/>
  <c r="S114" i="19"/>
  <c r="R114" i="19"/>
  <c r="O114" i="19"/>
  <c r="N114" i="19"/>
  <c r="K114" i="19"/>
  <c r="J114" i="19"/>
  <c r="G114" i="19"/>
  <c r="F114" i="19"/>
  <c r="D114" i="19"/>
  <c r="C114" i="19"/>
  <c r="B114" i="19"/>
  <c r="W95" i="19"/>
  <c r="V95" i="19"/>
  <c r="S95" i="19"/>
  <c r="R95" i="19"/>
  <c r="O95" i="19"/>
  <c r="N95" i="19"/>
  <c r="K95" i="19"/>
  <c r="J95" i="19"/>
  <c r="G95" i="19"/>
  <c r="F95" i="19"/>
  <c r="D95" i="19"/>
  <c r="C95" i="19"/>
  <c r="B95" i="19"/>
  <c r="AA94" i="19"/>
  <c r="Z94" i="19"/>
  <c r="W94" i="19"/>
  <c r="V94" i="19"/>
  <c r="S94" i="19"/>
  <c r="R94" i="19"/>
  <c r="O94" i="19"/>
  <c r="N94" i="19"/>
  <c r="K94" i="19"/>
  <c r="J94" i="19"/>
  <c r="G94" i="19"/>
  <c r="F94" i="19"/>
  <c r="D94" i="19"/>
  <c r="C94" i="19"/>
  <c r="B94" i="19"/>
  <c r="AA90" i="19"/>
  <c r="Z90" i="19"/>
  <c r="W90" i="19"/>
  <c r="V90" i="19"/>
  <c r="S90" i="19"/>
  <c r="R90" i="19"/>
  <c r="O90" i="19"/>
  <c r="N90" i="19"/>
  <c r="K90" i="19"/>
  <c r="J90" i="19"/>
  <c r="G90" i="19"/>
  <c r="F90" i="19"/>
  <c r="D90" i="19"/>
  <c r="C90" i="19"/>
  <c r="B90" i="19"/>
  <c r="AA89" i="19"/>
  <c r="Z89" i="19"/>
  <c r="W89" i="19"/>
  <c r="V89" i="19"/>
  <c r="S89" i="19"/>
  <c r="R89" i="19"/>
  <c r="O89" i="19"/>
  <c r="N89" i="19"/>
  <c r="K89" i="19"/>
  <c r="J89" i="19"/>
  <c r="G89" i="19"/>
  <c r="F89" i="19"/>
  <c r="D89" i="19"/>
  <c r="C89" i="19"/>
  <c r="B89" i="19"/>
  <c r="AA88" i="19"/>
  <c r="Z88" i="19"/>
  <c r="W88" i="19"/>
  <c r="V88" i="19"/>
  <c r="S88" i="19"/>
  <c r="R88" i="19"/>
  <c r="O88" i="19"/>
  <c r="N88" i="19"/>
  <c r="K88" i="19"/>
  <c r="J88" i="19"/>
  <c r="G88" i="19"/>
  <c r="F88" i="19"/>
  <c r="D88" i="19"/>
  <c r="C88" i="19"/>
  <c r="B88" i="19"/>
  <c r="AA74" i="19"/>
  <c r="Z74" i="19"/>
  <c r="W74" i="19"/>
  <c r="V74" i="19"/>
  <c r="S74" i="19"/>
  <c r="R74" i="19"/>
  <c r="O74" i="19"/>
  <c r="N74" i="19"/>
  <c r="K74" i="19"/>
  <c r="J74" i="19"/>
  <c r="G74" i="19"/>
  <c r="F74" i="19"/>
  <c r="D74" i="19"/>
  <c r="C74" i="19"/>
  <c r="B74" i="19"/>
  <c r="AB65" i="19"/>
  <c r="X65" i="19"/>
  <c r="P65" i="19"/>
  <c r="L65" i="19"/>
  <c r="H65" i="19"/>
  <c r="AA68" i="19"/>
  <c r="Z68" i="19"/>
  <c r="W68" i="19"/>
  <c r="V68" i="19"/>
  <c r="S68" i="19"/>
  <c r="R68" i="19"/>
  <c r="O68" i="19"/>
  <c r="N68" i="19"/>
  <c r="K68" i="19"/>
  <c r="J68" i="19"/>
  <c r="G68" i="19"/>
  <c r="F68" i="19"/>
  <c r="D68" i="19"/>
  <c r="C68" i="19"/>
  <c r="B68" i="19"/>
  <c r="AA65" i="19"/>
  <c r="Z65" i="19"/>
  <c r="W65" i="19"/>
  <c r="V65" i="19"/>
  <c r="S65" i="19"/>
  <c r="R65" i="19"/>
  <c r="O65" i="19"/>
  <c r="N65" i="19"/>
  <c r="K65" i="19"/>
  <c r="J65" i="19"/>
  <c r="G65" i="19"/>
  <c r="F65" i="19"/>
  <c r="D65" i="19"/>
  <c r="C65" i="19"/>
  <c r="B65" i="19"/>
  <c r="AA64" i="19"/>
  <c r="Z64" i="19"/>
  <c r="W64" i="19"/>
  <c r="V64" i="19"/>
  <c r="S64" i="19"/>
  <c r="R64" i="19"/>
  <c r="O64" i="19"/>
  <c r="N64" i="19"/>
  <c r="K64" i="19"/>
  <c r="J64" i="19"/>
  <c r="G64" i="19"/>
  <c r="F64" i="19"/>
  <c r="D64" i="19"/>
  <c r="C64" i="19"/>
  <c r="B64" i="19"/>
  <c r="AA63" i="19"/>
  <c r="Z63" i="19"/>
  <c r="W63" i="19"/>
  <c r="V63" i="19"/>
  <c r="S63" i="19"/>
  <c r="R63" i="19"/>
  <c r="O63" i="19"/>
  <c r="N63" i="19"/>
  <c r="K63" i="19"/>
  <c r="J63" i="19"/>
  <c r="G63" i="19"/>
  <c r="F63" i="19"/>
  <c r="D63" i="19"/>
  <c r="C63" i="19"/>
  <c r="B63" i="19"/>
  <c r="W45" i="19"/>
  <c r="V45" i="19"/>
  <c r="S45" i="19"/>
  <c r="R45" i="19"/>
  <c r="O45" i="19"/>
  <c r="N45" i="19"/>
  <c r="K45" i="19"/>
  <c r="J45" i="19"/>
  <c r="G45" i="19"/>
  <c r="F45" i="19"/>
  <c r="D45" i="19"/>
  <c r="C45" i="19"/>
  <c r="B45" i="19"/>
  <c r="AA44" i="19"/>
  <c r="Z44" i="19"/>
  <c r="W44" i="19"/>
  <c r="V44" i="19"/>
  <c r="S44" i="19"/>
  <c r="R44" i="19"/>
  <c r="O44" i="19"/>
  <c r="N44" i="19"/>
  <c r="K44" i="19"/>
  <c r="J44" i="19"/>
  <c r="G44" i="19"/>
  <c r="F44" i="19"/>
  <c r="D44" i="19"/>
  <c r="C44" i="19"/>
  <c r="B44" i="19"/>
  <c r="AA40" i="19"/>
  <c r="Z40" i="19"/>
  <c r="W40" i="19"/>
  <c r="V40" i="19"/>
  <c r="S40" i="19"/>
  <c r="R40" i="19"/>
  <c r="O40" i="19"/>
  <c r="N40" i="19"/>
  <c r="K40" i="19"/>
  <c r="J40" i="19"/>
  <c r="G40" i="19"/>
  <c r="F40" i="19"/>
  <c r="D40" i="19"/>
  <c r="C40" i="19"/>
  <c r="B40" i="19"/>
  <c r="AA39" i="19"/>
  <c r="Z39" i="19"/>
  <c r="W39" i="19"/>
  <c r="V39" i="19"/>
  <c r="S39" i="19"/>
  <c r="R39" i="19"/>
  <c r="O39" i="19"/>
  <c r="N39" i="19"/>
  <c r="K39" i="19"/>
  <c r="J39" i="19"/>
  <c r="G39" i="19"/>
  <c r="F39" i="19"/>
  <c r="D39" i="19"/>
  <c r="C39" i="19"/>
  <c r="B39" i="19"/>
  <c r="AA38" i="19"/>
  <c r="Z38" i="19"/>
  <c r="W38" i="19"/>
  <c r="V38" i="19"/>
  <c r="S38" i="19"/>
  <c r="R38" i="19"/>
  <c r="O38" i="19"/>
  <c r="N38" i="19"/>
  <c r="K38" i="19"/>
  <c r="J38" i="19"/>
  <c r="G38" i="19"/>
  <c r="F38" i="19"/>
  <c r="D38" i="19"/>
  <c r="C38" i="19"/>
  <c r="B38" i="19"/>
  <c r="X15" i="19"/>
  <c r="W12" i="19"/>
  <c r="AA15" i="19"/>
  <c r="Z15" i="19"/>
  <c r="W15" i="19"/>
  <c r="V15" i="19"/>
  <c r="S15" i="19"/>
  <c r="R15" i="19"/>
  <c r="O15" i="19"/>
  <c r="N15" i="19"/>
  <c r="K15" i="19"/>
  <c r="J15" i="19"/>
  <c r="G15" i="19"/>
  <c r="F15" i="19"/>
  <c r="D15" i="19"/>
  <c r="C15" i="19"/>
  <c r="B15" i="19"/>
  <c r="AA14" i="19"/>
  <c r="Z14" i="19"/>
  <c r="W14" i="19"/>
  <c r="V14" i="19"/>
  <c r="S14" i="19"/>
  <c r="R14" i="19"/>
  <c r="O14" i="19"/>
  <c r="N14" i="19"/>
  <c r="K14" i="19"/>
  <c r="J14" i="19"/>
  <c r="G14" i="19"/>
  <c r="F14" i="19"/>
  <c r="D14" i="19"/>
  <c r="C14" i="19"/>
  <c r="B14" i="19"/>
  <c r="AA13" i="19"/>
  <c r="Z13" i="19"/>
  <c r="W13" i="19"/>
  <c r="V13" i="19"/>
  <c r="S13" i="19"/>
  <c r="R13" i="19"/>
  <c r="O13" i="19"/>
  <c r="N13" i="19"/>
  <c r="K13" i="19"/>
  <c r="J13" i="19"/>
  <c r="G13" i="19"/>
  <c r="F13" i="19"/>
  <c r="D13" i="19"/>
  <c r="C13" i="19"/>
  <c r="B13" i="19"/>
  <c r="X11" i="18"/>
  <c r="AB13" i="18"/>
  <c r="X13" i="18"/>
  <c r="T13" i="18"/>
  <c r="T12" i="18"/>
  <c r="P12" i="18"/>
  <c r="L11" i="18"/>
  <c r="H11" i="18"/>
  <c r="O10" i="18"/>
  <c r="AA13" i="18"/>
  <c r="Z13" i="18"/>
  <c r="W13" i="18"/>
  <c r="V13" i="18"/>
  <c r="S13" i="18"/>
  <c r="R13" i="18"/>
  <c r="P13" i="18"/>
  <c r="O13" i="18"/>
  <c r="N13" i="18"/>
  <c r="L13" i="18"/>
  <c r="K13" i="18"/>
  <c r="J13" i="18"/>
  <c r="H13" i="18"/>
  <c r="G13" i="18"/>
  <c r="F13" i="18"/>
  <c r="D13" i="18"/>
  <c r="C13" i="18"/>
  <c r="B13" i="18"/>
  <c r="AA12" i="18"/>
  <c r="Z12" i="18"/>
  <c r="W12" i="18"/>
  <c r="V12" i="18"/>
  <c r="S12" i="18"/>
  <c r="R12" i="18"/>
  <c r="O12" i="18"/>
  <c r="N12" i="18"/>
  <c r="L12" i="18"/>
  <c r="K12" i="18"/>
  <c r="J12" i="18"/>
  <c r="H12" i="18"/>
  <c r="G12" i="18"/>
  <c r="F12" i="18"/>
  <c r="D12" i="18"/>
  <c r="C12" i="18"/>
  <c r="B12" i="18"/>
  <c r="AB11" i="18"/>
  <c r="AA11" i="18"/>
  <c r="Z11" i="18"/>
  <c r="W11" i="18"/>
  <c r="V11" i="18"/>
  <c r="S11" i="18"/>
  <c r="R11" i="18"/>
  <c r="P11" i="18"/>
  <c r="O11" i="18"/>
  <c r="N11" i="18"/>
  <c r="K11" i="18"/>
  <c r="J11" i="18"/>
  <c r="G11" i="18"/>
  <c r="F11" i="18"/>
  <c r="D11" i="18"/>
  <c r="C11" i="18"/>
  <c r="B11" i="18"/>
  <c r="BD134" i="17"/>
  <c r="BC134" i="17"/>
  <c r="AZ134" i="17"/>
  <c r="AY134" i="17"/>
  <c r="AV134" i="17"/>
  <c r="AU134" i="17"/>
  <c r="AR134" i="17"/>
  <c r="AQ134" i="17"/>
  <c r="AN134" i="17"/>
  <c r="AM134" i="17"/>
  <c r="AJ134" i="17"/>
  <c r="AI134" i="17"/>
  <c r="AG134" i="17"/>
  <c r="AF134" i="17"/>
  <c r="AE134" i="17"/>
  <c r="BD133" i="17"/>
  <c r="BC133" i="17"/>
  <c r="AZ133" i="17"/>
  <c r="AY133" i="17"/>
  <c r="AV133" i="17"/>
  <c r="AU133" i="17"/>
  <c r="AR133" i="17"/>
  <c r="AQ133" i="17"/>
  <c r="AN133" i="17"/>
  <c r="AM133" i="17"/>
  <c r="AJ133" i="17"/>
  <c r="AI133" i="17"/>
  <c r="AG133" i="17"/>
  <c r="AF133" i="17"/>
  <c r="AE133" i="17"/>
  <c r="BD132" i="17"/>
  <c r="BC132" i="17"/>
  <c r="AZ132" i="17"/>
  <c r="AY132" i="17"/>
  <c r="AV132" i="17"/>
  <c r="AU132" i="17"/>
  <c r="AR132" i="17"/>
  <c r="AQ132" i="17"/>
  <c r="AN132" i="17"/>
  <c r="AM132" i="17"/>
  <c r="AJ132" i="17"/>
  <c r="AI132" i="17"/>
  <c r="AG132" i="17"/>
  <c r="AF132" i="17"/>
  <c r="AE132" i="17"/>
  <c r="BD131" i="17"/>
  <c r="BC131" i="17"/>
  <c r="AZ131" i="17"/>
  <c r="AY131" i="17"/>
  <c r="AV131" i="17"/>
  <c r="AU131" i="17"/>
  <c r="AR131" i="17"/>
  <c r="AQ131" i="17"/>
  <c r="AN131" i="17"/>
  <c r="AM131" i="17"/>
  <c r="AJ131" i="17"/>
  <c r="AI131" i="17"/>
  <c r="AG131" i="17"/>
  <c r="AF131" i="17"/>
  <c r="AE131" i="17"/>
  <c r="BD130" i="17"/>
  <c r="BC130" i="17"/>
  <c r="AZ130" i="17"/>
  <c r="AY130" i="17"/>
  <c r="AV130" i="17"/>
  <c r="AU130" i="17"/>
  <c r="AR130" i="17"/>
  <c r="AQ130" i="17"/>
  <c r="AN130" i="17"/>
  <c r="AM130" i="17"/>
  <c r="AJ130" i="17"/>
  <c r="AI130" i="17"/>
  <c r="AG130" i="17"/>
  <c r="AF130" i="17"/>
  <c r="AE130" i="17"/>
  <c r="BD129" i="17"/>
  <c r="BC129" i="17"/>
  <c r="AZ129" i="17"/>
  <c r="AY129" i="17"/>
  <c r="AV129" i="17"/>
  <c r="AU129" i="17"/>
  <c r="AR129" i="17"/>
  <c r="AQ129" i="17"/>
  <c r="AN129" i="17"/>
  <c r="AM129" i="17"/>
  <c r="AJ129" i="17"/>
  <c r="AI129" i="17"/>
  <c r="AG129" i="17"/>
  <c r="AF129" i="17"/>
  <c r="AE129" i="17"/>
  <c r="AZ128" i="17"/>
  <c r="AY128" i="17"/>
  <c r="AV128" i="17"/>
  <c r="AU128" i="17"/>
  <c r="AR128" i="17"/>
  <c r="AQ128" i="17"/>
  <c r="AN128" i="17"/>
  <c r="AM128" i="17"/>
  <c r="AJ128" i="17"/>
  <c r="AI128" i="17"/>
  <c r="AG128" i="17"/>
  <c r="AF128" i="17"/>
  <c r="AE128" i="17"/>
  <c r="BD127" i="17"/>
  <c r="BC127" i="17"/>
  <c r="AZ127" i="17"/>
  <c r="AY127" i="17"/>
  <c r="AV127" i="17"/>
  <c r="AU127" i="17"/>
  <c r="AR127" i="17"/>
  <c r="AQ127" i="17"/>
  <c r="AN127" i="17"/>
  <c r="AM127" i="17"/>
  <c r="AJ127" i="17"/>
  <c r="AI127" i="17"/>
  <c r="AG127" i="17"/>
  <c r="AF127" i="17"/>
  <c r="AE127" i="17"/>
  <c r="BD126" i="17"/>
  <c r="BC126" i="17"/>
  <c r="AZ126" i="17"/>
  <c r="AY126" i="17"/>
  <c r="AV126" i="17"/>
  <c r="AU126" i="17"/>
  <c r="AR126" i="17"/>
  <c r="AQ126" i="17"/>
  <c r="AN126" i="17"/>
  <c r="AM126" i="17"/>
  <c r="AJ126" i="17"/>
  <c r="AI126" i="17"/>
  <c r="AG126" i="17"/>
  <c r="AF126" i="17"/>
  <c r="AE126" i="17"/>
  <c r="BD125" i="17"/>
  <c r="BC125" i="17"/>
  <c r="AZ125" i="17"/>
  <c r="AY125" i="17"/>
  <c r="AV125" i="17"/>
  <c r="AU125" i="17"/>
  <c r="AR125" i="17"/>
  <c r="AQ125" i="17"/>
  <c r="AN125" i="17"/>
  <c r="AM125" i="17"/>
  <c r="AJ125" i="17"/>
  <c r="AI125" i="17"/>
  <c r="AG125" i="17"/>
  <c r="AF125" i="17"/>
  <c r="AE125" i="17"/>
  <c r="BD124" i="17"/>
  <c r="BC124" i="17"/>
  <c r="AZ124" i="17"/>
  <c r="AY124" i="17"/>
  <c r="AV124" i="17"/>
  <c r="AU124" i="17"/>
  <c r="AR124" i="17"/>
  <c r="AQ124" i="17"/>
  <c r="AN124" i="17"/>
  <c r="AM124" i="17"/>
  <c r="AJ124" i="17"/>
  <c r="AI124" i="17"/>
  <c r="AG124" i="17"/>
  <c r="AF124" i="17"/>
  <c r="AE124" i="17"/>
  <c r="BD123" i="17"/>
  <c r="BC123" i="17"/>
  <c r="AZ123" i="17"/>
  <c r="AY123" i="17"/>
  <c r="AV123" i="17"/>
  <c r="AU123" i="17"/>
  <c r="AR123" i="17"/>
  <c r="AQ123" i="17"/>
  <c r="AN123" i="17"/>
  <c r="AM123" i="17"/>
  <c r="AJ123" i="17"/>
  <c r="AI123" i="17"/>
  <c r="AG123" i="17"/>
  <c r="AF123" i="17"/>
  <c r="AE123" i="17"/>
  <c r="BD122" i="17"/>
  <c r="BC122" i="17"/>
  <c r="AZ122" i="17"/>
  <c r="AY122" i="17"/>
  <c r="AV122" i="17"/>
  <c r="AU122" i="17"/>
  <c r="AR122" i="17"/>
  <c r="AQ122" i="17"/>
  <c r="AN122" i="17"/>
  <c r="AM122" i="17"/>
  <c r="AJ122" i="17"/>
  <c r="AI122" i="17"/>
  <c r="AG122" i="17"/>
  <c r="AF122" i="17"/>
  <c r="AE122" i="17"/>
  <c r="BD121" i="17"/>
  <c r="BC121" i="17"/>
  <c r="AZ121" i="17"/>
  <c r="AY121" i="17"/>
  <c r="AV121" i="17"/>
  <c r="AU121" i="17"/>
  <c r="AR121" i="17"/>
  <c r="AQ121" i="17"/>
  <c r="AN121" i="17"/>
  <c r="AM121" i="17"/>
  <c r="AJ121" i="17"/>
  <c r="AI121" i="17"/>
  <c r="AG121" i="17"/>
  <c r="AF121" i="17"/>
  <c r="AE121" i="17"/>
  <c r="BD120" i="17"/>
  <c r="BC120" i="17"/>
  <c r="AZ120" i="17"/>
  <c r="AY120" i="17"/>
  <c r="AV120" i="17"/>
  <c r="AU120" i="17"/>
  <c r="AR120" i="17"/>
  <c r="AQ120" i="17"/>
  <c r="AN120" i="17"/>
  <c r="AM120" i="17"/>
  <c r="AJ120" i="17"/>
  <c r="AI120" i="17"/>
  <c r="AG120" i="17"/>
  <c r="AF120" i="17"/>
  <c r="AE120" i="17"/>
  <c r="BD119" i="17"/>
  <c r="BC119" i="17"/>
  <c r="AZ119" i="17"/>
  <c r="AY119" i="17"/>
  <c r="AV119" i="17"/>
  <c r="AU119" i="17"/>
  <c r="AR119" i="17"/>
  <c r="AQ119" i="17"/>
  <c r="AN119" i="17"/>
  <c r="AM119" i="17"/>
  <c r="AJ119" i="17"/>
  <c r="AI119" i="17"/>
  <c r="AG119" i="17"/>
  <c r="AF119" i="17"/>
  <c r="AE119" i="17"/>
  <c r="BD118" i="17"/>
  <c r="BC118" i="17"/>
  <c r="AZ118" i="17"/>
  <c r="AY118" i="17"/>
  <c r="AV118" i="17"/>
  <c r="AU118" i="17"/>
  <c r="AR118" i="17"/>
  <c r="AQ118" i="17"/>
  <c r="AN118" i="17"/>
  <c r="AM118" i="17"/>
  <c r="AJ118" i="17"/>
  <c r="AI118" i="17"/>
  <c r="AG118" i="17"/>
  <c r="AF118" i="17"/>
  <c r="AE118" i="17"/>
  <c r="BD117" i="17"/>
  <c r="BC117" i="17"/>
  <c r="AZ117" i="17"/>
  <c r="AY117" i="17"/>
  <c r="AV117" i="17"/>
  <c r="AU117" i="17"/>
  <c r="AR117" i="17"/>
  <c r="AQ117" i="17"/>
  <c r="AN117" i="17"/>
  <c r="AM117" i="17"/>
  <c r="AJ117" i="17"/>
  <c r="AI117" i="17"/>
  <c r="AG117" i="17"/>
  <c r="AF117" i="17"/>
  <c r="AE117" i="17"/>
  <c r="BD116" i="17"/>
  <c r="BC116" i="17"/>
  <c r="AZ116" i="17"/>
  <c r="AY116" i="17"/>
  <c r="AV116" i="17"/>
  <c r="AU116" i="17"/>
  <c r="AR116" i="17"/>
  <c r="AQ116" i="17"/>
  <c r="AN116" i="17"/>
  <c r="AM116" i="17"/>
  <c r="AJ116" i="17"/>
  <c r="AI116" i="17"/>
  <c r="AG116" i="17"/>
  <c r="AF116" i="17"/>
  <c r="AE116" i="17"/>
  <c r="BD115" i="17"/>
  <c r="BC115" i="17"/>
  <c r="AZ115" i="17"/>
  <c r="AY115" i="17"/>
  <c r="AV115" i="17"/>
  <c r="AU115" i="17"/>
  <c r="AR115" i="17"/>
  <c r="AQ115" i="17"/>
  <c r="AN115" i="17"/>
  <c r="AM115" i="17"/>
  <c r="AJ115" i="17"/>
  <c r="AI115" i="17"/>
  <c r="AG115" i="17"/>
  <c r="AF115" i="17"/>
  <c r="AE115" i="17"/>
  <c r="BD114" i="17"/>
  <c r="BC114" i="17"/>
  <c r="AZ114" i="17"/>
  <c r="AY114" i="17"/>
  <c r="AV114" i="17"/>
  <c r="AU114" i="17"/>
  <c r="AR114" i="17"/>
  <c r="AQ114" i="17"/>
  <c r="AN114" i="17"/>
  <c r="AM114" i="17"/>
  <c r="AJ114" i="17"/>
  <c r="AI114" i="17"/>
  <c r="AG114" i="17"/>
  <c r="AF114" i="17"/>
  <c r="AE114" i="17"/>
  <c r="BD113" i="17"/>
  <c r="BC113" i="17"/>
  <c r="AZ113" i="17"/>
  <c r="AY113" i="17"/>
  <c r="AV113" i="17"/>
  <c r="AU113" i="17"/>
  <c r="AR113" i="17"/>
  <c r="AQ113" i="17"/>
  <c r="AN113" i="17"/>
  <c r="AM113" i="17"/>
  <c r="AJ113" i="17"/>
  <c r="AI113" i="17"/>
  <c r="AG113" i="17"/>
  <c r="AF113" i="17"/>
  <c r="AE113" i="17"/>
  <c r="BD112" i="17"/>
  <c r="BC112" i="17"/>
  <c r="AZ112" i="17"/>
  <c r="AY112" i="17"/>
  <c r="AV112" i="17"/>
  <c r="AU112" i="17"/>
  <c r="AR112" i="17"/>
  <c r="AQ112" i="17"/>
  <c r="AN112" i="17"/>
  <c r="AM112" i="17"/>
  <c r="AJ112" i="17"/>
  <c r="AI112" i="17"/>
  <c r="AG112" i="17"/>
  <c r="AF112" i="17"/>
  <c r="AE112" i="17"/>
  <c r="BD111" i="17"/>
  <c r="BC111" i="17"/>
  <c r="AZ111" i="17"/>
  <c r="AY111" i="17"/>
  <c r="AV111" i="17"/>
  <c r="AU111" i="17"/>
  <c r="AR111" i="17"/>
  <c r="AQ111" i="17"/>
  <c r="AN111" i="17"/>
  <c r="AM111" i="17"/>
  <c r="AJ111" i="17"/>
  <c r="AI111" i="17"/>
  <c r="AG111" i="17"/>
  <c r="AF111" i="17"/>
  <c r="AE111" i="17"/>
  <c r="BD110" i="17"/>
  <c r="BC110" i="17"/>
  <c r="AZ110" i="17"/>
  <c r="AY110" i="17"/>
  <c r="AV110" i="17"/>
  <c r="AU110" i="17"/>
  <c r="AR110" i="17"/>
  <c r="AQ110" i="17"/>
  <c r="AN110" i="17"/>
  <c r="AM110" i="17"/>
  <c r="AJ110" i="17"/>
  <c r="AI110" i="17"/>
  <c r="AG110" i="17"/>
  <c r="AF110" i="17"/>
  <c r="AE110" i="17"/>
  <c r="BD109" i="17"/>
  <c r="BC109" i="17"/>
  <c r="AZ109" i="17"/>
  <c r="AY109" i="17"/>
  <c r="AV109" i="17"/>
  <c r="AU109" i="17"/>
  <c r="AR109" i="17"/>
  <c r="AQ109" i="17"/>
  <c r="AN109" i="17"/>
  <c r="AM109" i="17"/>
  <c r="AJ109" i="17"/>
  <c r="AI109" i="17"/>
  <c r="AG109" i="17"/>
  <c r="AF109" i="17"/>
  <c r="AE109" i="17"/>
  <c r="BD108" i="17"/>
  <c r="BC108" i="17"/>
  <c r="AZ108" i="17"/>
  <c r="AY108" i="17"/>
  <c r="AV108" i="17"/>
  <c r="AU108" i="17"/>
  <c r="AR108" i="17"/>
  <c r="AQ108" i="17"/>
  <c r="AN108" i="17"/>
  <c r="AM108" i="17"/>
  <c r="AJ108" i="17"/>
  <c r="AI108" i="17"/>
  <c r="AG108" i="17"/>
  <c r="AF108" i="17"/>
  <c r="AE108" i="17"/>
  <c r="AA106" i="17"/>
  <c r="Z106" i="17"/>
  <c r="W106" i="17"/>
  <c r="V106" i="17"/>
  <c r="S106" i="17"/>
  <c r="R106" i="17"/>
  <c r="O106" i="17"/>
  <c r="N106" i="17"/>
  <c r="K106" i="17"/>
  <c r="J106" i="17"/>
  <c r="G106" i="17"/>
  <c r="F106" i="17"/>
  <c r="BD87" i="17"/>
  <c r="BC87" i="17"/>
  <c r="AZ87" i="17"/>
  <c r="AY87" i="17"/>
  <c r="AV87" i="17"/>
  <c r="AU87" i="17"/>
  <c r="AR87" i="17"/>
  <c r="AQ87" i="17"/>
  <c r="AN87" i="17"/>
  <c r="AM87" i="17"/>
  <c r="AJ87" i="17"/>
  <c r="AI87" i="17"/>
  <c r="AG87" i="17"/>
  <c r="AF87" i="17"/>
  <c r="AE87" i="17"/>
  <c r="BD86" i="17"/>
  <c r="BC86" i="17"/>
  <c r="AZ86" i="17"/>
  <c r="AY86" i="17"/>
  <c r="AV86" i="17"/>
  <c r="AU86" i="17"/>
  <c r="AR86" i="17"/>
  <c r="AQ86" i="17"/>
  <c r="AN86" i="17"/>
  <c r="AM86" i="17"/>
  <c r="AJ86" i="17"/>
  <c r="AI86" i="17"/>
  <c r="AG86" i="17"/>
  <c r="AF86" i="17"/>
  <c r="AE86" i="17"/>
  <c r="BD85" i="17"/>
  <c r="BC85" i="17"/>
  <c r="AZ85" i="17"/>
  <c r="AY85" i="17"/>
  <c r="AV85" i="17"/>
  <c r="AU85" i="17"/>
  <c r="AR85" i="17"/>
  <c r="AQ85" i="17"/>
  <c r="AN85" i="17"/>
  <c r="AM85" i="17"/>
  <c r="AJ85" i="17"/>
  <c r="AI85" i="17"/>
  <c r="AG85" i="17"/>
  <c r="AF85" i="17"/>
  <c r="AE85" i="17"/>
  <c r="BD84" i="17"/>
  <c r="BC84" i="17"/>
  <c r="AZ84" i="17"/>
  <c r="AY84" i="17"/>
  <c r="AV84" i="17"/>
  <c r="AU84" i="17"/>
  <c r="AR84" i="17"/>
  <c r="AQ84" i="17"/>
  <c r="AN84" i="17"/>
  <c r="AM84" i="17"/>
  <c r="AJ84" i="17"/>
  <c r="AI84" i="17"/>
  <c r="AG84" i="17"/>
  <c r="AF84" i="17"/>
  <c r="AE84" i="17"/>
  <c r="BD83" i="17"/>
  <c r="BC83" i="17"/>
  <c r="AZ83" i="17"/>
  <c r="AY83" i="17"/>
  <c r="AV83" i="17"/>
  <c r="AU83" i="17"/>
  <c r="AR83" i="17"/>
  <c r="AQ83" i="17"/>
  <c r="AN83" i="17"/>
  <c r="AM83" i="17"/>
  <c r="AJ83" i="17"/>
  <c r="AI83" i="17"/>
  <c r="AG83" i="17"/>
  <c r="AF83" i="17"/>
  <c r="AE83" i="17"/>
  <c r="BD82" i="17"/>
  <c r="BC82" i="17"/>
  <c r="AZ82" i="17"/>
  <c r="AY82" i="17"/>
  <c r="AV82" i="17"/>
  <c r="AU82" i="17"/>
  <c r="AR82" i="17"/>
  <c r="AQ82" i="17"/>
  <c r="AN82" i="17"/>
  <c r="AM82" i="17"/>
  <c r="AJ82" i="17"/>
  <c r="AI82" i="17"/>
  <c r="AG82" i="17"/>
  <c r="AF82" i="17"/>
  <c r="AE82" i="17"/>
  <c r="AZ81" i="17"/>
  <c r="AY81" i="17"/>
  <c r="AV81" i="17"/>
  <c r="AU81" i="17"/>
  <c r="AR81" i="17"/>
  <c r="AQ81" i="17"/>
  <c r="AN81" i="17"/>
  <c r="AM81" i="17"/>
  <c r="AJ81" i="17"/>
  <c r="AI81" i="17"/>
  <c r="AG81" i="17"/>
  <c r="AF81" i="17"/>
  <c r="AE81" i="17"/>
  <c r="BD80" i="17"/>
  <c r="BC80" i="17"/>
  <c r="AZ80" i="17"/>
  <c r="AY80" i="17"/>
  <c r="AV80" i="17"/>
  <c r="AU80" i="17"/>
  <c r="AR80" i="17"/>
  <c r="AQ80" i="17"/>
  <c r="AN80" i="17"/>
  <c r="AM80" i="17"/>
  <c r="AJ80" i="17"/>
  <c r="AI80" i="17"/>
  <c r="AG80" i="17"/>
  <c r="AF80" i="17"/>
  <c r="AE80" i="17"/>
  <c r="BD79" i="17"/>
  <c r="BC79" i="17"/>
  <c r="AZ79" i="17"/>
  <c r="AY79" i="17"/>
  <c r="AV79" i="17"/>
  <c r="AU79" i="17"/>
  <c r="AR79" i="17"/>
  <c r="AQ79" i="17"/>
  <c r="AN79" i="17"/>
  <c r="AM79" i="17"/>
  <c r="AJ79" i="17"/>
  <c r="AI79" i="17"/>
  <c r="AG79" i="17"/>
  <c r="AF79" i="17"/>
  <c r="AE79" i="17"/>
  <c r="BD78" i="17"/>
  <c r="BC78" i="17"/>
  <c r="AZ78" i="17"/>
  <c r="AY78" i="17"/>
  <c r="AV78" i="17"/>
  <c r="AU78" i="17"/>
  <c r="AR78" i="17"/>
  <c r="AQ78" i="17"/>
  <c r="AN78" i="17"/>
  <c r="AM78" i="17"/>
  <c r="AJ78" i="17"/>
  <c r="AI78" i="17"/>
  <c r="AG78" i="17"/>
  <c r="AF78" i="17"/>
  <c r="AE78" i="17"/>
  <c r="BD77" i="17"/>
  <c r="BC77" i="17"/>
  <c r="AZ77" i="17"/>
  <c r="AY77" i="17"/>
  <c r="AV77" i="17"/>
  <c r="AU77" i="17"/>
  <c r="AR77" i="17"/>
  <c r="AQ77" i="17"/>
  <c r="AN77" i="17"/>
  <c r="AM77" i="17"/>
  <c r="AJ77" i="17"/>
  <c r="AI77" i="17"/>
  <c r="AG77" i="17"/>
  <c r="AF77" i="17"/>
  <c r="AE77" i="17"/>
  <c r="BD76" i="17"/>
  <c r="BC76" i="17"/>
  <c r="AZ76" i="17"/>
  <c r="AY76" i="17"/>
  <c r="AV76" i="17"/>
  <c r="AU76" i="17"/>
  <c r="AR76" i="17"/>
  <c r="AQ76" i="17"/>
  <c r="AN76" i="17"/>
  <c r="AM76" i="17"/>
  <c r="AJ76" i="17"/>
  <c r="AI76" i="17"/>
  <c r="AG76" i="17"/>
  <c r="AF76" i="17"/>
  <c r="AE76" i="17"/>
  <c r="BD75" i="17"/>
  <c r="BC75" i="17"/>
  <c r="AZ75" i="17"/>
  <c r="AY75" i="17"/>
  <c r="AV75" i="17"/>
  <c r="AU75" i="17"/>
  <c r="AR75" i="17"/>
  <c r="AQ75" i="17"/>
  <c r="AN75" i="17"/>
  <c r="AM75" i="17"/>
  <c r="AJ75" i="17"/>
  <c r="AI75" i="17"/>
  <c r="AG75" i="17"/>
  <c r="AF75" i="17"/>
  <c r="AE75" i="17"/>
  <c r="BD74" i="17"/>
  <c r="BC74" i="17"/>
  <c r="AZ74" i="17"/>
  <c r="AY74" i="17"/>
  <c r="AV74" i="17"/>
  <c r="AU74" i="17"/>
  <c r="AR74" i="17"/>
  <c r="AQ74" i="17"/>
  <c r="AN74" i="17"/>
  <c r="AM74" i="17"/>
  <c r="AJ74" i="17"/>
  <c r="AI74" i="17"/>
  <c r="AG74" i="17"/>
  <c r="AF74" i="17"/>
  <c r="AE74" i="17"/>
  <c r="BD73" i="17"/>
  <c r="BC73" i="17"/>
  <c r="AZ73" i="17"/>
  <c r="AY73" i="17"/>
  <c r="AV73" i="17"/>
  <c r="AU73" i="17"/>
  <c r="AR73" i="17"/>
  <c r="AQ73" i="17"/>
  <c r="AN73" i="17"/>
  <c r="AM73" i="17"/>
  <c r="AJ73" i="17"/>
  <c r="AI73" i="17"/>
  <c r="AG73" i="17"/>
  <c r="AF73" i="17"/>
  <c r="AE73" i="17"/>
  <c r="BD72" i="17"/>
  <c r="BC72" i="17"/>
  <c r="AZ72" i="17"/>
  <c r="AY72" i="17"/>
  <c r="AV72" i="17"/>
  <c r="AU72" i="17"/>
  <c r="AR72" i="17"/>
  <c r="AQ72" i="17"/>
  <c r="AN72" i="17"/>
  <c r="AM72" i="17"/>
  <c r="AJ72" i="17"/>
  <c r="AI72" i="17"/>
  <c r="AG72" i="17"/>
  <c r="AF72" i="17"/>
  <c r="AE72" i="17"/>
  <c r="BD71" i="17"/>
  <c r="BC71" i="17"/>
  <c r="AZ71" i="17"/>
  <c r="AY71" i="17"/>
  <c r="AV71" i="17"/>
  <c r="AU71" i="17"/>
  <c r="AR71" i="17"/>
  <c r="AQ71" i="17"/>
  <c r="AN71" i="17"/>
  <c r="AM71" i="17"/>
  <c r="AJ71" i="17"/>
  <c r="AI71" i="17"/>
  <c r="AG71" i="17"/>
  <c r="AF71" i="17"/>
  <c r="AE71" i="17"/>
  <c r="BD70" i="17"/>
  <c r="BC70" i="17"/>
  <c r="AZ70" i="17"/>
  <c r="AY70" i="17"/>
  <c r="AV70" i="17"/>
  <c r="AU70" i="17"/>
  <c r="AR70" i="17"/>
  <c r="AQ70" i="17"/>
  <c r="AN70" i="17"/>
  <c r="AM70" i="17"/>
  <c r="AJ70" i="17"/>
  <c r="AI70" i="17"/>
  <c r="AG70" i="17"/>
  <c r="AF70" i="17"/>
  <c r="AE70" i="17"/>
  <c r="BD69" i="17"/>
  <c r="BC69" i="17"/>
  <c r="AZ69" i="17"/>
  <c r="AY69" i="17"/>
  <c r="AV69" i="17"/>
  <c r="AU69" i="17"/>
  <c r="AR69" i="17"/>
  <c r="AQ69" i="17"/>
  <c r="AN69" i="17"/>
  <c r="AM69" i="17"/>
  <c r="AJ69" i="17"/>
  <c r="AI69" i="17"/>
  <c r="AG69" i="17"/>
  <c r="AF69" i="17"/>
  <c r="AE69" i="17"/>
  <c r="BD68" i="17"/>
  <c r="BC68" i="17"/>
  <c r="AZ68" i="17"/>
  <c r="AY68" i="17"/>
  <c r="AV68" i="17"/>
  <c r="AU68" i="17"/>
  <c r="AR68" i="17"/>
  <c r="AQ68" i="17"/>
  <c r="AN68" i="17"/>
  <c r="AM68" i="17"/>
  <c r="AJ68" i="17"/>
  <c r="AI68" i="17"/>
  <c r="AG68" i="17"/>
  <c r="AF68" i="17"/>
  <c r="AE68" i="17"/>
  <c r="BD67" i="17"/>
  <c r="BC67" i="17"/>
  <c r="AZ67" i="17"/>
  <c r="AY67" i="17"/>
  <c r="AV67" i="17"/>
  <c r="AU67" i="17"/>
  <c r="AR67" i="17"/>
  <c r="AQ67" i="17"/>
  <c r="AN67" i="17"/>
  <c r="AM67" i="17"/>
  <c r="AJ67" i="17"/>
  <c r="AI67" i="17"/>
  <c r="AG67" i="17"/>
  <c r="AF67" i="17"/>
  <c r="AE67" i="17"/>
  <c r="BD66" i="17"/>
  <c r="BC66" i="17"/>
  <c r="AZ66" i="17"/>
  <c r="AY66" i="17"/>
  <c r="AV66" i="17"/>
  <c r="AU66" i="17"/>
  <c r="AR66" i="17"/>
  <c r="AQ66" i="17"/>
  <c r="AN66" i="17"/>
  <c r="AM66" i="17"/>
  <c r="AJ66" i="17"/>
  <c r="AI66" i="17"/>
  <c r="AG66" i="17"/>
  <c r="AF66" i="17"/>
  <c r="AE66" i="17"/>
  <c r="BD65" i="17"/>
  <c r="BC65" i="17"/>
  <c r="AZ65" i="17"/>
  <c r="AY65" i="17"/>
  <c r="AV65" i="17"/>
  <c r="AU65" i="17"/>
  <c r="AR65" i="17"/>
  <c r="AQ65" i="17"/>
  <c r="AN65" i="17"/>
  <c r="AM65" i="17"/>
  <c r="AJ65" i="17"/>
  <c r="AI65" i="17"/>
  <c r="AG65" i="17"/>
  <c r="AF65" i="17"/>
  <c r="AE65" i="17"/>
  <c r="BD64" i="17"/>
  <c r="BC64" i="17"/>
  <c r="AZ64" i="17"/>
  <c r="AY64" i="17"/>
  <c r="AV64" i="17"/>
  <c r="AU64" i="17"/>
  <c r="AR64" i="17"/>
  <c r="AQ64" i="17"/>
  <c r="AN64" i="17"/>
  <c r="AM64" i="17"/>
  <c r="AJ64" i="17"/>
  <c r="AI64" i="17"/>
  <c r="AG64" i="17"/>
  <c r="AF64" i="17"/>
  <c r="AE64" i="17"/>
  <c r="BD63" i="17"/>
  <c r="BC63" i="17"/>
  <c r="AZ63" i="17"/>
  <c r="AY63" i="17"/>
  <c r="AV63" i="17"/>
  <c r="AU63" i="17"/>
  <c r="AR63" i="17"/>
  <c r="AQ63" i="17"/>
  <c r="AN63" i="17"/>
  <c r="AM63" i="17"/>
  <c r="AJ63" i="17"/>
  <c r="AI63" i="17"/>
  <c r="AG63" i="17"/>
  <c r="AF63" i="17"/>
  <c r="AE63" i="17"/>
  <c r="BD62" i="17"/>
  <c r="BC62" i="17"/>
  <c r="AZ62" i="17"/>
  <c r="AY62" i="17"/>
  <c r="AV62" i="17"/>
  <c r="AU62" i="17"/>
  <c r="AR62" i="17"/>
  <c r="AQ62" i="17"/>
  <c r="AN62" i="17"/>
  <c r="AM62" i="17"/>
  <c r="AJ62" i="17"/>
  <c r="AI62" i="17"/>
  <c r="AG62" i="17"/>
  <c r="AF62" i="17"/>
  <c r="AE62" i="17"/>
  <c r="BD61" i="17"/>
  <c r="BC61" i="17"/>
  <c r="AZ61" i="17"/>
  <c r="AY61" i="17"/>
  <c r="AV61" i="17"/>
  <c r="AU61" i="17"/>
  <c r="AR61" i="17"/>
  <c r="AQ61" i="17"/>
  <c r="AN61" i="17"/>
  <c r="AM61" i="17"/>
  <c r="AJ61" i="17"/>
  <c r="AI61" i="17"/>
  <c r="AG61" i="17"/>
  <c r="AF61" i="17"/>
  <c r="AE61" i="17"/>
  <c r="AA59" i="17"/>
  <c r="Z59" i="17"/>
  <c r="W59" i="17"/>
  <c r="V59" i="17"/>
  <c r="S59" i="17"/>
  <c r="R59" i="17"/>
  <c r="O59" i="17"/>
  <c r="N59" i="17"/>
  <c r="K59" i="17"/>
  <c r="J59" i="17"/>
  <c r="G59" i="17"/>
  <c r="F59" i="17"/>
  <c r="BD43" i="17"/>
  <c r="BC43" i="17"/>
  <c r="AZ43" i="17"/>
  <c r="AY43" i="17"/>
  <c r="AV43" i="17"/>
  <c r="AU43" i="17"/>
  <c r="AR43" i="17"/>
  <c r="AQ43" i="17"/>
  <c r="AN43" i="17"/>
  <c r="AM43" i="17"/>
  <c r="AJ43" i="17"/>
  <c r="AI43" i="17"/>
  <c r="AG43" i="17"/>
  <c r="AF43" i="17"/>
  <c r="AE43" i="17"/>
  <c r="AW43" i="17"/>
  <c r="AS134" i="17"/>
  <c r="AO43" i="17"/>
  <c r="AK43" i="17"/>
  <c r="BD42" i="17"/>
  <c r="BC42" i="17"/>
  <c r="AZ42" i="17"/>
  <c r="AY42" i="17"/>
  <c r="AV42" i="17"/>
  <c r="AU42" i="17"/>
  <c r="AR42" i="17"/>
  <c r="AQ42" i="17"/>
  <c r="AN42" i="17"/>
  <c r="AM42" i="17"/>
  <c r="AJ42" i="17"/>
  <c r="AI42" i="17"/>
  <c r="AG42" i="17"/>
  <c r="AF42" i="17"/>
  <c r="AE42" i="17"/>
  <c r="AK42" i="17"/>
  <c r="BD41" i="17"/>
  <c r="BC41" i="17"/>
  <c r="AZ41" i="17"/>
  <c r="AY41" i="17"/>
  <c r="AV41" i="17"/>
  <c r="AU41" i="17"/>
  <c r="AR41" i="17"/>
  <c r="AQ41" i="17"/>
  <c r="AN41" i="17"/>
  <c r="AM41" i="17"/>
  <c r="AJ41" i="17"/>
  <c r="AI41" i="17"/>
  <c r="AG41" i="17"/>
  <c r="AF41" i="17"/>
  <c r="AE41" i="17"/>
  <c r="BE41" i="17"/>
  <c r="BA132" i="17"/>
  <c r="AK41" i="17"/>
  <c r="BD40" i="17"/>
  <c r="BC40" i="17"/>
  <c r="AZ40" i="17"/>
  <c r="AY40" i="17"/>
  <c r="AV40" i="17"/>
  <c r="AU40" i="17"/>
  <c r="AR40" i="17"/>
  <c r="AQ40" i="17"/>
  <c r="AN40" i="17"/>
  <c r="AM40" i="17"/>
  <c r="AJ40" i="17"/>
  <c r="AI40" i="17"/>
  <c r="AG40" i="17"/>
  <c r="AF40" i="17"/>
  <c r="AE40" i="17"/>
  <c r="BE131" i="17"/>
  <c r="AS40" i="17"/>
  <c r="AO40" i="17"/>
  <c r="BD39" i="17"/>
  <c r="BC39" i="17"/>
  <c r="AZ39" i="17"/>
  <c r="AY39" i="17"/>
  <c r="AV39" i="17"/>
  <c r="AU39" i="17"/>
  <c r="AR39" i="17"/>
  <c r="AQ39" i="17"/>
  <c r="AN39" i="17"/>
  <c r="AM39" i="17"/>
  <c r="AJ39" i="17"/>
  <c r="AI39" i="17"/>
  <c r="AG39" i="17"/>
  <c r="AF39" i="17"/>
  <c r="AE39" i="17"/>
  <c r="BA39" i="17"/>
  <c r="AS39" i="17"/>
  <c r="BD38" i="17"/>
  <c r="BC38" i="17"/>
  <c r="AZ38" i="17"/>
  <c r="AY38" i="17"/>
  <c r="AV38" i="17"/>
  <c r="AU38" i="17"/>
  <c r="AR38" i="17"/>
  <c r="AQ38" i="17"/>
  <c r="AN38" i="17"/>
  <c r="AM38" i="17"/>
  <c r="AJ38" i="17"/>
  <c r="AI38" i="17"/>
  <c r="AG38" i="17"/>
  <c r="AF38" i="17"/>
  <c r="AE38" i="17"/>
  <c r="BA38" i="17"/>
  <c r="AW38" i="17"/>
  <c r="AO129" i="17"/>
  <c r="AZ37" i="17"/>
  <c r="AY37" i="17"/>
  <c r="AV37" i="17"/>
  <c r="AU37" i="17"/>
  <c r="AR37" i="17"/>
  <c r="AQ37" i="17"/>
  <c r="AN37" i="17"/>
  <c r="AM37" i="17"/>
  <c r="AJ37" i="17"/>
  <c r="AI37" i="17"/>
  <c r="AG37" i="17"/>
  <c r="AF37" i="17"/>
  <c r="AE37" i="17"/>
  <c r="BA37" i="17"/>
  <c r="AS37" i="17"/>
  <c r="BD36" i="17"/>
  <c r="BC36" i="17"/>
  <c r="AZ36" i="17"/>
  <c r="AY36" i="17"/>
  <c r="AV36" i="17"/>
  <c r="AU36" i="17"/>
  <c r="AR36" i="17"/>
  <c r="AQ36" i="17"/>
  <c r="AN36" i="17"/>
  <c r="AM36" i="17"/>
  <c r="AJ36" i="17"/>
  <c r="AI36" i="17"/>
  <c r="AG36" i="17"/>
  <c r="AF36" i="17"/>
  <c r="AE36" i="17"/>
  <c r="AS127" i="17"/>
  <c r="AO36" i="17"/>
  <c r="BD35" i="17"/>
  <c r="BC35" i="17"/>
  <c r="AZ35" i="17"/>
  <c r="AY35" i="17"/>
  <c r="AV35" i="17"/>
  <c r="AU35" i="17"/>
  <c r="AR35" i="17"/>
  <c r="AQ35" i="17"/>
  <c r="AN35" i="17"/>
  <c r="AM35" i="17"/>
  <c r="AJ35" i="17"/>
  <c r="AI35" i="17"/>
  <c r="AG35" i="17"/>
  <c r="AF35" i="17"/>
  <c r="AE35" i="17"/>
  <c r="BA35" i="17"/>
  <c r="BD34" i="17"/>
  <c r="BC34" i="17"/>
  <c r="AZ34" i="17"/>
  <c r="AY34" i="17"/>
  <c r="AV34" i="17"/>
  <c r="AU34" i="17"/>
  <c r="AR34" i="17"/>
  <c r="AQ34" i="17"/>
  <c r="AN34" i="17"/>
  <c r="AM34" i="17"/>
  <c r="AJ34" i="17"/>
  <c r="AI34" i="17"/>
  <c r="AG34" i="17"/>
  <c r="AF34" i="17"/>
  <c r="AE34" i="17"/>
  <c r="BE34" i="17"/>
  <c r="AW34" i="17"/>
  <c r="AO34" i="17"/>
  <c r="BD33" i="17"/>
  <c r="BC33" i="17"/>
  <c r="AZ33" i="17"/>
  <c r="AY33" i="17"/>
  <c r="AV33" i="17"/>
  <c r="AU33" i="17"/>
  <c r="AR33" i="17"/>
  <c r="AQ33" i="17"/>
  <c r="AN33" i="17"/>
  <c r="AM33" i="17"/>
  <c r="AJ33" i="17"/>
  <c r="AI33" i="17"/>
  <c r="AG33" i="17"/>
  <c r="AF33" i="17"/>
  <c r="AE33" i="17"/>
  <c r="AW124" i="17"/>
  <c r="AO33" i="17"/>
  <c r="AK33" i="17"/>
  <c r="BD32" i="17"/>
  <c r="BC32" i="17"/>
  <c r="AZ32" i="17"/>
  <c r="AY32" i="17"/>
  <c r="AV32" i="17"/>
  <c r="AU32" i="17"/>
  <c r="AR32" i="17"/>
  <c r="AQ32" i="17"/>
  <c r="AN32" i="17"/>
  <c r="AM32" i="17"/>
  <c r="AJ32" i="17"/>
  <c r="AI32" i="17"/>
  <c r="AG32" i="17"/>
  <c r="AF32" i="17"/>
  <c r="AE32" i="17"/>
  <c r="BE32" i="17"/>
  <c r="AK76" i="17"/>
  <c r="BD31" i="17"/>
  <c r="BC31" i="17"/>
  <c r="AZ31" i="17"/>
  <c r="AY31" i="17"/>
  <c r="AV31" i="17"/>
  <c r="AU31" i="17"/>
  <c r="AR31" i="17"/>
  <c r="AQ31" i="17"/>
  <c r="AN31" i="17"/>
  <c r="AM31" i="17"/>
  <c r="AJ31" i="17"/>
  <c r="AI31" i="17"/>
  <c r="AG31" i="17"/>
  <c r="AF31" i="17"/>
  <c r="AE31" i="17"/>
  <c r="BE122" i="17"/>
  <c r="AW31" i="17"/>
  <c r="BD30" i="17"/>
  <c r="BC30" i="17"/>
  <c r="AZ30" i="17"/>
  <c r="AY30" i="17"/>
  <c r="AV30" i="17"/>
  <c r="AU30" i="17"/>
  <c r="AR30" i="17"/>
  <c r="AQ30" i="17"/>
  <c r="AN30" i="17"/>
  <c r="AM30" i="17"/>
  <c r="AJ30" i="17"/>
  <c r="AI30" i="17"/>
  <c r="AG30" i="17"/>
  <c r="AF30" i="17"/>
  <c r="AE30" i="17"/>
  <c r="BE30" i="17"/>
  <c r="AS74" i="17"/>
  <c r="BD29" i="17"/>
  <c r="BC29" i="17"/>
  <c r="AZ29" i="17"/>
  <c r="AY29" i="17"/>
  <c r="AV29" i="17"/>
  <c r="AU29" i="17"/>
  <c r="AR29" i="17"/>
  <c r="AQ29" i="17"/>
  <c r="AN29" i="17"/>
  <c r="AM29" i="17"/>
  <c r="AJ29" i="17"/>
  <c r="AI29" i="17"/>
  <c r="AG29" i="17"/>
  <c r="AF29" i="17"/>
  <c r="AE29" i="17"/>
  <c r="AS29" i="17"/>
  <c r="BD28" i="17"/>
  <c r="BC28" i="17"/>
  <c r="AZ28" i="17"/>
  <c r="AY28" i="17"/>
  <c r="AV28" i="17"/>
  <c r="AU28" i="17"/>
  <c r="AR28" i="17"/>
  <c r="AQ28" i="17"/>
  <c r="AN28" i="17"/>
  <c r="AM28" i="17"/>
  <c r="AJ28" i="17"/>
  <c r="AI28" i="17"/>
  <c r="AG28" i="17"/>
  <c r="AF28" i="17"/>
  <c r="AE28" i="17"/>
  <c r="AS119" i="17"/>
  <c r="BD27" i="17"/>
  <c r="BC27" i="17"/>
  <c r="AZ27" i="17"/>
  <c r="AY27" i="17"/>
  <c r="AV27" i="17"/>
  <c r="AU27" i="17"/>
  <c r="AR27" i="17"/>
  <c r="AQ27" i="17"/>
  <c r="AN27" i="17"/>
  <c r="AM27" i="17"/>
  <c r="AJ27" i="17"/>
  <c r="AI27" i="17"/>
  <c r="AG27" i="17"/>
  <c r="AF27" i="17"/>
  <c r="AE27" i="17"/>
  <c r="BA27" i="17"/>
  <c r="BD26" i="17"/>
  <c r="BC26" i="17"/>
  <c r="AZ26" i="17"/>
  <c r="AY26" i="17"/>
  <c r="AV26" i="17"/>
  <c r="AU26" i="17"/>
  <c r="AR26" i="17"/>
  <c r="AQ26" i="17"/>
  <c r="AN26" i="17"/>
  <c r="AM26" i="17"/>
  <c r="AJ26" i="17"/>
  <c r="AI26" i="17"/>
  <c r="AG26" i="17"/>
  <c r="AF26" i="17"/>
  <c r="AE26" i="17"/>
  <c r="AW26" i="17"/>
  <c r="AO70" i="17"/>
  <c r="BD25" i="17"/>
  <c r="BC25" i="17"/>
  <c r="AZ25" i="17"/>
  <c r="AY25" i="17"/>
  <c r="AV25" i="17"/>
  <c r="AU25" i="17"/>
  <c r="AR25" i="17"/>
  <c r="AQ25" i="17"/>
  <c r="AN25" i="17"/>
  <c r="AM25" i="17"/>
  <c r="AJ25" i="17"/>
  <c r="AI25" i="17"/>
  <c r="AG25" i="17"/>
  <c r="AF25" i="17"/>
  <c r="AE25" i="17"/>
  <c r="AK25" i="17"/>
  <c r="BD24" i="17"/>
  <c r="BC24" i="17"/>
  <c r="AZ24" i="17"/>
  <c r="AY24" i="17"/>
  <c r="AV24" i="17"/>
  <c r="AU24" i="17"/>
  <c r="AR24" i="17"/>
  <c r="AQ24" i="17"/>
  <c r="AN24" i="17"/>
  <c r="AM24" i="17"/>
  <c r="AJ24" i="17"/>
  <c r="AI24" i="17"/>
  <c r="AG24" i="17"/>
  <c r="AF24" i="17"/>
  <c r="AE24" i="17"/>
  <c r="BE24" i="17"/>
  <c r="AW24" i="17"/>
  <c r="AK24" i="17"/>
  <c r="BD23" i="17"/>
  <c r="BC23" i="17"/>
  <c r="AZ23" i="17"/>
  <c r="AY23" i="17"/>
  <c r="AV23" i="17"/>
  <c r="AU23" i="17"/>
  <c r="AR23" i="17"/>
  <c r="AQ23" i="17"/>
  <c r="AN23" i="17"/>
  <c r="AM23" i="17"/>
  <c r="AJ23" i="17"/>
  <c r="AI23" i="17"/>
  <c r="AG23" i="17"/>
  <c r="AF23" i="17"/>
  <c r="AE23" i="17"/>
  <c r="AW23" i="17"/>
  <c r="AS23" i="17"/>
  <c r="BD22" i="17"/>
  <c r="BC22" i="17"/>
  <c r="AZ22" i="17"/>
  <c r="AY22" i="17"/>
  <c r="AV22" i="17"/>
  <c r="AU22" i="17"/>
  <c r="AR22" i="17"/>
  <c r="AQ22" i="17"/>
  <c r="AN22" i="17"/>
  <c r="AM22" i="17"/>
  <c r="AJ22" i="17"/>
  <c r="AI22" i="17"/>
  <c r="AG22" i="17"/>
  <c r="AF22" i="17"/>
  <c r="AE22" i="17"/>
  <c r="BE22" i="17"/>
  <c r="AK22" i="17"/>
  <c r="BD21" i="17"/>
  <c r="BC21" i="17"/>
  <c r="AZ21" i="17"/>
  <c r="AY21" i="17"/>
  <c r="AV21" i="17"/>
  <c r="AU21" i="17"/>
  <c r="AR21" i="17"/>
  <c r="AQ21" i="17"/>
  <c r="AN21" i="17"/>
  <c r="AM21" i="17"/>
  <c r="AJ21" i="17"/>
  <c r="AI21" i="17"/>
  <c r="AG21" i="17"/>
  <c r="AF21" i="17"/>
  <c r="AE21" i="17"/>
  <c r="BE21" i="17"/>
  <c r="BD20" i="17"/>
  <c r="BC20" i="17"/>
  <c r="AZ20" i="17"/>
  <c r="AY20" i="17"/>
  <c r="AV20" i="17"/>
  <c r="AU20" i="17"/>
  <c r="AR20" i="17"/>
  <c r="AQ20" i="17"/>
  <c r="AN20" i="17"/>
  <c r="AM20" i="17"/>
  <c r="AJ20" i="17"/>
  <c r="AI20" i="17"/>
  <c r="AG20" i="17"/>
  <c r="AF20" i="17"/>
  <c r="AE20" i="17"/>
  <c r="AS20" i="17"/>
  <c r="BD19" i="17"/>
  <c r="BC19" i="17"/>
  <c r="AZ19" i="17"/>
  <c r="AY19" i="17"/>
  <c r="AV19" i="17"/>
  <c r="AU19" i="17"/>
  <c r="AR19" i="17"/>
  <c r="AQ19" i="17"/>
  <c r="AN19" i="17"/>
  <c r="AM19" i="17"/>
  <c r="AJ19" i="17"/>
  <c r="AI19" i="17"/>
  <c r="AG19" i="17"/>
  <c r="AF19" i="17"/>
  <c r="AE19" i="17"/>
  <c r="BD18" i="17"/>
  <c r="BC18" i="17"/>
  <c r="AZ18" i="17"/>
  <c r="AY18" i="17"/>
  <c r="AV18" i="17"/>
  <c r="AU18" i="17"/>
  <c r="AR18" i="17"/>
  <c r="AQ18" i="17"/>
  <c r="AN18" i="17"/>
  <c r="AM18" i="17"/>
  <c r="AJ18" i="17"/>
  <c r="AI18" i="17"/>
  <c r="AG18" i="17"/>
  <c r="AF18" i="17"/>
  <c r="AE18" i="17"/>
  <c r="AO62" i="17"/>
  <c r="BD17" i="17"/>
  <c r="BC17" i="17"/>
  <c r="AZ17" i="17"/>
  <c r="AY17" i="17"/>
  <c r="AV17" i="17"/>
  <c r="AU17" i="17"/>
  <c r="AR17" i="17"/>
  <c r="AQ17" i="17"/>
  <c r="AN17" i="17"/>
  <c r="AM17" i="17"/>
  <c r="AJ17" i="17"/>
  <c r="AI17" i="17"/>
  <c r="AG17" i="17"/>
  <c r="AF17" i="17"/>
  <c r="AE17" i="17"/>
  <c r="AW17" i="17"/>
  <c r="AO17" i="17"/>
  <c r="AA15" i="17"/>
  <c r="Z15" i="17"/>
  <c r="W15" i="17"/>
  <c r="V15" i="17"/>
  <c r="S15" i="17"/>
  <c r="R15" i="17"/>
  <c r="O15" i="17"/>
  <c r="N15" i="17"/>
  <c r="AQ15" i="17" s="1"/>
  <c r="K15" i="17"/>
  <c r="J15" i="17"/>
  <c r="G15" i="17"/>
  <c r="F15" i="17"/>
  <c r="AB11" i="16"/>
  <c r="X11" i="16"/>
  <c r="T11" i="16"/>
  <c r="P11" i="16"/>
  <c r="L11" i="16"/>
  <c r="AA11" i="16"/>
  <c r="Z11" i="16"/>
  <c r="W11" i="16"/>
  <c r="V11" i="16"/>
  <c r="S11" i="16"/>
  <c r="R11" i="16"/>
  <c r="O11" i="16"/>
  <c r="N11" i="16"/>
  <c r="K11" i="16"/>
  <c r="J11" i="16"/>
  <c r="G11" i="16"/>
  <c r="F11" i="16"/>
  <c r="D11" i="16"/>
  <c r="C11" i="16"/>
  <c r="B11" i="16"/>
  <c r="W146" i="15"/>
  <c r="V146" i="15"/>
  <c r="S146" i="15"/>
  <c r="R146" i="15"/>
  <c r="O146" i="15"/>
  <c r="N146" i="15"/>
  <c r="K146" i="15"/>
  <c r="J146" i="15"/>
  <c r="G146" i="15"/>
  <c r="F146" i="15"/>
  <c r="D146" i="15"/>
  <c r="C146" i="15"/>
  <c r="B146" i="15"/>
  <c r="AA145" i="15"/>
  <c r="Z145" i="15"/>
  <c r="W145" i="15"/>
  <c r="V145" i="15"/>
  <c r="S145" i="15"/>
  <c r="R145" i="15"/>
  <c r="O145" i="15"/>
  <c r="N145" i="15"/>
  <c r="K145" i="15"/>
  <c r="J145" i="15"/>
  <c r="G145" i="15"/>
  <c r="F145" i="15"/>
  <c r="D145" i="15"/>
  <c r="C145" i="15"/>
  <c r="B145" i="15"/>
  <c r="AA141" i="15"/>
  <c r="Z141" i="15"/>
  <c r="W141" i="15"/>
  <c r="V141" i="15"/>
  <c r="S141" i="15"/>
  <c r="R141" i="15"/>
  <c r="O141" i="15"/>
  <c r="N141" i="15"/>
  <c r="K141" i="15"/>
  <c r="J141" i="15"/>
  <c r="G141" i="15"/>
  <c r="F141" i="15"/>
  <c r="D141" i="15"/>
  <c r="C141" i="15"/>
  <c r="B141" i="15"/>
  <c r="AA140" i="15"/>
  <c r="Z140" i="15"/>
  <c r="W140" i="15"/>
  <c r="V140" i="15"/>
  <c r="S140" i="15"/>
  <c r="R140" i="15"/>
  <c r="O140" i="15"/>
  <c r="N140" i="15"/>
  <c r="K140" i="15"/>
  <c r="J140" i="15"/>
  <c r="G140" i="15"/>
  <c r="F140" i="15"/>
  <c r="D140" i="15"/>
  <c r="C140" i="15"/>
  <c r="B140" i="15"/>
  <c r="AA139" i="15"/>
  <c r="Z139" i="15"/>
  <c r="W139" i="15"/>
  <c r="V139" i="15"/>
  <c r="S139" i="15"/>
  <c r="R139" i="15"/>
  <c r="O139" i="15"/>
  <c r="N139" i="15"/>
  <c r="K139" i="15"/>
  <c r="J139" i="15"/>
  <c r="G139" i="15"/>
  <c r="F139" i="15"/>
  <c r="D139" i="15"/>
  <c r="C139" i="15"/>
  <c r="B139" i="15"/>
  <c r="J113" i="15"/>
  <c r="C113" i="15"/>
  <c r="W95" i="15"/>
  <c r="V95" i="15"/>
  <c r="S95" i="15"/>
  <c r="R95" i="15"/>
  <c r="O95" i="15"/>
  <c r="N95" i="15"/>
  <c r="K95" i="15"/>
  <c r="J95" i="15"/>
  <c r="G95" i="15"/>
  <c r="F95" i="15"/>
  <c r="D95" i="15"/>
  <c r="C95" i="15"/>
  <c r="B95" i="15"/>
  <c r="AA94" i="15"/>
  <c r="Z94" i="15"/>
  <c r="W94" i="15"/>
  <c r="V94" i="15"/>
  <c r="S94" i="15"/>
  <c r="R94" i="15"/>
  <c r="O94" i="15"/>
  <c r="N94" i="15"/>
  <c r="K94" i="15"/>
  <c r="J94" i="15"/>
  <c r="G94" i="15"/>
  <c r="F94" i="15"/>
  <c r="D94" i="15"/>
  <c r="C94" i="15"/>
  <c r="B94" i="15"/>
  <c r="AA90" i="15"/>
  <c r="Z90" i="15"/>
  <c r="W90" i="15"/>
  <c r="V90" i="15"/>
  <c r="S90" i="15"/>
  <c r="R90" i="15"/>
  <c r="O90" i="15"/>
  <c r="N90" i="15"/>
  <c r="K90" i="15"/>
  <c r="J90" i="15"/>
  <c r="G90" i="15"/>
  <c r="F90" i="15"/>
  <c r="D90" i="15"/>
  <c r="C90" i="15"/>
  <c r="B90" i="15"/>
  <c r="AA89" i="15"/>
  <c r="Z89" i="15"/>
  <c r="W89" i="15"/>
  <c r="V89" i="15"/>
  <c r="S89" i="15"/>
  <c r="R89" i="15"/>
  <c r="O89" i="15"/>
  <c r="N89" i="15"/>
  <c r="K89" i="15"/>
  <c r="J89" i="15"/>
  <c r="G89" i="15"/>
  <c r="F89" i="15"/>
  <c r="D89" i="15"/>
  <c r="C89" i="15"/>
  <c r="B89" i="15"/>
  <c r="AA88" i="15"/>
  <c r="Z88" i="15"/>
  <c r="W88" i="15"/>
  <c r="V88" i="15"/>
  <c r="S88" i="15"/>
  <c r="R88" i="15"/>
  <c r="O88" i="15"/>
  <c r="N88" i="15"/>
  <c r="K88" i="15"/>
  <c r="J88" i="15"/>
  <c r="G88" i="15"/>
  <c r="F88" i="15"/>
  <c r="D88" i="15"/>
  <c r="C88" i="15"/>
  <c r="B88" i="15"/>
  <c r="AB65" i="15"/>
  <c r="X65" i="15"/>
  <c r="P65" i="15"/>
  <c r="H65" i="15"/>
  <c r="H64" i="15"/>
  <c r="AB63" i="15"/>
  <c r="V62" i="15"/>
  <c r="AA65" i="15"/>
  <c r="Z65" i="15"/>
  <c r="W65" i="15"/>
  <c r="V65" i="15"/>
  <c r="S65" i="15"/>
  <c r="R65" i="15"/>
  <c r="O65" i="15"/>
  <c r="N65" i="15"/>
  <c r="K65" i="15"/>
  <c r="J65" i="15"/>
  <c r="G65" i="15"/>
  <c r="F65" i="15"/>
  <c r="D65" i="15"/>
  <c r="C65" i="15"/>
  <c r="B65" i="15"/>
  <c r="AA64" i="15"/>
  <c r="Z64" i="15"/>
  <c r="W64" i="15"/>
  <c r="V64" i="15"/>
  <c r="S64" i="15"/>
  <c r="R64" i="15"/>
  <c r="O64" i="15"/>
  <c r="N64" i="15"/>
  <c r="K64" i="15"/>
  <c r="J64" i="15"/>
  <c r="G64" i="15"/>
  <c r="F64" i="15"/>
  <c r="D64" i="15"/>
  <c r="C64" i="15"/>
  <c r="B64" i="15"/>
  <c r="AA63" i="15"/>
  <c r="Z63" i="15"/>
  <c r="W63" i="15"/>
  <c r="V63" i="15"/>
  <c r="S63" i="15"/>
  <c r="R63" i="15"/>
  <c r="O63" i="15"/>
  <c r="N63" i="15"/>
  <c r="K63" i="15"/>
  <c r="J63" i="15"/>
  <c r="G63" i="15"/>
  <c r="F63" i="15"/>
  <c r="D63" i="15"/>
  <c r="C63" i="15"/>
  <c r="B63" i="15"/>
  <c r="W45" i="15"/>
  <c r="V45" i="15"/>
  <c r="S45" i="15"/>
  <c r="R45" i="15"/>
  <c r="O45" i="15"/>
  <c r="N45" i="15"/>
  <c r="K45" i="15"/>
  <c r="J45" i="15"/>
  <c r="G45" i="15"/>
  <c r="F45" i="15"/>
  <c r="D45" i="15"/>
  <c r="C45" i="15"/>
  <c r="B45" i="15"/>
  <c r="AA44" i="15"/>
  <c r="Z44" i="15"/>
  <c r="W44" i="15"/>
  <c r="V44" i="15"/>
  <c r="S44" i="15"/>
  <c r="R44" i="15"/>
  <c r="O44" i="15"/>
  <c r="N44" i="15"/>
  <c r="K44" i="15"/>
  <c r="J44" i="15"/>
  <c r="G44" i="15"/>
  <c r="F44" i="15"/>
  <c r="D44" i="15"/>
  <c r="C44" i="15"/>
  <c r="B44" i="15"/>
  <c r="AA40" i="15"/>
  <c r="Z40" i="15"/>
  <c r="W40" i="15"/>
  <c r="V40" i="15"/>
  <c r="S40" i="15"/>
  <c r="R40" i="15"/>
  <c r="O40" i="15"/>
  <c r="N40" i="15"/>
  <c r="K40" i="15"/>
  <c r="J40" i="15"/>
  <c r="G40" i="15"/>
  <c r="F40" i="15"/>
  <c r="D40" i="15"/>
  <c r="C40" i="15"/>
  <c r="B40" i="15"/>
  <c r="AA39" i="15"/>
  <c r="Z39" i="15"/>
  <c r="W39" i="15"/>
  <c r="V39" i="15"/>
  <c r="S39" i="15"/>
  <c r="R39" i="15"/>
  <c r="O39" i="15"/>
  <c r="N39" i="15"/>
  <c r="K39" i="15"/>
  <c r="J39" i="15"/>
  <c r="G39" i="15"/>
  <c r="F39" i="15"/>
  <c r="D39" i="15"/>
  <c r="C39" i="15"/>
  <c r="B39" i="15"/>
  <c r="AA38" i="15"/>
  <c r="Z38" i="15"/>
  <c r="W38" i="15"/>
  <c r="V38" i="15"/>
  <c r="S38" i="15"/>
  <c r="R38" i="15"/>
  <c r="O38" i="15"/>
  <c r="N38" i="15"/>
  <c r="K38" i="15"/>
  <c r="J38" i="15"/>
  <c r="G38" i="15"/>
  <c r="F38" i="15"/>
  <c r="D38" i="15"/>
  <c r="C38" i="15"/>
  <c r="B38" i="15"/>
  <c r="AB44" i="15"/>
  <c r="T40" i="15"/>
  <c r="L15" i="15"/>
  <c r="H15" i="15"/>
  <c r="Z12" i="15"/>
  <c r="O12" i="15"/>
  <c r="AA15" i="15"/>
  <c r="Z15" i="15"/>
  <c r="W15" i="15"/>
  <c r="V15" i="15"/>
  <c r="S15" i="15"/>
  <c r="R15" i="15"/>
  <c r="O15" i="15"/>
  <c r="N15" i="15"/>
  <c r="K15" i="15"/>
  <c r="J15" i="15"/>
  <c r="G15" i="15"/>
  <c r="G34" i="15" s="1"/>
  <c r="F15" i="15"/>
  <c r="D15" i="15"/>
  <c r="C15" i="15"/>
  <c r="B15" i="15"/>
  <c r="AA14" i="15"/>
  <c r="Z14" i="15"/>
  <c r="W14" i="15"/>
  <c r="V14" i="15"/>
  <c r="S14" i="15"/>
  <c r="R14" i="15"/>
  <c r="O14" i="15"/>
  <c r="N14" i="15"/>
  <c r="K14" i="15"/>
  <c r="J14" i="15"/>
  <c r="G14" i="15"/>
  <c r="F14" i="15"/>
  <c r="D14" i="15"/>
  <c r="C14" i="15"/>
  <c r="B14" i="15"/>
  <c r="AA13" i="15"/>
  <c r="Z13" i="15"/>
  <c r="W13" i="15"/>
  <c r="V13" i="15"/>
  <c r="S13" i="15"/>
  <c r="R13" i="15"/>
  <c r="O13" i="15"/>
  <c r="N13" i="15"/>
  <c r="K13" i="15"/>
  <c r="J13" i="15"/>
  <c r="G13" i="15"/>
  <c r="F13" i="15"/>
  <c r="D13" i="15"/>
  <c r="C13" i="15"/>
  <c r="B13" i="15"/>
  <c r="X11" i="14"/>
  <c r="X13" i="14"/>
  <c r="T13" i="14"/>
  <c r="P12" i="14"/>
  <c r="L12" i="14"/>
  <c r="P11" i="14"/>
  <c r="AA10" i="14"/>
  <c r="O10" i="14"/>
  <c r="L10" i="14"/>
  <c r="AB13" i="14"/>
  <c r="AA13" i="14"/>
  <c r="Z13" i="14"/>
  <c r="W13" i="14"/>
  <c r="V13" i="14"/>
  <c r="S13" i="14"/>
  <c r="R13" i="14"/>
  <c r="P13" i="14"/>
  <c r="O13" i="14"/>
  <c r="N13" i="14"/>
  <c r="L13" i="14"/>
  <c r="K13" i="14"/>
  <c r="J13" i="14"/>
  <c r="H13" i="14"/>
  <c r="G13" i="14"/>
  <c r="F13" i="14"/>
  <c r="AA12" i="14"/>
  <c r="Z12" i="14"/>
  <c r="X12" i="14"/>
  <c r="W12" i="14"/>
  <c r="V12" i="14"/>
  <c r="T12" i="14"/>
  <c r="S12" i="14"/>
  <c r="R12" i="14"/>
  <c r="O12" i="14"/>
  <c r="N12" i="14"/>
  <c r="K12" i="14"/>
  <c r="J12" i="14"/>
  <c r="H12" i="14"/>
  <c r="G12" i="14"/>
  <c r="F12" i="14"/>
  <c r="AB11" i="14"/>
  <c r="AA11" i="14"/>
  <c r="Z11" i="14"/>
  <c r="W11" i="14"/>
  <c r="V11" i="14"/>
  <c r="S11" i="14"/>
  <c r="R11" i="14"/>
  <c r="O11" i="14"/>
  <c r="N11" i="14"/>
  <c r="L11" i="14"/>
  <c r="K11" i="14"/>
  <c r="J11" i="14"/>
  <c r="G11" i="14"/>
  <c r="F11" i="14"/>
  <c r="Z10" i="14"/>
  <c r="S90" i="13"/>
  <c r="R90" i="13"/>
  <c r="O90" i="13"/>
  <c r="N90" i="13"/>
  <c r="K90" i="13"/>
  <c r="J90" i="13"/>
  <c r="G90" i="13"/>
  <c r="F90" i="13"/>
  <c r="D90" i="13"/>
  <c r="C90" i="13"/>
  <c r="B90" i="13"/>
  <c r="S89" i="13"/>
  <c r="R89" i="13"/>
  <c r="O89" i="13"/>
  <c r="N89" i="13"/>
  <c r="K89" i="13"/>
  <c r="J89" i="13"/>
  <c r="G89" i="13"/>
  <c r="F89" i="13"/>
  <c r="D89" i="13"/>
  <c r="C89" i="13"/>
  <c r="B89" i="13"/>
  <c r="S88" i="13"/>
  <c r="R88" i="13"/>
  <c r="O88" i="13"/>
  <c r="N88" i="13"/>
  <c r="K88" i="13"/>
  <c r="J88" i="13"/>
  <c r="G88" i="13"/>
  <c r="F88" i="13"/>
  <c r="D88" i="13"/>
  <c r="C88" i="13"/>
  <c r="B88" i="13"/>
  <c r="T90" i="13"/>
  <c r="P90" i="13"/>
  <c r="L90" i="13"/>
  <c r="H90" i="13"/>
  <c r="P89" i="13"/>
  <c r="L89" i="13"/>
  <c r="H89" i="13"/>
  <c r="T88" i="13"/>
  <c r="P88" i="13"/>
  <c r="L88" i="13"/>
  <c r="H78" i="13"/>
  <c r="T78" i="13"/>
  <c r="S78" i="13"/>
  <c r="R78" i="13"/>
  <c r="P78" i="13"/>
  <c r="O78" i="13"/>
  <c r="N78" i="13"/>
  <c r="L78" i="13"/>
  <c r="K78" i="13"/>
  <c r="J78" i="13"/>
  <c r="G78" i="13"/>
  <c r="F78" i="13"/>
  <c r="D78" i="13"/>
  <c r="C78" i="13"/>
  <c r="B78" i="13"/>
  <c r="T57" i="13"/>
  <c r="S57" i="13"/>
  <c r="R57" i="13"/>
  <c r="O57" i="13"/>
  <c r="N57" i="13"/>
  <c r="K57" i="13"/>
  <c r="J57" i="13"/>
  <c r="G57" i="13"/>
  <c r="F57" i="13"/>
  <c r="D57" i="13"/>
  <c r="C57" i="13"/>
  <c r="B57" i="13"/>
  <c r="S56" i="13"/>
  <c r="R56" i="13"/>
  <c r="O56" i="13"/>
  <c r="N56" i="13"/>
  <c r="K56" i="13"/>
  <c r="J56" i="13"/>
  <c r="H56" i="13"/>
  <c r="G56" i="13"/>
  <c r="F56" i="13"/>
  <c r="D56" i="13"/>
  <c r="C56" i="13"/>
  <c r="B56" i="13"/>
  <c r="S55" i="13"/>
  <c r="R55" i="13"/>
  <c r="O55" i="13"/>
  <c r="N55" i="13"/>
  <c r="K55" i="13"/>
  <c r="J55" i="13"/>
  <c r="G55" i="13"/>
  <c r="F55" i="13"/>
  <c r="D55" i="13"/>
  <c r="C55" i="13"/>
  <c r="B55" i="13"/>
  <c r="P57" i="13"/>
  <c r="L57" i="13"/>
  <c r="H57" i="13"/>
  <c r="T89" i="13"/>
  <c r="P56" i="13"/>
  <c r="L56" i="13"/>
  <c r="T55" i="13"/>
  <c r="P55" i="13"/>
  <c r="L55" i="13"/>
  <c r="H55" i="13"/>
  <c r="T45" i="13"/>
  <c r="S45" i="13"/>
  <c r="R45" i="13"/>
  <c r="O45" i="13"/>
  <c r="N45" i="13"/>
  <c r="L45" i="13"/>
  <c r="K45" i="13"/>
  <c r="J45" i="13"/>
  <c r="H45" i="13"/>
  <c r="G45" i="13"/>
  <c r="F45" i="13"/>
  <c r="D45" i="13"/>
  <c r="C45" i="13"/>
  <c r="B45" i="13"/>
  <c r="H24" i="13"/>
  <c r="G24" i="13"/>
  <c r="F24" i="13"/>
  <c r="G23" i="13"/>
  <c r="F23" i="13"/>
  <c r="G22" i="13"/>
  <c r="F22" i="13"/>
  <c r="H23" i="13"/>
  <c r="H22" i="13"/>
  <c r="T12" i="13"/>
  <c r="S12" i="13"/>
  <c r="R12" i="13"/>
  <c r="O12" i="13"/>
  <c r="N12" i="13"/>
  <c r="L12" i="13"/>
  <c r="K12" i="13"/>
  <c r="J12" i="13"/>
  <c r="H12" i="13"/>
  <c r="G12" i="13"/>
  <c r="F12" i="13"/>
  <c r="F20" i="13" s="1"/>
  <c r="D12" i="13"/>
  <c r="C12" i="13"/>
  <c r="B12" i="13"/>
  <c r="L11" i="12"/>
  <c r="P11" i="12"/>
  <c r="H11" i="12"/>
  <c r="T11" i="12"/>
  <c r="S11" i="12"/>
  <c r="R11" i="12"/>
  <c r="O11" i="12"/>
  <c r="N11" i="12"/>
  <c r="K11" i="12"/>
  <c r="J11" i="12"/>
  <c r="G11" i="12"/>
  <c r="F11" i="12"/>
  <c r="D11" i="12"/>
  <c r="C11" i="12"/>
  <c r="B11" i="12"/>
  <c r="BD132" i="11"/>
  <c r="BC132" i="11"/>
  <c r="AZ132" i="11"/>
  <c r="AY132" i="11"/>
  <c r="AV132" i="11"/>
  <c r="AU132" i="11"/>
  <c r="AR132" i="11"/>
  <c r="AQ132" i="11"/>
  <c r="AN132" i="11"/>
  <c r="AM132" i="11"/>
  <c r="AJ132" i="11"/>
  <c r="AI132" i="11"/>
  <c r="AG132" i="11"/>
  <c r="AF132" i="11"/>
  <c r="AE132" i="11"/>
  <c r="BA41" i="11"/>
  <c r="BD131" i="11"/>
  <c r="BC131" i="11"/>
  <c r="AZ131" i="11"/>
  <c r="AY131" i="11"/>
  <c r="AV131" i="11"/>
  <c r="AU131" i="11"/>
  <c r="AR131" i="11"/>
  <c r="AQ131" i="11"/>
  <c r="AN131" i="11"/>
  <c r="AM131" i="11"/>
  <c r="AJ131" i="11"/>
  <c r="AI131" i="11"/>
  <c r="AG131" i="11"/>
  <c r="AF131" i="11"/>
  <c r="AE131" i="11"/>
  <c r="AO131" i="11"/>
  <c r="BD130" i="11"/>
  <c r="BC130" i="11"/>
  <c r="AZ130" i="11"/>
  <c r="AY130" i="11"/>
  <c r="AV130" i="11"/>
  <c r="AU130" i="11"/>
  <c r="AR130" i="11"/>
  <c r="AQ130" i="11"/>
  <c r="AN130" i="11"/>
  <c r="AM130" i="11"/>
  <c r="AJ130" i="11"/>
  <c r="AI130" i="11"/>
  <c r="AG130" i="11"/>
  <c r="AF130" i="11"/>
  <c r="AE130" i="11"/>
  <c r="BD129" i="11"/>
  <c r="BC129" i="11"/>
  <c r="AZ129" i="11"/>
  <c r="AY129" i="11"/>
  <c r="AV129" i="11"/>
  <c r="AU129" i="11"/>
  <c r="AR129" i="11"/>
  <c r="AQ129" i="11"/>
  <c r="AN129" i="11"/>
  <c r="AM129" i="11"/>
  <c r="AJ129" i="11"/>
  <c r="AI129" i="11"/>
  <c r="AG129" i="11"/>
  <c r="AF129" i="11"/>
  <c r="AE129" i="11"/>
  <c r="AW129" i="11"/>
  <c r="BD128" i="11"/>
  <c r="BC128" i="11"/>
  <c r="AZ128" i="11"/>
  <c r="AY128" i="11"/>
  <c r="AV128" i="11"/>
  <c r="AU128" i="11"/>
  <c r="AR128" i="11"/>
  <c r="AQ128" i="11"/>
  <c r="AN128" i="11"/>
  <c r="AM128" i="11"/>
  <c r="AJ128" i="11"/>
  <c r="AI128" i="11"/>
  <c r="AG128" i="11"/>
  <c r="AF128" i="11"/>
  <c r="AE128" i="11"/>
  <c r="AW37" i="11"/>
  <c r="AK37" i="11"/>
  <c r="BD127" i="11"/>
  <c r="BC127" i="11"/>
  <c r="AZ127" i="11"/>
  <c r="AY127" i="11"/>
  <c r="AV127" i="11"/>
  <c r="AU127" i="11"/>
  <c r="AR127" i="11"/>
  <c r="AQ127" i="11"/>
  <c r="AN127" i="11"/>
  <c r="AM127" i="11"/>
  <c r="AJ127" i="11"/>
  <c r="AI127" i="11"/>
  <c r="AG127" i="11"/>
  <c r="AF127" i="11"/>
  <c r="AE127" i="11"/>
  <c r="BE127" i="11"/>
  <c r="AK36" i="11"/>
  <c r="BD126" i="11"/>
  <c r="BC126" i="11"/>
  <c r="AZ126" i="11"/>
  <c r="AY126" i="11"/>
  <c r="AV126" i="11"/>
  <c r="AU126" i="11"/>
  <c r="AR126" i="11"/>
  <c r="AQ126" i="11"/>
  <c r="AN126" i="11"/>
  <c r="AM126" i="11"/>
  <c r="AJ126" i="11"/>
  <c r="AI126" i="11"/>
  <c r="AG126" i="11"/>
  <c r="AF126" i="11"/>
  <c r="AE126" i="11"/>
  <c r="BE35" i="11"/>
  <c r="AS126" i="11"/>
  <c r="BD125" i="11"/>
  <c r="BC125" i="11"/>
  <c r="AZ125" i="11"/>
  <c r="AY125" i="11"/>
  <c r="AV125" i="11"/>
  <c r="AU125" i="11"/>
  <c r="AR125" i="11"/>
  <c r="AQ125" i="11"/>
  <c r="AN125" i="11"/>
  <c r="AM125" i="11"/>
  <c r="AJ125" i="11"/>
  <c r="AI125" i="11"/>
  <c r="AG125" i="11"/>
  <c r="AF125" i="11"/>
  <c r="AE125" i="11"/>
  <c r="AS78" i="11"/>
  <c r="BD124" i="11"/>
  <c r="BC124" i="11"/>
  <c r="AZ124" i="11"/>
  <c r="AY124" i="11"/>
  <c r="AV124" i="11"/>
  <c r="AU124" i="11"/>
  <c r="AR124" i="11"/>
  <c r="AQ124" i="11"/>
  <c r="AN124" i="11"/>
  <c r="AM124" i="11"/>
  <c r="AJ124" i="11"/>
  <c r="AI124" i="11"/>
  <c r="AG124" i="11"/>
  <c r="AF124" i="11"/>
  <c r="AE124" i="11"/>
  <c r="BD123" i="11"/>
  <c r="BC123" i="11"/>
  <c r="AZ123" i="11"/>
  <c r="AY123" i="11"/>
  <c r="AV123" i="11"/>
  <c r="AU123" i="11"/>
  <c r="AR123" i="11"/>
  <c r="AQ123" i="11"/>
  <c r="AN123" i="11"/>
  <c r="AM123" i="11"/>
  <c r="AJ123" i="11"/>
  <c r="AI123" i="11"/>
  <c r="AG123" i="11"/>
  <c r="AF123" i="11"/>
  <c r="AE123" i="11"/>
  <c r="AO32" i="11"/>
  <c r="BD122" i="11"/>
  <c r="BC122" i="11"/>
  <c r="AZ122" i="11"/>
  <c r="AY122" i="11"/>
  <c r="AV122" i="11"/>
  <c r="AU122" i="11"/>
  <c r="AR122" i="11"/>
  <c r="AQ122" i="11"/>
  <c r="AN122" i="11"/>
  <c r="AM122" i="11"/>
  <c r="AJ122" i="11"/>
  <c r="AI122" i="11"/>
  <c r="AG122" i="11"/>
  <c r="AF122" i="11"/>
  <c r="AE122" i="11"/>
  <c r="AO31" i="11"/>
  <c r="BD121" i="11"/>
  <c r="BC121" i="11"/>
  <c r="AZ121" i="11"/>
  <c r="AY121" i="11"/>
  <c r="AV121" i="11"/>
  <c r="AU121" i="11"/>
  <c r="AR121" i="11"/>
  <c r="AQ121" i="11"/>
  <c r="AN121" i="11"/>
  <c r="AM121" i="11"/>
  <c r="AJ121" i="11"/>
  <c r="AI121" i="11"/>
  <c r="AG121" i="11"/>
  <c r="AF121" i="11"/>
  <c r="AE121" i="11"/>
  <c r="AW30" i="11"/>
  <c r="BD120" i="11"/>
  <c r="BC120" i="11"/>
  <c r="AZ120" i="11"/>
  <c r="AY120" i="11"/>
  <c r="AV120" i="11"/>
  <c r="AU120" i="11"/>
  <c r="AR120" i="11"/>
  <c r="AQ120" i="11"/>
  <c r="AN120" i="11"/>
  <c r="AM120" i="11"/>
  <c r="AJ120" i="11"/>
  <c r="AI120" i="11"/>
  <c r="AG120" i="11"/>
  <c r="AF120" i="11"/>
  <c r="AE120" i="11"/>
  <c r="AW29" i="11"/>
  <c r="BD119" i="11"/>
  <c r="BC119" i="11"/>
  <c r="AZ119" i="11"/>
  <c r="AY119" i="11"/>
  <c r="AV119" i="11"/>
  <c r="AU119" i="11"/>
  <c r="AR119" i="11"/>
  <c r="AQ119" i="11"/>
  <c r="AN119" i="11"/>
  <c r="AM119" i="11"/>
  <c r="AJ119" i="11"/>
  <c r="AI119" i="11"/>
  <c r="AG119" i="11"/>
  <c r="AF119" i="11"/>
  <c r="AE119" i="11"/>
  <c r="AK28" i="11"/>
  <c r="BD118" i="11"/>
  <c r="BC118" i="11"/>
  <c r="AZ118" i="11"/>
  <c r="AY118" i="11"/>
  <c r="AV118" i="11"/>
  <c r="AU118" i="11"/>
  <c r="AR118" i="11"/>
  <c r="AQ118" i="11"/>
  <c r="AN118" i="11"/>
  <c r="AM118" i="11"/>
  <c r="AJ118" i="11"/>
  <c r="AI118" i="11"/>
  <c r="AG118" i="11"/>
  <c r="AF118" i="11"/>
  <c r="AE118" i="11"/>
  <c r="BE27" i="11"/>
  <c r="AS27" i="11"/>
  <c r="BD117" i="11"/>
  <c r="BC117" i="11"/>
  <c r="AZ117" i="11"/>
  <c r="AY117" i="11"/>
  <c r="AV117" i="11"/>
  <c r="AU117" i="11"/>
  <c r="AR117" i="11"/>
  <c r="AQ117" i="11"/>
  <c r="AN117" i="11"/>
  <c r="AM117" i="11"/>
  <c r="AJ117" i="11"/>
  <c r="AI117" i="11"/>
  <c r="AG117" i="11"/>
  <c r="AF117" i="11"/>
  <c r="AE117" i="11"/>
  <c r="AS70" i="11"/>
  <c r="BD116" i="11"/>
  <c r="BC116" i="11"/>
  <c r="AZ116" i="11"/>
  <c r="AY116" i="11"/>
  <c r="AV116" i="11"/>
  <c r="AU116" i="11"/>
  <c r="AR116" i="11"/>
  <c r="AQ116" i="11"/>
  <c r="AN116" i="11"/>
  <c r="AM116" i="11"/>
  <c r="AJ116" i="11"/>
  <c r="AI116" i="11"/>
  <c r="AG116" i="11"/>
  <c r="AF116" i="11"/>
  <c r="AE116" i="11"/>
  <c r="BD115" i="11"/>
  <c r="BC115" i="11"/>
  <c r="AZ115" i="11"/>
  <c r="AY115" i="11"/>
  <c r="AV115" i="11"/>
  <c r="AU115" i="11"/>
  <c r="AR115" i="11"/>
  <c r="AQ115" i="11"/>
  <c r="AN115" i="11"/>
  <c r="AM115" i="11"/>
  <c r="AJ115" i="11"/>
  <c r="AI115" i="11"/>
  <c r="AG115" i="11"/>
  <c r="AF115" i="11"/>
  <c r="AE115" i="11"/>
  <c r="BA24" i="11"/>
  <c r="BD114" i="11"/>
  <c r="BC114" i="11"/>
  <c r="AZ114" i="11"/>
  <c r="AY114" i="11"/>
  <c r="AV114" i="11"/>
  <c r="AU114" i="11"/>
  <c r="AR114" i="11"/>
  <c r="AQ114" i="11"/>
  <c r="AN114" i="11"/>
  <c r="AM114" i="11"/>
  <c r="AJ114" i="11"/>
  <c r="AI114" i="11"/>
  <c r="AG114" i="11"/>
  <c r="AF114" i="11"/>
  <c r="AE114" i="11"/>
  <c r="AO23" i="11"/>
  <c r="BD113" i="11"/>
  <c r="BC113" i="11"/>
  <c r="AZ113" i="11"/>
  <c r="AY113" i="11"/>
  <c r="AV113" i="11"/>
  <c r="AU113" i="11"/>
  <c r="AR113" i="11"/>
  <c r="AQ113" i="11"/>
  <c r="AN113" i="11"/>
  <c r="AM113" i="11"/>
  <c r="AJ113" i="11"/>
  <c r="AI113" i="11"/>
  <c r="AG113" i="11"/>
  <c r="AF113" i="11"/>
  <c r="AE113" i="11"/>
  <c r="AW22" i="11"/>
  <c r="BD112" i="11"/>
  <c r="BC112" i="11"/>
  <c r="AZ112" i="11"/>
  <c r="AY112" i="11"/>
  <c r="AV112" i="11"/>
  <c r="AU112" i="11"/>
  <c r="AR112" i="11"/>
  <c r="AQ112" i="11"/>
  <c r="AN112" i="11"/>
  <c r="AM112" i="11"/>
  <c r="AJ112" i="11"/>
  <c r="AI112" i="11"/>
  <c r="AG112" i="11"/>
  <c r="AF112" i="11"/>
  <c r="AE112" i="11"/>
  <c r="AW21" i="11"/>
  <c r="BD111" i="11"/>
  <c r="BC111" i="11"/>
  <c r="AZ111" i="11"/>
  <c r="AY111" i="11"/>
  <c r="AV111" i="11"/>
  <c r="AU111" i="11"/>
  <c r="AR111" i="11"/>
  <c r="AQ111" i="11"/>
  <c r="AN111" i="11"/>
  <c r="AM111" i="11"/>
  <c r="AJ111" i="11"/>
  <c r="AI111" i="11"/>
  <c r="AG111" i="11"/>
  <c r="AF111" i="11"/>
  <c r="AE111" i="11"/>
  <c r="BD110" i="11"/>
  <c r="BC110" i="11"/>
  <c r="AZ110" i="11"/>
  <c r="AY110" i="11"/>
  <c r="AV110" i="11"/>
  <c r="AU110" i="11"/>
  <c r="AR110" i="11"/>
  <c r="AQ110" i="11"/>
  <c r="AN110" i="11"/>
  <c r="AM110" i="11"/>
  <c r="AJ110" i="11"/>
  <c r="AI110" i="11"/>
  <c r="AG110" i="11"/>
  <c r="AF110" i="11"/>
  <c r="AE110" i="11"/>
  <c r="AS110" i="11"/>
  <c r="BD109" i="11"/>
  <c r="BC109" i="11"/>
  <c r="AZ109" i="11"/>
  <c r="AY109" i="11"/>
  <c r="AV109" i="11"/>
  <c r="AU109" i="11"/>
  <c r="AR109" i="11"/>
  <c r="AQ109" i="11"/>
  <c r="AN109" i="11"/>
  <c r="AM109" i="11"/>
  <c r="AJ109" i="11"/>
  <c r="AI109" i="11"/>
  <c r="AG109" i="11"/>
  <c r="AF109" i="11"/>
  <c r="AE109" i="11"/>
  <c r="AS62" i="11"/>
  <c r="BD108" i="11"/>
  <c r="BC108" i="11"/>
  <c r="AZ108" i="11"/>
  <c r="AY108" i="11"/>
  <c r="AV108" i="11"/>
  <c r="AU108" i="11"/>
  <c r="AR108" i="11"/>
  <c r="AQ108" i="11"/>
  <c r="AN108" i="11"/>
  <c r="AM108" i="11"/>
  <c r="AJ108" i="11"/>
  <c r="AI108" i="11"/>
  <c r="AG108" i="11"/>
  <c r="AF108" i="11"/>
  <c r="AE108" i="11"/>
  <c r="BA108" i="11"/>
  <c r="BD107" i="11"/>
  <c r="BC107" i="11"/>
  <c r="AZ107" i="11"/>
  <c r="AY107" i="11"/>
  <c r="AV107" i="11"/>
  <c r="AU107" i="11"/>
  <c r="AR107" i="11"/>
  <c r="AQ107" i="11"/>
  <c r="AN107" i="11"/>
  <c r="AM107" i="11"/>
  <c r="AJ107" i="11"/>
  <c r="AI107" i="11"/>
  <c r="AG107" i="11"/>
  <c r="AF107" i="11"/>
  <c r="AE107" i="11"/>
  <c r="BA16" i="11"/>
  <c r="L104" i="11"/>
  <c r="BD106" i="11"/>
  <c r="BC106" i="11"/>
  <c r="AZ106" i="11"/>
  <c r="AY106" i="11"/>
  <c r="AV106" i="11"/>
  <c r="AU106" i="11"/>
  <c r="AR106" i="11"/>
  <c r="AQ106" i="11"/>
  <c r="AN106" i="11"/>
  <c r="AM106" i="11"/>
  <c r="AJ106" i="11"/>
  <c r="AI106" i="11"/>
  <c r="AG106" i="11"/>
  <c r="AF106" i="11"/>
  <c r="AE106" i="11"/>
  <c r="AO15" i="11"/>
  <c r="AA104" i="11"/>
  <c r="Z104" i="11"/>
  <c r="W104" i="11"/>
  <c r="V104" i="11"/>
  <c r="S104" i="11"/>
  <c r="R104" i="11"/>
  <c r="O104" i="11"/>
  <c r="N104" i="11"/>
  <c r="K104" i="11"/>
  <c r="J104" i="11"/>
  <c r="G104" i="11"/>
  <c r="F104" i="11"/>
  <c r="D104" i="11"/>
  <c r="C104" i="11"/>
  <c r="B104" i="11"/>
  <c r="BD85" i="11"/>
  <c r="BC85" i="11"/>
  <c r="AZ85" i="11"/>
  <c r="AY85" i="11"/>
  <c r="AV85" i="11"/>
  <c r="AU85" i="11"/>
  <c r="AR85" i="11"/>
  <c r="AQ85" i="11"/>
  <c r="AN85" i="11"/>
  <c r="AM85" i="11"/>
  <c r="AJ85" i="11"/>
  <c r="AI85" i="11"/>
  <c r="AG85" i="11"/>
  <c r="AF85" i="11"/>
  <c r="AE85" i="11"/>
  <c r="BD84" i="11"/>
  <c r="BC84" i="11"/>
  <c r="AZ84" i="11"/>
  <c r="AY84" i="11"/>
  <c r="AV84" i="11"/>
  <c r="AU84" i="11"/>
  <c r="AR84" i="11"/>
  <c r="AQ84" i="11"/>
  <c r="AN84" i="11"/>
  <c r="AM84" i="11"/>
  <c r="AJ84" i="11"/>
  <c r="AI84" i="11"/>
  <c r="AG84" i="11"/>
  <c r="AF84" i="11"/>
  <c r="AE84" i="11"/>
  <c r="BD83" i="11"/>
  <c r="BC83" i="11"/>
  <c r="AZ83" i="11"/>
  <c r="AY83" i="11"/>
  <c r="AV83" i="11"/>
  <c r="AU83" i="11"/>
  <c r="AR83" i="11"/>
  <c r="AQ83" i="11"/>
  <c r="AN83" i="11"/>
  <c r="AM83" i="11"/>
  <c r="AJ83" i="11"/>
  <c r="AI83" i="11"/>
  <c r="AG83" i="11"/>
  <c r="AF83" i="11"/>
  <c r="AE83" i="11"/>
  <c r="BD82" i="11"/>
  <c r="BC82" i="11"/>
  <c r="AZ82" i="11"/>
  <c r="AY82" i="11"/>
  <c r="AV82" i="11"/>
  <c r="AU82" i="11"/>
  <c r="AR82" i="11"/>
  <c r="AQ82" i="11"/>
  <c r="AN82" i="11"/>
  <c r="AM82" i="11"/>
  <c r="AJ82" i="11"/>
  <c r="AI82" i="11"/>
  <c r="AG82" i="11"/>
  <c r="AF82" i="11"/>
  <c r="AE82" i="11"/>
  <c r="AO38" i="11"/>
  <c r="BD81" i="11"/>
  <c r="BC81" i="11"/>
  <c r="AZ81" i="11"/>
  <c r="AY81" i="11"/>
  <c r="AV81" i="11"/>
  <c r="AU81" i="11"/>
  <c r="AR81" i="11"/>
  <c r="AQ81" i="11"/>
  <c r="AN81" i="11"/>
  <c r="AM81" i="11"/>
  <c r="AJ81" i="11"/>
  <c r="AI81" i="11"/>
  <c r="AG81" i="11"/>
  <c r="AF81" i="11"/>
  <c r="AE81" i="11"/>
  <c r="BD80" i="11"/>
  <c r="BC80" i="11"/>
  <c r="AZ80" i="11"/>
  <c r="AY80" i="11"/>
  <c r="AV80" i="11"/>
  <c r="AU80" i="11"/>
  <c r="AR80" i="11"/>
  <c r="AQ80" i="11"/>
  <c r="AN80" i="11"/>
  <c r="AM80" i="11"/>
  <c r="AJ80" i="11"/>
  <c r="AI80" i="11"/>
  <c r="AG80" i="11"/>
  <c r="AF80" i="11"/>
  <c r="AE80" i="11"/>
  <c r="BD79" i="11"/>
  <c r="BC79" i="11"/>
  <c r="AZ79" i="11"/>
  <c r="AY79" i="11"/>
  <c r="AV79" i="11"/>
  <c r="AU79" i="11"/>
  <c r="AR79" i="11"/>
  <c r="AQ79" i="11"/>
  <c r="AN79" i="11"/>
  <c r="AM79" i="11"/>
  <c r="AJ79" i="11"/>
  <c r="AI79" i="11"/>
  <c r="AG79" i="11"/>
  <c r="AF79" i="11"/>
  <c r="AE79" i="11"/>
  <c r="AK79" i="11"/>
  <c r="BD78" i="11"/>
  <c r="BC78" i="11"/>
  <c r="AZ78" i="11"/>
  <c r="AY78" i="11"/>
  <c r="AV78" i="11"/>
  <c r="AU78" i="11"/>
  <c r="AR78" i="11"/>
  <c r="AQ78" i="11"/>
  <c r="AN78" i="11"/>
  <c r="AM78" i="11"/>
  <c r="AJ78" i="11"/>
  <c r="AI78" i="11"/>
  <c r="AG78" i="11"/>
  <c r="AF78" i="11"/>
  <c r="AE78" i="11"/>
  <c r="BE34" i="11"/>
  <c r="BD77" i="11"/>
  <c r="BC77" i="11"/>
  <c r="AZ77" i="11"/>
  <c r="AY77" i="11"/>
  <c r="AV77" i="11"/>
  <c r="AU77" i="11"/>
  <c r="AR77" i="11"/>
  <c r="AQ77" i="11"/>
  <c r="AN77" i="11"/>
  <c r="AM77" i="11"/>
  <c r="AJ77" i="11"/>
  <c r="AI77" i="11"/>
  <c r="AG77" i="11"/>
  <c r="AF77" i="11"/>
  <c r="AE77" i="11"/>
  <c r="AS77" i="11"/>
  <c r="BD76" i="11"/>
  <c r="BC76" i="11"/>
  <c r="AZ76" i="11"/>
  <c r="AY76" i="11"/>
  <c r="AV76" i="11"/>
  <c r="AU76" i="11"/>
  <c r="AR76" i="11"/>
  <c r="AQ76" i="11"/>
  <c r="AN76" i="11"/>
  <c r="AM76" i="11"/>
  <c r="AJ76" i="11"/>
  <c r="AI76" i="11"/>
  <c r="AG76" i="11"/>
  <c r="AF76" i="11"/>
  <c r="AE76" i="11"/>
  <c r="BD75" i="11"/>
  <c r="BC75" i="11"/>
  <c r="AZ75" i="11"/>
  <c r="AY75" i="11"/>
  <c r="AV75" i="11"/>
  <c r="AU75" i="11"/>
  <c r="AR75" i="11"/>
  <c r="AQ75" i="11"/>
  <c r="AN75" i="11"/>
  <c r="AM75" i="11"/>
  <c r="AJ75" i="11"/>
  <c r="AI75" i="11"/>
  <c r="AG75" i="11"/>
  <c r="AF75" i="11"/>
  <c r="AE75" i="11"/>
  <c r="BA75" i="11"/>
  <c r="BD74" i="11"/>
  <c r="BC74" i="11"/>
  <c r="AZ74" i="11"/>
  <c r="AY74" i="11"/>
  <c r="AV74" i="11"/>
  <c r="AU74" i="11"/>
  <c r="AR74" i="11"/>
  <c r="AQ74" i="11"/>
  <c r="AN74" i="11"/>
  <c r="AM74" i="11"/>
  <c r="AJ74" i="11"/>
  <c r="AI74" i="11"/>
  <c r="AG74" i="11"/>
  <c r="AF74" i="11"/>
  <c r="AE74" i="11"/>
  <c r="AO30" i="11"/>
  <c r="BD73" i="11"/>
  <c r="BC73" i="11"/>
  <c r="AZ73" i="11"/>
  <c r="AY73" i="11"/>
  <c r="AV73" i="11"/>
  <c r="AU73" i="11"/>
  <c r="AR73" i="11"/>
  <c r="AQ73" i="11"/>
  <c r="AN73" i="11"/>
  <c r="AM73" i="11"/>
  <c r="AJ73" i="11"/>
  <c r="AI73" i="11"/>
  <c r="AG73" i="11"/>
  <c r="AF73" i="11"/>
  <c r="AE73" i="11"/>
  <c r="BD72" i="11"/>
  <c r="BC72" i="11"/>
  <c r="AZ72" i="11"/>
  <c r="AY72" i="11"/>
  <c r="AV72" i="11"/>
  <c r="AU72" i="11"/>
  <c r="AR72" i="11"/>
  <c r="AQ72" i="11"/>
  <c r="AN72" i="11"/>
  <c r="AM72" i="11"/>
  <c r="AJ72" i="11"/>
  <c r="AI72" i="11"/>
  <c r="AG72" i="11"/>
  <c r="AF72" i="11"/>
  <c r="AE72" i="11"/>
  <c r="AW28" i="11"/>
  <c r="BD71" i="11"/>
  <c r="BC71" i="11"/>
  <c r="AZ71" i="11"/>
  <c r="AY71" i="11"/>
  <c r="AV71" i="11"/>
  <c r="AU71" i="11"/>
  <c r="AR71" i="11"/>
  <c r="AQ71" i="11"/>
  <c r="AN71" i="11"/>
  <c r="AM71" i="11"/>
  <c r="AJ71" i="11"/>
  <c r="AI71" i="11"/>
  <c r="AG71" i="11"/>
  <c r="AF71" i="11"/>
  <c r="AE71" i="11"/>
  <c r="AK71" i="11"/>
  <c r="BD70" i="11"/>
  <c r="BC70" i="11"/>
  <c r="AZ70" i="11"/>
  <c r="AY70" i="11"/>
  <c r="AV70" i="11"/>
  <c r="AU70" i="11"/>
  <c r="AR70" i="11"/>
  <c r="AQ70" i="11"/>
  <c r="AN70" i="11"/>
  <c r="AM70" i="11"/>
  <c r="AJ70" i="11"/>
  <c r="AI70" i="11"/>
  <c r="AG70" i="11"/>
  <c r="AF70" i="11"/>
  <c r="AE70" i="11"/>
  <c r="BE26" i="11"/>
  <c r="BD69" i="11"/>
  <c r="BC69" i="11"/>
  <c r="AZ69" i="11"/>
  <c r="AY69" i="11"/>
  <c r="AV69" i="11"/>
  <c r="AU69" i="11"/>
  <c r="AR69" i="11"/>
  <c r="AQ69" i="11"/>
  <c r="AN69" i="11"/>
  <c r="AM69" i="11"/>
  <c r="AJ69" i="11"/>
  <c r="AI69" i="11"/>
  <c r="AG69" i="11"/>
  <c r="AF69" i="11"/>
  <c r="AE69" i="11"/>
  <c r="BD68" i="11"/>
  <c r="BC68" i="11"/>
  <c r="AZ68" i="11"/>
  <c r="AY68" i="11"/>
  <c r="AV68" i="11"/>
  <c r="AU68" i="11"/>
  <c r="AR68" i="11"/>
  <c r="AQ68" i="11"/>
  <c r="AN68" i="11"/>
  <c r="AM68" i="11"/>
  <c r="AJ68" i="11"/>
  <c r="AI68" i="11"/>
  <c r="AG68" i="11"/>
  <c r="AF68" i="11"/>
  <c r="AE68" i="11"/>
  <c r="BD67" i="11"/>
  <c r="BC67" i="11"/>
  <c r="AZ67" i="11"/>
  <c r="AY67" i="11"/>
  <c r="AV67" i="11"/>
  <c r="AU67" i="11"/>
  <c r="AR67" i="11"/>
  <c r="AQ67" i="11"/>
  <c r="AN67" i="11"/>
  <c r="AM67" i="11"/>
  <c r="AJ67" i="11"/>
  <c r="AI67" i="11"/>
  <c r="AG67" i="11"/>
  <c r="AF67" i="11"/>
  <c r="AE67" i="11"/>
  <c r="BA67" i="11"/>
  <c r="BD66" i="11"/>
  <c r="BC66" i="11"/>
  <c r="AZ66" i="11"/>
  <c r="AY66" i="11"/>
  <c r="AV66" i="11"/>
  <c r="AU66" i="11"/>
  <c r="AR66" i="11"/>
  <c r="AQ66" i="11"/>
  <c r="AN66" i="11"/>
  <c r="AM66" i="11"/>
  <c r="AJ66" i="11"/>
  <c r="AI66" i="11"/>
  <c r="AG66" i="11"/>
  <c r="AF66" i="11"/>
  <c r="AE66" i="11"/>
  <c r="AO22" i="11"/>
  <c r="BD65" i="11"/>
  <c r="BC65" i="11"/>
  <c r="AZ65" i="11"/>
  <c r="AY65" i="11"/>
  <c r="AV65" i="11"/>
  <c r="AU65" i="11"/>
  <c r="AR65" i="11"/>
  <c r="AQ65" i="11"/>
  <c r="AN65" i="11"/>
  <c r="AM65" i="11"/>
  <c r="AJ65" i="11"/>
  <c r="AI65" i="11"/>
  <c r="AG65" i="11"/>
  <c r="AF65" i="11"/>
  <c r="AE65" i="11"/>
  <c r="BD64" i="11"/>
  <c r="BC64" i="11"/>
  <c r="AZ64" i="11"/>
  <c r="AY64" i="11"/>
  <c r="AV64" i="11"/>
  <c r="AU64" i="11"/>
  <c r="AR64" i="11"/>
  <c r="AQ64" i="11"/>
  <c r="AN64" i="11"/>
  <c r="AM64" i="11"/>
  <c r="AJ64" i="11"/>
  <c r="AI64" i="11"/>
  <c r="AG64" i="11"/>
  <c r="AF64" i="11"/>
  <c r="AE64" i="11"/>
  <c r="AW20" i="11"/>
  <c r="BD63" i="11"/>
  <c r="BC63" i="11"/>
  <c r="AZ63" i="11"/>
  <c r="AY63" i="11"/>
  <c r="AV63" i="11"/>
  <c r="AU63" i="11"/>
  <c r="AR63" i="11"/>
  <c r="AQ63" i="11"/>
  <c r="AN63" i="11"/>
  <c r="AM63" i="11"/>
  <c r="AJ63" i="11"/>
  <c r="AI63" i="11"/>
  <c r="AG63" i="11"/>
  <c r="AF63" i="11"/>
  <c r="AE63" i="11"/>
  <c r="AK63" i="11"/>
  <c r="BD62" i="11"/>
  <c r="BC62" i="11"/>
  <c r="AZ62" i="11"/>
  <c r="AY62" i="11"/>
  <c r="AV62" i="11"/>
  <c r="AU62" i="11"/>
  <c r="AR62" i="11"/>
  <c r="AQ62" i="11"/>
  <c r="AN62" i="11"/>
  <c r="AM62" i="11"/>
  <c r="AJ62" i="11"/>
  <c r="AI62" i="11"/>
  <c r="AG62" i="11"/>
  <c r="AF62" i="11"/>
  <c r="AE62" i="11"/>
  <c r="BE18" i="11"/>
  <c r="BD61" i="11"/>
  <c r="BC61" i="11"/>
  <c r="AZ61" i="11"/>
  <c r="AY61" i="11"/>
  <c r="AV61" i="11"/>
  <c r="AU61" i="11"/>
  <c r="AR61" i="11"/>
  <c r="AQ61" i="11"/>
  <c r="AN61" i="11"/>
  <c r="AM61" i="11"/>
  <c r="AJ61" i="11"/>
  <c r="AI61" i="11"/>
  <c r="AG61" i="11"/>
  <c r="AF61" i="11"/>
  <c r="AE61" i="11"/>
  <c r="AS61" i="11"/>
  <c r="BD60" i="11"/>
  <c r="BC60" i="11"/>
  <c r="AZ60" i="11"/>
  <c r="AY60" i="11"/>
  <c r="AV60" i="11"/>
  <c r="AU60" i="11"/>
  <c r="AR60" i="11"/>
  <c r="AQ60" i="11"/>
  <c r="AN60" i="11"/>
  <c r="AM60" i="11"/>
  <c r="AJ60" i="11"/>
  <c r="AI60" i="11"/>
  <c r="AG60" i="11"/>
  <c r="AF60" i="11"/>
  <c r="AE60" i="11"/>
  <c r="BD59" i="11"/>
  <c r="BC59" i="11"/>
  <c r="AZ59" i="11"/>
  <c r="AY59" i="11"/>
  <c r="AV59" i="11"/>
  <c r="AU59" i="11"/>
  <c r="AR59" i="11"/>
  <c r="AQ59" i="11"/>
  <c r="AN59" i="11"/>
  <c r="AM59" i="11"/>
  <c r="AJ59" i="11"/>
  <c r="AI59" i="11"/>
  <c r="AG59" i="11"/>
  <c r="AF59" i="11"/>
  <c r="AE59" i="11"/>
  <c r="X57" i="11"/>
  <c r="AA57" i="11"/>
  <c r="Z57" i="11"/>
  <c r="W57" i="11"/>
  <c r="V57" i="11"/>
  <c r="S57" i="11"/>
  <c r="R57" i="11"/>
  <c r="O57" i="11"/>
  <c r="N57" i="11"/>
  <c r="K57" i="11"/>
  <c r="J57" i="11"/>
  <c r="G57" i="11"/>
  <c r="F57" i="11"/>
  <c r="D57" i="11"/>
  <c r="C57" i="11"/>
  <c r="B57" i="11"/>
  <c r="BD41" i="11"/>
  <c r="BC41" i="11"/>
  <c r="AZ41" i="11"/>
  <c r="AY41" i="11"/>
  <c r="AV41" i="11"/>
  <c r="AU41" i="11"/>
  <c r="AR41" i="11"/>
  <c r="AQ41" i="11"/>
  <c r="AN41" i="11"/>
  <c r="AM41" i="11"/>
  <c r="AJ41" i="11"/>
  <c r="AI41" i="11"/>
  <c r="AG41" i="11"/>
  <c r="AF41" i="11"/>
  <c r="AE41" i="11"/>
  <c r="AW41" i="11"/>
  <c r="AO41" i="11"/>
  <c r="AK41" i="11"/>
  <c r="BD40" i="11"/>
  <c r="BC40" i="11"/>
  <c r="AZ40" i="11"/>
  <c r="AY40" i="11"/>
  <c r="AV40" i="11"/>
  <c r="AU40" i="11"/>
  <c r="AR40" i="11"/>
  <c r="AQ40" i="11"/>
  <c r="AN40" i="11"/>
  <c r="AM40" i="11"/>
  <c r="AJ40" i="11"/>
  <c r="AI40" i="11"/>
  <c r="AG40" i="11"/>
  <c r="AF40" i="11"/>
  <c r="AE40" i="11"/>
  <c r="BE40" i="11"/>
  <c r="BA40" i="11"/>
  <c r="BD39" i="11"/>
  <c r="BC39" i="11"/>
  <c r="AZ39" i="11"/>
  <c r="AY39" i="11"/>
  <c r="AV39" i="11"/>
  <c r="AU39" i="11"/>
  <c r="AR39" i="11"/>
  <c r="AQ39" i="11"/>
  <c r="AN39" i="11"/>
  <c r="AM39" i="11"/>
  <c r="AJ39" i="11"/>
  <c r="AI39" i="11"/>
  <c r="AG39" i="11"/>
  <c r="AF39" i="11"/>
  <c r="AE39" i="11"/>
  <c r="BE39" i="11"/>
  <c r="AW39" i="11"/>
  <c r="AK39" i="11"/>
  <c r="BD38" i="11"/>
  <c r="BC38" i="11"/>
  <c r="AZ38" i="11"/>
  <c r="AY38" i="11"/>
  <c r="AV38" i="11"/>
  <c r="AU38" i="11"/>
  <c r="AR38" i="11"/>
  <c r="AQ38" i="11"/>
  <c r="AN38" i="11"/>
  <c r="AM38" i="11"/>
  <c r="AJ38" i="11"/>
  <c r="AI38" i="11"/>
  <c r="AG38" i="11"/>
  <c r="AF38" i="11"/>
  <c r="AE38" i="11"/>
  <c r="BD37" i="11"/>
  <c r="BC37" i="11"/>
  <c r="AZ37" i="11"/>
  <c r="AY37" i="11"/>
  <c r="AV37" i="11"/>
  <c r="AU37" i="11"/>
  <c r="AR37" i="11"/>
  <c r="AQ37" i="11"/>
  <c r="AN37" i="11"/>
  <c r="AM37" i="11"/>
  <c r="AJ37" i="11"/>
  <c r="AI37" i="11"/>
  <c r="AG37" i="11"/>
  <c r="AF37" i="11"/>
  <c r="AE37" i="11"/>
  <c r="BE37" i="11"/>
  <c r="BA37" i="11"/>
  <c r="AS37" i="11"/>
  <c r="BD36" i="11"/>
  <c r="BC36" i="11"/>
  <c r="AZ36" i="11"/>
  <c r="AY36" i="11"/>
  <c r="AV36" i="11"/>
  <c r="AU36" i="11"/>
  <c r="AR36" i="11"/>
  <c r="AQ36" i="11"/>
  <c r="AN36" i="11"/>
  <c r="AM36" i="11"/>
  <c r="AJ36" i="11"/>
  <c r="AI36" i="11"/>
  <c r="AG36" i="11"/>
  <c r="AF36" i="11"/>
  <c r="AE36" i="11"/>
  <c r="AW36" i="11"/>
  <c r="AS36" i="11"/>
  <c r="BD35" i="11"/>
  <c r="BC35" i="11"/>
  <c r="AZ35" i="11"/>
  <c r="AY35" i="11"/>
  <c r="AV35" i="11"/>
  <c r="AU35" i="11"/>
  <c r="AR35" i="11"/>
  <c r="AQ35" i="11"/>
  <c r="AN35" i="11"/>
  <c r="AM35" i="11"/>
  <c r="AJ35" i="11"/>
  <c r="AI35" i="11"/>
  <c r="AG35" i="11"/>
  <c r="AF35" i="11"/>
  <c r="AE35" i="11"/>
  <c r="AS35" i="11"/>
  <c r="BD34" i="11"/>
  <c r="BC34" i="11"/>
  <c r="AZ34" i="11"/>
  <c r="AY34" i="11"/>
  <c r="AV34" i="11"/>
  <c r="AU34" i="11"/>
  <c r="AR34" i="11"/>
  <c r="AQ34" i="11"/>
  <c r="AN34" i="11"/>
  <c r="AM34" i="11"/>
  <c r="AJ34" i="11"/>
  <c r="AI34" i="11"/>
  <c r="AG34" i="11"/>
  <c r="AF34" i="11"/>
  <c r="AE34" i="11"/>
  <c r="BA34" i="11"/>
  <c r="AW34" i="11"/>
  <c r="AO78" i="11"/>
  <c r="BD33" i="11"/>
  <c r="BC33" i="11"/>
  <c r="AZ33" i="11"/>
  <c r="AY33" i="11"/>
  <c r="AV33" i="11"/>
  <c r="AU33" i="11"/>
  <c r="AR33" i="11"/>
  <c r="AQ33" i="11"/>
  <c r="AN33" i="11"/>
  <c r="AM33" i="11"/>
  <c r="AJ33" i="11"/>
  <c r="AI33" i="11"/>
  <c r="AG33" i="11"/>
  <c r="AF33" i="11"/>
  <c r="AE33" i="11"/>
  <c r="AW33" i="11"/>
  <c r="AK33" i="11"/>
  <c r="BD32" i="11"/>
  <c r="BC32" i="11"/>
  <c r="AZ32" i="11"/>
  <c r="AY32" i="11"/>
  <c r="AV32" i="11"/>
  <c r="AU32" i="11"/>
  <c r="AR32" i="11"/>
  <c r="AQ32" i="11"/>
  <c r="AN32" i="11"/>
  <c r="AM32" i="11"/>
  <c r="AJ32" i="11"/>
  <c r="AI32" i="11"/>
  <c r="AG32" i="11"/>
  <c r="AF32" i="11"/>
  <c r="AE32" i="11"/>
  <c r="BE32" i="11"/>
  <c r="BA32" i="11"/>
  <c r="AW76" i="11"/>
  <c r="BD31" i="11"/>
  <c r="BC31" i="11"/>
  <c r="AZ31" i="11"/>
  <c r="AY31" i="11"/>
  <c r="AV31" i="11"/>
  <c r="AU31" i="11"/>
  <c r="AR31" i="11"/>
  <c r="AQ31" i="11"/>
  <c r="AN31" i="11"/>
  <c r="AM31" i="11"/>
  <c r="AJ31" i="11"/>
  <c r="AI31" i="11"/>
  <c r="AG31" i="11"/>
  <c r="AF31" i="11"/>
  <c r="AE31" i="11"/>
  <c r="BE75" i="11"/>
  <c r="AS31" i="11"/>
  <c r="BD30" i="11"/>
  <c r="BC30" i="11"/>
  <c r="AZ30" i="11"/>
  <c r="AY30" i="11"/>
  <c r="AV30" i="11"/>
  <c r="AU30" i="11"/>
  <c r="AR30" i="11"/>
  <c r="AQ30" i="11"/>
  <c r="AN30" i="11"/>
  <c r="AM30" i="11"/>
  <c r="AJ30" i="11"/>
  <c r="AI30" i="11"/>
  <c r="AG30" i="11"/>
  <c r="AF30" i="11"/>
  <c r="AE30" i="11"/>
  <c r="BE74" i="11"/>
  <c r="AK30" i="11"/>
  <c r="BD29" i="11"/>
  <c r="BC29" i="11"/>
  <c r="AZ29" i="11"/>
  <c r="AY29" i="11"/>
  <c r="AV29" i="11"/>
  <c r="AU29" i="11"/>
  <c r="AR29" i="11"/>
  <c r="AQ29" i="11"/>
  <c r="AN29" i="11"/>
  <c r="AM29" i="11"/>
  <c r="AJ29" i="11"/>
  <c r="AI29" i="11"/>
  <c r="AG29" i="11"/>
  <c r="AF29" i="11"/>
  <c r="AE29" i="11"/>
  <c r="BA29" i="11"/>
  <c r="AS29" i="11"/>
  <c r="BD28" i="11"/>
  <c r="BC28" i="11"/>
  <c r="AZ28" i="11"/>
  <c r="AY28" i="11"/>
  <c r="AV28" i="11"/>
  <c r="AU28" i="11"/>
  <c r="AR28" i="11"/>
  <c r="AQ28" i="11"/>
  <c r="AN28" i="11"/>
  <c r="AM28" i="11"/>
  <c r="AJ28" i="11"/>
  <c r="AI28" i="11"/>
  <c r="AG28" i="11"/>
  <c r="AF28" i="11"/>
  <c r="AE28" i="11"/>
  <c r="AS72" i="11"/>
  <c r="AO28" i="11"/>
  <c r="BD27" i="11"/>
  <c r="BC27" i="11"/>
  <c r="AZ27" i="11"/>
  <c r="AY27" i="11"/>
  <c r="AV27" i="11"/>
  <c r="AU27" i="11"/>
  <c r="AR27" i="11"/>
  <c r="AQ27" i="11"/>
  <c r="AN27" i="11"/>
  <c r="AM27" i="11"/>
  <c r="AJ27" i="11"/>
  <c r="AI27" i="11"/>
  <c r="AG27" i="11"/>
  <c r="AF27" i="11"/>
  <c r="AE27" i="11"/>
  <c r="BA27" i="11"/>
  <c r="AO27" i="11"/>
  <c r="BD26" i="11"/>
  <c r="BC26" i="11"/>
  <c r="AZ26" i="11"/>
  <c r="AY26" i="11"/>
  <c r="AV26" i="11"/>
  <c r="AU26" i="11"/>
  <c r="AR26" i="11"/>
  <c r="AQ26" i="11"/>
  <c r="AN26" i="11"/>
  <c r="AM26" i="11"/>
  <c r="AJ26" i="11"/>
  <c r="AI26" i="11"/>
  <c r="AG26" i="11"/>
  <c r="AF26" i="11"/>
  <c r="AE26" i="11"/>
  <c r="AW26" i="11"/>
  <c r="AO70" i="11"/>
  <c r="BD25" i="11"/>
  <c r="BC25" i="11"/>
  <c r="AZ25" i="11"/>
  <c r="AY25" i="11"/>
  <c r="AV25" i="11"/>
  <c r="AU25" i="11"/>
  <c r="AR25" i="11"/>
  <c r="AQ25" i="11"/>
  <c r="AN25" i="11"/>
  <c r="AM25" i="11"/>
  <c r="AJ25" i="11"/>
  <c r="AI25" i="11"/>
  <c r="AG25" i="11"/>
  <c r="AF25" i="11"/>
  <c r="AE25" i="11"/>
  <c r="BE25" i="11"/>
  <c r="AS69" i="11"/>
  <c r="AK25" i="11"/>
  <c r="BD24" i="11"/>
  <c r="BC24" i="11"/>
  <c r="AZ24" i="11"/>
  <c r="AY24" i="11"/>
  <c r="AV24" i="11"/>
  <c r="AU24" i="11"/>
  <c r="AR24" i="11"/>
  <c r="AQ24" i="11"/>
  <c r="AN24" i="11"/>
  <c r="AM24" i="11"/>
  <c r="AJ24" i="11"/>
  <c r="AI24" i="11"/>
  <c r="AG24" i="11"/>
  <c r="AF24" i="11"/>
  <c r="AE24" i="11"/>
  <c r="BE24" i="11"/>
  <c r="AS24" i="11"/>
  <c r="AK24" i="11"/>
  <c r="BD23" i="11"/>
  <c r="BC23" i="11"/>
  <c r="AZ23" i="11"/>
  <c r="AY23" i="11"/>
  <c r="AV23" i="11"/>
  <c r="AU23" i="11"/>
  <c r="AR23" i="11"/>
  <c r="AQ23" i="11"/>
  <c r="AN23" i="11"/>
  <c r="AM23" i="11"/>
  <c r="AJ23" i="11"/>
  <c r="AI23" i="11"/>
  <c r="AG23" i="11"/>
  <c r="AF23" i="11"/>
  <c r="AE23" i="11"/>
  <c r="BD22" i="11"/>
  <c r="BC22" i="11"/>
  <c r="AZ22" i="11"/>
  <c r="AY22" i="11"/>
  <c r="AV22" i="11"/>
  <c r="AU22" i="11"/>
  <c r="AR22" i="11"/>
  <c r="AQ22" i="11"/>
  <c r="AN22" i="11"/>
  <c r="AM22" i="11"/>
  <c r="AJ22" i="11"/>
  <c r="AI22" i="11"/>
  <c r="AG22" i="11"/>
  <c r="AF22" i="11"/>
  <c r="AE22" i="11"/>
  <c r="BE66" i="11"/>
  <c r="BD21" i="11"/>
  <c r="BC21" i="11"/>
  <c r="AZ21" i="11"/>
  <c r="AY21" i="11"/>
  <c r="AV21" i="11"/>
  <c r="AU21" i="11"/>
  <c r="AR21" i="11"/>
  <c r="AQ21" i="11"/>
  <c r="AN21" i="11"/>
  <c r="AM21" i="11"/>
  <c r="AJ21" i="11"/>
  <c r="AI21" i="11"/>
  <c r="AG21" i="11"/>
  <c r="AF21" i="11"/>
  <c r="AE21" i="11"/>
  <c r="BA21" i="11"/>
  <c r="AS21" i="11"/>
  <c r="AO21" i="11"/>
  <c r="BD20" i="11"/>
  <c r="BC20" i="11"/>
  <c r="AZ20" i="11"/>
  <c r="AY20" i="11"/>
  <c r="AV20" i="11"/>
  <c r="AU20" i="11"/>
  <c r="AR20" i="11"/>
  <c r="AQ20" i="11"/>
  <c r="AN20" i="11"/>
  <c r="AM20" i="11"/>
  <c r="AJ20" i="11"/>
  <c r="AI20" i="11"/>
  <c r="AG20" i="11"/>
  <c r="AF20" i="11"/>
  <c r="AE20" i="11"/>
  <c r="BA20" i="11"/>
  <c r="AO20" i="11"/>
  <c r="AK20" i="11"/>
  <c r="BD19" i="11"/>
  <c r="BC19" i="11"/>
  <c r="AZ19" i="11"/>
  <c r="AY19" i="11"/>
  <c r="AV19" i="11"/>
  <c r="AU19" i="11"/>
  <c r="AR19" i="11"/>
  <c r="AQ19" i="11"/>
  <c r="AN19" i="11"/>
  <c r="AM19" i="11"/>
  <c r="AJ19" i="11"/>
  <c r="AI19" i="11"/>
  <c r="AG19" i="11"/>
  <c r="AF19" i="11"/>
  <c r="AE19" i="11"/>
  <c r="BE19" i="11"/>
  <c r="BA19" i="11"/>
  <c r="AO19" i="11"/>
  <c r="BD18" i="11"/>
  <c r="BC18" i="11"/>
  <c r="AZ18" i="11"/>
  <c r="AY18" i="11"/>
  <c r="AV18" i="11"/>
  <c r="AU18" i="11"/>
  <c r="AR18" i="11"/>
  <c r="AQ18" i="11"/>
  <c r="AN18" i="11"/>
  <c r="AM18" i="11"/>
  <c r="AJ18" i="11"/>
  <c r="AI18" i="11"/>
  <c r="AG18" i="11"/>
  <c r="AF18" i="11"/>
  <c r="AE18" i="11"/>
  <c r="AW18" i="11"/>
  <c r="AK18" i="11"/>
  <c r="BD17" i="11"/>
  <c r="BC17" i="11"/>
  <c r="AZ17" i="11"/>
  <c r="AY17" i="11"/>
  <c r="AV17" i="11"/>
  <c r="AU17" i="11"/>
  <c r="AR17" i="11"/>
  <c r="AQ17" i="11"/>
  <c r="AN17" i="11"/>
  <c r="AM17" i="11"/>
  <c r="AJ17" i="11"/>
  <c r="AI17" i="11"/>
  <c r="AG17" i="11"/>
  <c r="AF17" i="11"/>
  <c r="AE17" i="11"/>
  <c r="BE17" i="11"/>
  <c r="AW61" i="11"/>
  <c r="AK17" i="11"/>
  <c r="BD16" i="11"/>
  <c r="BC16" i="11"/>
  <c r="AZ16" i="11"/>
  <c r="AY16" i="11"/>
  <c r="AV16" i="11"/>
  <c r="AU16" i="11"/>
  <c r="AR16" i="11"/>
  <c r="AQ16" i="11"/>
  <c r="AN16" i="11"/>
  <c r="AM16" i="11"/>
  <c r="AJ16" i="11"/>
  <c r="AI16" i="11"/>
  <c r="AG16" i="11"/>
  <c r="AF16" i="11"/>
  <c r="AE16" i="11"/>
  <c r="AW60" i="11"/>
  <c r="BD15" i="11"/>
  <c r="BC15" i="11"/>
  <c r="AZ15" i="11"/>
  <c r="AY15" i="11"/>
  <c r="AV15" i="11"/>
  <c r="AU15" i="11"/>
  <c r="AR15" i="11"/>
  <c r="AQ15" i="11"/>
  <c r="AN15" i="11"/>
  <c r="AM15" i="11"/>
  <c r="AJ15" i="11"/>
  <c r="AI15" i="11"/>
  <c r="AG15" i="11"/>
  <c r="AF15" i="11"/>
  <c r="AE15" i="11"/>
  <c r="BA59" i="11"/>
  <c r="AS15" i="11"/>
  <c r="AA13" i="11"/>
  <c r="Z13" i="11"/>
  <c r="W13" i="11"/>
  <c r="V13" i="11"/>
  <c r="S13" i="11"/>
  <c r="R13" i="11"/>
  <c r="O13" i="11"/>
  <c r="N13" i="11"/>
  <c r="K13" i="11"/>
  <c r="J13" i="11"/>
  <c r="G13" i="11"/>
  <c r="F13" i="11"/>
  <c r="D13" i="11"/>
  <c r="C13" i="11"/>
  <c r="B13" i="11"/>
  <c r="H11" i="10"/>
  <c r="AB11" i="10"/>
  <c r="X11" i="10"/>
  <c r="T11" i="10"/>
  <c r="P11" i="10"/>
  <c r="AA11" i="10"/>
  <c r="Z11" i="10"/>
  <c r="W11" i="10"/>
  <c r="V11" i="10"/>
  <c r="S11" i="10"/>
  <c r="R11" i="10"/>
  <c r="O11" i="10"/>
  <c r="N11" i="10"/>
  <c r="L11" i="10"/>
  <c r="K11" i="10"/>
  <c r="J11" i="10"/>
  <c r="G11" i="10"/>
  <c r="F11" i="10"/>
  <c r="D11" i="10"/>
  <c r="C11" i="10"/>
  <c r="B11" i="10"/>
  <c r="AA175" i="9"/>
  <c r="Z175" i="9"/>
  <c r="W175" i="9"/>
  <c r="V175" i="9"/>
  <c r="S175" i="9"/>
  <c r="R175" i="9"/>
  <c r="O175" i="9"/>
  <c r="N175" i="9"/>
  <c r="K175" i="9"/>
  <c r="J175" i="9"/>
  <c r="G175" i="9"/>
  <c r="F175" i="9"/>
  <c r="D175" i="9"/>
  <c r="C175" i="9"/>
  <c r="B175" i="9"/>
  <c r="AA174" i="9"/>
  <c r="Z174" i="9"/>
  <c r="W174" i="9"/>
  <c r="V174" i="9"/>
  <c r="S174" i="9"/>
  <c r="R174" i="9"/>
  <c r="O174" i="9"/>
  <c r="N174" i="9"/>
  <c r="K174" i="9"/>
  <c r="J174" i="9"/>
  <c r="G174" i="9"/>
  <c r="F174" i="9"/>
  <c r="D174" i="9"/>
  <c r="C174" i="9"/>
  <c r="B174" i="9"/>
  <c r="AA170" i="9"/>
  <c r="Z170" i="9"/>
  <c r="W170" i="9"/>
  <c r="V170" i="9"/>
  <c r="S170" i="9"/>
  <c r="R170" i="9"/>
  <c r="O170" i="9"/>
  <c r="N170" i="9"/>
  <c r="K170" i="9"/>
  <c r="J170" i="9"/>
  <c r="G170" i="9"/>
  <c r="F170" i="9"/>
  <c r="D170" i="9"/>
  <c r="C170" i="9"/>
  <c r="B170" i="9"/>
  <c r="AA169" i="9"/>
  <c r="Z169" i="9"/>
  <c r="W169" i="9"/>
  <c r="V169" i="9"/>
  <c r="S169" i="9"/>
  <c r="R169" i="9"/>
  <c r="O169" i="9"/>
  <c r="N169" i="9"/>
  <c r="K169" i="9"/>
  <c r="J169" i="9"/>
  <c r="G169" i="9"/>
  <c r="F169" i="9"/>
  <c r="D169" i="9"/>
  <c r="C169" i="9"/>
  <c r="B169" i="9"/>
  <c r="AA168" i="9"/>
  <c r="Z168" i="9"/>
  <c r="W168" i="9"/>
  <c r="V168" i="9"/>
  <c r="T168" i="9"/>
  <c r="S168" i="9"/>
  <c r="R168" i="9"/>
  <c r="O168" i="9"/>
  <c r="N168" i="9"/>
  <c r="K168" i="9"/>
  <c r="J168" i="9"/>
  <c r="G168" i="9"/>
  <c r="F168" i="9"/>
  <c r="D168" i="9"/>
  <c r="C168" i="9"/>
  <c r="B168" i="9"/>
  <c r="X168" i="9"/>
  <c r="AB145" i="9"/>
  <c r="AA145" i="9"/>
  <c r="Z145" i="9"/>
  <c r="X145" i="9"/>
  <c r="W145" i="9"/>
  <c r="W62" i="9" s="1"/>
  <c r="V145" i="9"/>
  <c r="T145" i="9"/>
  <c r="S145" i="9"/>
  <c r="R145" i="9"/>
  <c r="P145" i="9"/>
  <c r="O145" i="9"/>
  <c r="N145" i="9"/>
  <c r="L145" i="9"/>
  <c r="K145" i="9"/>
  <c r="J145" i="9"/>
  <c r="H145" i="9"/>
  <c r="G145" i="9"/>
  <c r="F145" i="9"/>
  <c r="D145" i="9"/>
  <c r="C145" i="9"/>
  <c r="B145" i="9"/>
  <c r="AA144" i="9"/>
  <c r="Z144" i="9"/>
  <c r="X144" i="9"/>
  <c r="W144" i="9"/>
  <c r="V144" i="9"/>
  <c r="T144" i="9"/>
  <c r="S144" i="9"/>
  <c r="R144" i="9"/>
  <c r="P144" i="9"/>
  <c r="O144" i="9"/>
  <c r="N144" i="9"/>
  <c r="L144" i="9"/>
  <c r="K144" i="9"/>
  <c r="J144" i="9"/>
  <c r="H144" i="9"/>
  <c r="G144" i="9"/>
  <c r="F144" i="9"/>
  <c r="D144" i="9"/>
  <c r="C144" i="9"/>
  <c r="B144" i="9"/>
  <c r="AB143" i="9"/>
  <c r="AA143" i="9"/>
  <c r="Z143" i="9"/>
  <c r="W143" i="9"/>
  <c r="V143" i="9"/>
  <c r="T143" i="9"/>
  <c r="S143" i="9"/>
  <c r="R143" i="9"/>
  <c r="O143" i="9"/>
  <c r="N143" i="9"/>
  <c r="L143" i="9"/>
  <c r="K143" i="9"/>
  <c r="J143" i="9"/>
  <c r="H143" i="9"/>
  <c r="G143" i="9"/>
  <c r="F143" i="9"/>
  <c r="D143" i="9"/>
  <c r="C143" i="9"/>
  <c r="B143" i="9"/>
  <c r="AA124" i="9"/>
  <c r="Z124" i="9"/>
  <c r="W124" i="9"/>
  <c r="V124" i="9"/>
  <c r="S124" i="9"/>
  <c r="R124" i="9"/>
  <c r="O124" i="9"/>
  <c r="N124" i="9"/>
  <c r="K124" i="9"/>
  <c r="J124" i="9"/>
  <c r="G124" i="9"/>
  <c r="F124" i="9"/>
  <c r="D124" i="9"/>
  <c r="C124" i="9"/>
  <c r="B124" i="9"/>
  <c r="AA123" i="9"/>
  <c r="Z123" i="9"/>
  <c r="W123" i="9"/>
  <c r="V123" i="9"/>
  <c r="S123" i="9"/>
  <c r="R123" i="9"/>
  <c r="O123" i="9"/>
  <c r="N123" i="9"/>
  <c r="K123" i="9"/>
  <c r="J123" i="9"/>
  <c r="G123" i="9"/>
  <c r="F123" i="9"/>
  <c r="D123" i="9"/>
  <c r="C123" i="9"/>
  <c r="B123" i="9"/>
  <c r="AA119" i="9"/>
  <c r="Z119" i="9"/>
  <c r="W119" i="9"/>
  <c r="V119" i="9"/>
  <c r="S119" i="9"/>
  <c r="R119" i="9"/>
  <c r="O119" i="9"/>
  <c r="N119" i="9"/>
  <c r="K119" i="9"/>
  <c r="J119" i="9"/>
  <c r="G119" i="9"/>
  <c r="F119" i="9"/>
  <c r="D119" i="9"/>
  <c r="C119" i="9"/>
  <c r="B119" i="9"/>
  <c r="AA118" i="9"/>
  <c r="Z118" i="9"/>
  <c r="W118" i="9"/>
  <c r="V118" i="9"/>
  <c r="S118" i="9"/>
  <c r="R118" i="9"/>
  <c r="O118" i="9"/>
  <c r="N118" i="9"/>
  <c r="K118" i="9"/>
  <c r="J118" i="9"/>
  <c r="G118" i="9"/>
  <c r="F118" i="9"/>
  <c r="D118" i="9"/>
  <c r="C118" i="9"/>
  <c r="B118" i="9"/>
  <c r="AA117" i="9"/>
  <c r="Z117" i="9"/>
  <c r="X117" i="9"/>
  <c r="W117" i="9"/>
  <c r="V117" i="9"/>
  <c r="S117" i="9"/>
  <c r="R117" i="9"/>
  <c r="O117" i="9"/>
  <c r="N117" i="9"/>
  <c r="K117" i="9"/>
  <c r="J117" i="9"/>
  <c r="G117" i="9"/>
  <c r="F117" i="9"/>
  <c r="D117" i="9"/>
  <c r="C117" i="9"/>
  <c r="B117" i="9"/>
  <c r="T117" i="9"/>
  <c r="P117" i="9"/>
  <c r="B91" i="9"/>
  <c r="AB94" i="9"/>
  <c r="AA94" i="9"/>
  <c r="Z94" i="9"/>
  <c r="W94" i="9"/>
  <c r="V94" i="9"/>
  <c r="S94" i="9"/>
  <c r="R94" i="9"/>
  <c r="O94" i="9"/>
  <c r="N94" i="9"/>
  <c r="L94" i="9"/>
  <c r="K94" i="9"/>
  <c r="J94" i="9"/>
  <c r="H94" i="9"/>
  <c r="G94" i="9"/>
  <c r="F94" i="9"/>
  <c r="D94" i="9"/>
  <c r="C94" i="9"/>
  <c r="B94" i="9"/>
  <c r="AA93" i="9"/>
  <c r="Z93" i="9"/>
  <c r="X93" i="9"/>
  <c r="W93" i="9"/>
  <c r="V93" i="9"/>
  <c r="T93" i="9"/>
  <c r="S93" i="9"/>
  <c r="R93" i="9"/>
  <c r="P93" i="9"/>
  <c r="O93" i="9"/>
  <c r="N93" i="9"/>
  <c r="K93" i="9"/>
  <c r="J93" i="9"/>
  <c r="H93" i="9"/>
  <c r="G93" i="9"/>
  <c r="F93" i="9"/>
  <c r="D93" i="9"/>
  <c r="C93" i="9"/>
  <c r="B93" i="9"/>
  <c r="AA92" i="9"/>
  <c r="Z92" i="9"/>
  <c r="X92" i="9"/>
  <c r="W92" i="9"/>
  <c r="V92" i="9"/>
  <c r="T92" i="9"/>
  <c r="S92" i="9"/>
  <c r="R92" i="9"/>
  <c r="O92" i="9"/>
  <c r="N92" i="9"/>
  <c r="L92" i="9"/>
  <c r="K92" i="9"/>
  <c r="J92" i="9"/>
  <c r="H92" i="9"/>
  <c r="G92" i="9"/>
  <c r="F92" i="9"/>
  <c r="D92" i="9"/>
  <c r="C92" i="9"/>
  <c r="B92" i="9"/>
  <c r="R10" i="3" s="1"/>
  <c r="V91" i="9"/>
  <c r="S91" i="9"/>
  <c r="AA73" i="9"/>
  <c r="Z73" i="9"/>
  <c r="W73" i="9"/>
  <c r="V73" i="9"/>
  <c r="S73" i="9"/>
  <c r="R73" i="9"/>
  <c r="O73" i="9"/>
  <c r="N73" i="9"/>
  <c r="K73" i="9"/>
  <c r="J73" i="9"/>
  <c r="G73" i="9"/>
  <c r="F73" i="9"/>
  <c r="D73" i="9"/>
  <c r="C73" i="9"/>
  <c r="B73" i="9"/>
  <c r="AA72" i="9"/>
  <c r="Z72" i="9"/>
  <c r="W72" i="9"/>
  <c r="V72" i="9"/>
  <c r="S72" i="9"/>
  <c r="R72" i="9"/>
  <c r="O72" i="9"/>
  <c r="N72" i="9"/>
  <c r="K72" i="9"/>
  <c r="J72" i="9"/>
  <c r="G72" i="9"/>
  <c r="F72" i="9"/>
  <c r="D72" i="9"/>
  <c r="C72" i="9"/>
  <c r="B72" i="9"/>
  <c r="AA68" i="9"/>
  <c r="Z68" i="9"/>
  <c r="W68" i="9"/>
  <c r="V68" i="9"/>
  <c r="S68" i="9"/>
  <c r="R68" i="9"/>
  <c r="O68" i="9"/>
  <c r="N68" i="9"/>
  <c r="K68" i="9"/>
  <c r="J68" i="9"/>
  <c r="G68" i="9"/>
  <c r="F68" i="9"/>
  <c r="D68" i="9"/>
  <c r="C68" i="9"/>
  <c r="B68" i="9"/>
  <c r="AA67" i="9"/>
  <c r="Z67" i="9"/>
  <c r="W67" i="9"/>
  <c r="V67" i="9"/>
  <c r="S67" i="9"/>
  <c r="R67" i="9"/>
  <c r="O67" i="9"/>
  <c r="N67" i="9"/>
  <c r="K67" i="9"/>
  <c r="J67" i="9"/>
  <c r="G67" i="9"/>
  <c r="F67" i="9"/>
  <c r="D67" i="9"/>
  <c r="C67" i="9"/>
  <c r="B67" i="9"/>
  <c r="AB66" i="9"/>
  <c r="AA66" i="9"/>
  <c r="Z66" i="9"/>
  <c r="W66" i="9"/>
  <c r="V66" i="9"/>
  <c r="S66" i="9"/>
  <c r="R66" i="9"/>
  <c r="O66" i="9"/>
  <c r="N66" i="9"/>
  <c r="K66" i="9"/>
  <c r="J66" i="9"/>
  <c r="G66" i="9"/>
  <c r="F66" i="9"/>
  <c r="D66" i="9"/>
  <c r="C66" i="9"/>
  <c r="B66" i="9"/>
  <c r="AB73" i="9"/>
  <c r="P73" i="9"/>
  <c r="L73" i="9"/>
  <c r="X72" i="9"/>
  <c r="L71" i="9"/>
  <c r="H72" i="9"/>
  <c r="B71" i="9"/>
  <c r="P68" i="9"/>
  <c r="L68" i="9"/>
  <c r="H68" i="9"/>
  <c r="AB169" i="9"/>
  <c r="X66" i="9"/>
  <c r="T66" i="9"/>
  <c r="P66" i="9"/>
  <c r="H66" i="9"/>
  <c r="Z40" i="9"/>
  <c r="G65" i="9"/>
  <c r="F65" i="9"/>
  <c r="O40" i="9"/>
  <c r="B40" i="9"/>
  <c r="W10" i="9"/>
  <c r="K10" i="9"/>
  <c r="AB13" i="9"/>
  <c r="AA13" i="9"/>
  <c r="Z13" i="9"/>
  <c r="X13" i="9"/>
  <c r="W13" i="9"/>
  <c r="V13" i="9"/>
  <c r="T13" i="9"/>
  <c r="S13" i="9"/>
  <c r="R13" i="9"/>
  <c r="P13" i="9"/>
  <c r="O13" i="9"/>
  <c r="N13" i="9"/>
  <c r="K13" i="9"/>
  <c r="J13" i="9"/>
  <c r="G13" i="9"/>
  <c r="F13" i="9"/>
  <c r="D13" i="9"/>
  <c r="C13" i="9"/>
  <c r="B13" i="9"/>
  <c r="AB12" i="9"/>
  <c r="AA12" i="9"/>
  <c r="Z12" i="9"/>
  <c r="X12" i="9"/>
  <c r="W12" i="9"/>
  <c r="V12" i="9"/>
  <c r="T12" i="9"/>
  <c r="S12" i="9"/>
  <c r="R12" i="9"/>
  <c r="P12" i="9"/>
  <c r="O12" i="9"/>
  <c r="N12" i="9"/>
  <c r="L12" i="9"/>
  <c r="K12" i="9"/>
  <c r="J12" i="9"/>
  <c r="G12" i="9"/>
  <c r="F12" i="9"/>
  <c r="D12" i="9"/>
  <c r="C12" i="9"/>
  <c r="B12" i="9"/>
  <c r="AA11" i="9"/>
  <c r="Z11" i="9"/>
  <c r="X11" i="9"/>
  <c r="W11" i="9"/>
  <c r="V11" i="9"/>
  <c r="T11" i="9"/>
  <c r="S11" i="9"/>
  <c r="R11" i="9"/>
  <c r="P11" i="9"/>
  <c r="O11" i="9"/>
  <c r="N11" i="9"/>
  <c r="L11" i="9"/>
  <c r="K11" i="9"/>
  <c r="J11" i="9"/>
  <c r="H11" i="9"/>
  <c r="G11" i="9"/>
  <c r="F11" i="9"/>
  <c r="D11" i="9"/>
  <c r="C11" i="9"/>
  <c r="B11" i="9"/>
  <c r="V10" i="9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B128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B123" i="8"/>
  <c r="B122" i="8"/>
  <c r="I120" i="8"/>
  <c r="H120" i="8"/>
  <c r="G120" i="8"/>
  <c r="Q119" i="8"/>
  <c r="P119" i="8"/>
  <c r="O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Q118" i="8"/>
  <c r="P118" i="8"/>
  <c r="O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B117" i="8"/>
  <c r="Q115" i="8"/>
  <c r="P115" i="8"/>
  <c r="O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Q114" i="8"/>
  <c r="P114" i="8"/>
  <c r="O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Q113" i="8"/>
  <c r="P113" i="8"/>
  <c r="O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B112" i="8"/>
  <c r="B111" i="8"/>
  <c r="B109" i="8"/>
  <c r="B108" i="8"/>
  <c r="B107" i="8"/>
  <c r="B106" i="8"/>
  <c r="B104" i="8"/>
  <c r="B103" i="8"/>
  <c r="B102" i="8"/>
  <c r="B101" i="8"/>
  <c r="B100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B84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B79" i="8"/>
  <c r="B78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Q75" i="8"/>
  <c r="P75" i="8"/>
  <c r="O75" i="8"/>
  <c r="M75" i="8"/>
  <c r="L75" i="8"/>
  <c r="K75" i="8"/>
  <c r="J75" i="8"/>
  <c r="I75" i="8"/>
  <c r="H75" i="8"/>
  <c r="G75" i="8"/>
  <c r="F75" i="8"/>
  <c r="E75" i="8"/>
  <c r="D75" i="8"/>
  <c r="C75" i="8"/>
  <c r="B75" i="8"/>
  <c r="Q74" i="8"/>
  <c r="P74" i="8"/>
  <c r="O74" i="8"/>
  <c r="M74" i="8"/>
  <c r="L74" i="8"/>
  <c r="K74" i="8"/>
  <c r="J74" i="8"/>
  <c r="I74" i="8"/>
  <c r="H74" i="8"/>
  <c r="G74" i="8"/>
  <c r="F74" i="8"/>
  <c r="E74" i="8"/>
  <c r="D74" i="8"/>
  <c r="C74" i="8"/>
  <c r="B74" i="8"/>
  <c r="B73" i="8"/>
  <c r="Q71" i="8"/>
  <c r="P71" i="8"/>
  <c r="O71" i="8"/>
  <c r="M71" i="8"/>
  <c r="L71" i="8"/>
  <c r="K71" i="8"/>
  <c r="J71" i="8"/>
  <c r="I71" i="8"/>
  <c r="H71" i="8"/>
  <c r="G71" i="8"/>
  <c r="F71" i="8"/>
  <c r="E71" i="8"/>
  <c r="D71" i="8"/>
  <c r="C71" i="8"/>
  <c r="B71" i="8"/>
  <c r="Q70" i="8"/>
  <c r="P70" i="8"/>
  <c r="O70" i="8"/>
  <c r="M70" i="8"/>
  <c r="L70" i="8"/>
  <c r="K70" i="8"/>
  <c r="J70" i="8"/>
  <c r="I70" i="8"/>
  <c r="H70" i="8"/>
  <c r="G70" i="8"/>
  <c r="F70" i="8"/>
  <c r="E70" i="8"/>
  <c r="D70" i="8"/>
  <c r="C70" i="8"/>
  <c r="B70" i="8"/>
  <c r="Q69" i="8"/>
  <c r="P69" i="8"/>
  <c r="O69" i="8"/>
  <c r="M69" i="8"/>
  <c r="L69" i="8"/>
  <c r="K69" i="8"/>
  <c r="J69" i="8"/>
  <c r="I69" i="8"/>
  <c r="H69" i="8"/>
  <c r="G69" i="8"/>
  <c r="F69" i="8"/>
  <c r="E69" i="8"/>
  <c r="D69" i="8"/>
  <c r="C69" i="8"/>
  <c r="B69" i="8"/>
  <c r="B68" i="8"/>
  <c r="B67" i="8"/>
  <c r="B65" i="8"/>
  <c r="B64" i="8"/>
  <c r="B63" i="8"/>
  <c r="B62" i="8"/>
  <c r="B60" i="8"/>
  <c r="B59" i="8"/>
  <c r="B58" i="8"/>
  <c r="B57" i="8"/>
  <c r="B56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B38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B33" i="8"/>
  <c r="B32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Q29" i="8"/>
  <c r="P29" i="8"/>
  <c r="O29" i="8"/>
  <c r="M29" i="8"/>
  <c r="L29" i="8"/>
  <c r="K29" i="8"/>
  <c r="J29" i="8"/>
  <c r="I29" i="8"/>
  <c r="H29" i="8"/>
  <c r="G29" i="8"/>
  <c r="F29" i="8"/>
  <c r="E29" i="8"/>
  <c r="D29" i="8"/>
  <c r="C29" i="8"/>
  <c r="B29" i="8"/>
  <c r="Q28" i="8"/>
  <c r="P28" i="8"/>
  <c r="O28" i="8"/>
  <c r="M28" i="8"/>
  <c r="L28" i="8"/>
  <c r="K28" i="8"/>
  <c r="J28" i="8"/>
  <c r="I28" i="8"/>
  <c r="H28" i="8"/>
  <c r="G28" i="8"/>
  <c r="F28" i="8"/>
  <c r="E28" i="8"/>
  <c r="D28" i="8"/>
  <c r="C28" i="8"/>
  <c r="B28" i="8"/>
  <c r="B27" i="8"/>
  <c r="Q25" i="8"/>
  <c r="P25" i="8"/>
  <c r="O25" i="8"/>
  <c r="M25" i="8"/>
  <c r="L25" i="8"/>
  <c r="K25" i="8"/>
  <c r="J25" i="8"/>
  <c r="I25" i="8"/>
  <c r="H25" i="8"/>
  <c r="G25" i="8"/>
  <c r="F25" i="8"/>
  <c r="E25" i="8"/>
  <c r="D25" i="8"/>
  <c r="C25" i="8"/>
  <c r="B25" i="8"/>
  <c r="Q24" i="8"/>
  <c r="P24" i="8"/>
  <c r="O24" i="8"/>
  <c r="M24" i="8"/>
  <c r="L24" i="8"/>
  <c r="K24" i="8"/>
  <c r="J24" i="8"/>
  <c r="I24" i="8"/>
  <c r="H24" i="8"/>
  <c r="G24" i="8"/>
  <c r="F24" i="8"/>
  <c r="E24" i="8"/>
  <c r="D24" i="8"/>
  <c r="C24" i="8"/>
  <c r="B24" i="8"/>
  <c r="Q23" i="8"/>
  <c r="P23" i="8"/>
  <c r="O23" i="8"/>
  <c r="M23" i="8"/>
  <c r="L23" i="8"/>
  <c r="K23" i="8"/>
  <c r="J23" i="8"/>
  <c r="I23" i="8"/>
  <c r="H23" i="8"/>
  <c r="G23" i="8"/>
  <c r="F23" i="8"/>
  <c r="E23" i="8"/>
  <c r="D23" i="8"/>
  <c r="C23" i="8"/>
  <c r="B23" i="8"/>
  <c r="B22" i="8"/>
  <c r="B21" i="8"/>
  <c r="B19" i="8"/>
  <c r="B18" i="8"/>
  <c r="B17" i="8"/>
  <c r="B16" i="8"/>
  <c r="B14" i="8"/>
  <c r="B13" i="8"/>
  <c r="B12" i="8"/>
  <c r="B11" i="8"/>
  <c r="B10" i="8"/>
  <c r="Q127" i="7"/>
  <c r="P127" i="7"/>
  <c r="O127" i="7"/>
  <c r="N127" i="7"/>
  <c r="M127" i="7"/>
  <c r="L127" i="7"/>
  <c r="K127" i="7"/>
  <c r="J127" i="7"/>
  <c r="I127" i="7"/>
  <c r="H127" i="7"/>
  <c r="H105" i="7" s="1"/>
  <c r="G127" i="7"/>
  <c r="G105" i="7" s="1"/>
  <c r="F127" i="7"/>
  <c r="E127" i="7"/>
  <c r="D127" i="7"/>
  <c r="C127" i="7"/>
  <c r="B127" i="7"/>
  <c r="Q122" i="7"/>
  <c r="P122" i="7"/>
  <c r="P100" i="7" s="1"/>
  <c r="O122" i="7"/>
  <c r="O100" i="7" s="1"/>
  <c r="N122" i="7"/>
  <c r="M122" i="7"/>
  <c r="L122" i="7"/>
  <c r="K122" i="7"/>
  <c r="J122" i="7"/>
  <c r="I122" i="7"/>
  <c r="H122" i="7"/>
  <c r="H100" i="7" s="1"/>
  <c r="G122" i="7"/>
  <c r="G100" i="7" s="1"/>
  <c r="F122" i="7"/>
  <c r="E122" i="7"/>
  <c r="D122" i="7"/>
  <c r="C122" i="7"/>
  <c r="B122" i="7"/>
  <c r="Q121" i="7"/>
  <c r="P121" i="7"/>
  <c r="N121" i="7"/>
  <c r="M121" i="7"/>
  <c r="L121" i="7"/>
  <c r="K121" i="7"/>
  <c r="J121" i="7"/>
  <c r="I121" i="7"/>
  <c r="F121" i="7"/>
  <c r="E121" i="7"/>
  <c r="D121" i="7"/>
  <c r="C121" i="7"/>
  <c r="B121" i="7"/>
  <c r="N118" i="7"/>
  <c r="B118" i="7"/>
  <c r="N117" i="7"/>
  <c r="B117" i="7"/>
  <c r="Q116" i="7"/>
  <c r="P116" i="7"/>
  <c r="P110" i="7" s="1"/>
  <c r="P99" i="7" s="1"/>
  <c r="O116" i="7"/>
  <c r="O110" i="7" s="1"/>
  <c r="N116" i="7"/>
  <c r="M116" i="7"/>
  <c r="L116" i="7"/>
  <c r="K116" i="7"/>
  <c r="K110" i="7" s="1"/>
  <c r="K99" i="7" s="1"/>
  <c r="J116" i="7"/>
  <c r="I116" i="7"/>
  <c r="H116" i="7"/>
  <c r="G116" i="7"/>
  <c r="F116" i="7"/>
  <c r="E116" i="7"/>
  <c r="D116" i="7"/>
  <c r="D110" i="7" s="1"/>
  <c r="D99" i="7" s="1"/>
  <c r="C116" i="7"/>
  <c r="C110" i="7" s="1"/>
  <c r="C99" i="7" s="1"/>
  <c r="B116" i="7"/>
  <c r="B105" i="7" s="1"/>
  <c r="N114" i="7"/>
  <c r="B114" i="7"/>
  <c r="N113" i="7"/>
  <c r="B113" i="7"/>
  <c r="B111" i="7" s="1"/>
  <c r="N112" i="7"/>
  <c r="B112" i="7"/>
  <c r="Q111" i="7"/>
  <c r="P111" i="7"/>
  <c r="O111" i="7"/>
  <c r="N111" i="7"/>
  <c r="M111" i="7"/>
  <c r="L111" i="7"/>
  <c r="L110" i="7" s="1"/>
  <c r="L99" i="7" s="1"/>
  <c r="K111" i="7"/>
  <c r="J111" i="7"/>
  <c r="I111" i="7"/>
  <c r="I110" i="7" s="1"/>
  <c r="I99" i="7" s="1"/>
  <c r="H111" i="7"/>
  <c r="H110" i="7" s="1"/>
  <c r="G111" i="7"/>
  <c r="F111" i="7"/>
  <c r="E111" i="7"/>
  <c r="D111" i="7"/>
  <c r="C111" i="7"/>
  <c r="M110" i="7"/>
  <c r="G110" i="7"/>
  <c r="E110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Q105" i="7"/>
  <c r="M105" i="7"/>
  <c r="L105" i="7"/>
  <c r="K105" i="7"/>
  <c r="J105" i="7"/>
  <c r="I105" i="7"/>
  <c r="E105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Q100" i="7"/>
  <c r="N100" i="7"/>
  <c r="M100" i="7"/>
  <c r="L100" i="7"/>
  <c r="K100" i="7"/>
  <c r="J100" i="7"/>
  <c r="I100" i="7"/>
  <c r="F100" i="7"/>
  <c r="E100" i="7"/>
  <c r="D100" i="7"/>
  <c r="C100" i="7"/>
  <c r="M99" i="7"/>
  <c r="E99" i="7"/>
  <c r="Q83" i="7"/>
  <c r="P83" i="7"/>
  <c r="O83" i="7"/>
  <c r="O61" i="7" s="1"/>
  <c r="N83" i="7"/>
  <c r="N61" i="7" s="1"/>
  <c r="M83" i="7"/>
  <c r="L83" i="7"/>
  <c r="K83" i="7"/>
  <c r="J83" i="7"/>
  <c r="I83" i="7"/>
  <c r="I61" i="7" s="1"/>
  <c r="H83" i="7"/>
  <c r="G83" i="7"/>
  <c r="F83" i="7"/>
  <c r="E83" i="7"/>
  <c r="D83" i="7"/>
  <c r="C83" i="7"/>
  <c r="B83" i="7"/>
  <c r="Q78" i="7"/>
  <c r="Q56" i="7" s="1"/>
  <c r="P78" i="7"/>
  <c r="O78" i="7"/>
  <c r="N78" i="7"/>
  <c r="N56" i="7" s="1"/>
  <c r="M78" i="7"/>
  <c r="L78" i="7"/>
  <c r="K78" i="7"/>
  <c r="J78" i="7"/>
  <c r="I78" i="7"/>
  <c r="I56" i="7" s="1"/>
  <c r="H78" i="7"/>
  <c r="G78" i="7"/>
  <c r="F78" i="7"/>
  <c r="F56" i="7" s="1"/>
  <c r="E78" i="7"/>
  <c r="D78" i="7"/>
  <c r="C78" i="7"/>
  <c r="B78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N74" i="7"/>
  <c r="B74" i="7"/>
  <c r="B72" i="7" s="1"/>
  <c r="B61" i="7" s="1"/>
  <c r="N73" i="7"/>
  <c r="B73" i="7"/>
  <c r="Q72" i="7"/>
  <c r="P72" i="7"/>
  <c r="O72" i="7"/>
  <c r="N72" i="7"/>
  <c r="M72" i="7"/>
  <c r="M61" i="7" s="1"/>
  <c r="L72" i="7"/>
  <c r="L66" i="7" s="1"/>
  <c r="K72" i="7"/>
  <c r="K61" i="7" s="1"/>
  <c r="J72" i="7"/>
  <c r="J61" i="7" s="1"/>
  <c r="I72" i="7"/>
  <c r="H72" i="7"/>
  <c r="G72" i="7"/>
  <c r="F72" i="7"/>
  <c r="E72" i="7"/>
  <c r="E66" i="7" s="1"/>
  <c r="E55" i="7" s="1"/>
  <c r="D72" i="7"/>
  <c r="D66" i="7" s="1"/>
  <c r="C72" i="7"/>
  <c r="C61" i="7" s="1"/>
  <c r="N70" i="7"/>
  <c r="B70" i="7"/>
  <c r="B67" i="7" s="1"/>
  <c r="N69" i="7"/>
  <c r="B69" i="7"/>
  <c r="N68" i="7"/>
  <c r="B68" i="7"/>
  <c r="Q67" i="7"/>
  <c r="P67" i="7"/>
  <c r="P56" i="7" s="1"/>
  <c r="O67" i="7"/>
  <c r="O56" i="7" s="1"/>
  <c r="N67" i="7"/>
  <c r="M67" i="7"/>
  <c r="L67" i="7"/>
  <c r="K67" i="7"/>
  <c r="J67" i="7"/>
  <c r="J66" i="7" s="1"/>
  <c r="J55" i="7" s="1"/>
  <c r="I67" i="7"/>
  <c r="I66" i="7" s="1"/>
  <c r="I55" i="7" s="1"/>
  <c r="H67" i="7"/>
  <c r="H56" i="7" s="1"/>
  <c r="G67" i="7"/>
  <c r="G66" i="7" s="1"/>
  <c r="G55" i="7" s="1"/>
  <c r="F67" i="7"/>
  <c r="E67" i="7"/>
  <c r="D67" i="7"/>
  <c r="C67" i="7"/>
  <c r="Q66" i="7"/>
  <c r="N66" i="7"/>
  <c r="N55" i="7" s="1"/>
  <c r="M66" i="7"/>
  <c r="M55" i="7" s="1"/>
  <c r="F66" i="7"/>
  <c r="F55" i="7" s="1"/>
  <c r="C66" i="7"/>
  <c r="C55" i="7" s="1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Q61" i="7"/>
  <c r="G61" i="7"/>
  <c r="F61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M56" i="7"/>
  <c r="L56" i="7"/>
  <c r="K56" i="7"/>
  <c r="E56" i="7"/>
  <c r="D56" i="7"/>
  <c r="C56" i="7"/>
  <c r="Q38" i="7"/>
  <c r="Q38" i="8" s="1"/>
  <c r="P38" i="7"/>
  <c r="O38" i="7"/>
  <c r="N38" i="7"/>
  <c r="N38" i="8" s="1"/>
  <c r="M38" i="7"/>
  <c r="M38" i="8" s="1"/>
  <c r="L38" i="7"/>
  <c r="L38" i="8" s="1"/>
  <c r="K38" i="7"/>
  <c r="K38" i="8" s="1"/>
  <c r="J38" i="7"/>
  <c r="J38" i="8" s="1"/>
  <c r="I38" i="7"/>
  <c r="I38" i="8" s="1"/>
  <c r="H38" i="7"/>
  <c r="G38" i="7"/>
  <c r="F38" i="7"/>
  <c r="F38" i="8" s="1"/>
  <c r="E38" i="7"/>
  <c r="E38" i="8" s="1"/>
  <c r="D38" i="7"/>
  <c r="D38" i="8" s="1"/>
  <c r="C38" i="7"/>
  <c r="C38" i="8" s="1"/>
  <c r="B38" i="7"/>
  <c r="Q33" i="7"/>
  <c r="Q33" i="8" s="1"/>
  <c r="P33" i="7"/>
  <c r="O33" i="7"/>
  <c r="N33" i="7"/>
  <c r="N33" i="8" s="1"/>
  <c r="M33" i="7"/>
  <c r="M33" i="8" s="1"/>
  <c r="L33" i="7"/>
  <c r="L33" i="8" s="1"/>
  <c r="K33" i="7"/>
  <c r="K33" i="8" s="1"/>
  <c r="J33" i="7"/>
  <c r="J33" i="8" s="1"/>
  <c r="I33" i="7"/>
  <c r="I33" i="8" s="1"/>
  <c r="H33" i="7"/>
  <c r="G33" i="7"/>
  <c r="F33" i="7"/>
  <c r="F33" i="8" s="1"/>
  <c r="E33" i="7"/>
  <c r="E33" i="8" s="1"/>
  <c r="D33" i="7"/>
  <c r="D33" i="8" s="1"/>
  <c r="C33" i="7"/>
  <c r="C33" i="8" s="1"/>
  <c r="B33" i="7"/>
  <c r="Q32" i="7"/>
  <c r="P32" i="7"/>
  <c r="O32" i="7"/>
  <c r="N32" i="7"/>
  <c r="N32" i="8" s="1"/>
  <c r="M32" i="7"/>
  <c r="M32" i="8" s="1"/>
  <c r="L32" i="7"/>
  <c r="L32" i="8" s="1"/>
  <c r="K32" i="7"/>
  <c r="K32" i="8" s="1"/>
  <c r="J32" i="7"/>
  <c r="J32" i="8" s="1"/>
  <c r="I32" i="7"/>
  <c r="I32" i="8" s="1"/>
  <c r="H32" i="7"/>
  <c r="G32" i="7"/>
  <c r="F32" i="7"/>
  <c r="F32" i="8" s="1"/>
  <c r="E32" i="7"/>
  <c r="E32" i="8" s="1"/>
  <c r="D32" i="7"/>
  <c r="D32" i="8" s="1"/>
  <c r="C32" i="7"/>
  <c r="C32" i="8" s="1"/>
  <c r="B32" i="7"/>
  <c r="N29" i="7"/>
  <c r="N29" i="8" s="1"/>
  <c r="B29" i="7"/>
  <c r="N28" i="7"/>
  <c r="N28" i="8" s="1"/>
  <c r="B28" i="7"/>
  <c r="B17" i="7" s="1"/>
  <c r="Q27" i="7"/>
  <c r="Q27" i="8" s="1"/>
  <c r="P27" i="7"/>
  <c r="P27" i="8" s="1"/>
  <c r="O27" i="7"/>
  <c r="O27" i="8" s="1"/>
  <c r="N27" i="7"/>
  <c r="N27" i="8" s="1"/>
  <c r="M27" i="7"/>
  <c r="M27" i="8" s="1"/>
  <c r="L27" i="7"/>
  <c r="K27" i="7"/>
  <c r="J27" i="7"/>
  <c r="I27" i="7"/>
  <c r="I27" i="8" s="1"/>
  <c r="H27" i="7"/>
  <c r="H27" i="8" s="1"/>
  <c r="G27" i="7"/>
  <c r="G27" i="8" s="1"/>
  <c r="F27" i="7"/>
  <c r="F27" i="8" s="1"/>
  <c r="E27" i="7"/>
  <c r="E27" i="8" s="1"/>
  <c r="D27" i="7"/>
  <c r="C27" i="7"/>
  <c r="B27" i="7"/>
  <c r="B16" i="7" s="1"/>
  <c r="N25" i="7"/>
  <c r="N25" i="8" s="1"/>
  <c r="B25" i="7"/>
  <c r="B14" i="7" s="1"/>
  <c r="N24" i="7"/>
  <c r="N24" i="8" s="1"/>
  <c r="B24" i="7"/>
  <c r="N23" i="7"/>
  <c r="N23" i="8" s="1"/>
  <c r="B23" i="7"/>
  <c r="Q22" i="7"/>
  <c r="P22" i="7"/>
  <c r="P22" i="8" s="1"/>
  <c r="O22" i="7"/>
  <c r="N22" i="7"/>
  <c r="N22" i="8" s="1"/>
  <c r="M22" i="7"/>
  <c r="M22" i="8" s="1"/>
  <c r="L22" i="7"/>
  <c r="L22" i="8" s="1"/>
  <c r="K22" i="7"/>
  <c r="K22" i="8" s="1"/>
  <c r="J22" i="7"/>
  <c r="I22" i="7"/>
  <c r="H22" i="7"/>
  <c r="H22" i="8" s="1"/>
  <c r="G22" i="7"/>
  <c r="F22" i="7"/>
  <c r="F22" i="8" s="1"/>
  <c r="E22" i="7"/>
  <c r="E22" i="8" s="1"/>
  <c r="D22" i="7"/>
  <c r="D22" i="8" s="1"/>
  <c r="C22" i="7"/>
  <c r="C22" i="8" s="1"/>
  <c r="Q21" i="7"/>
  <c r="O21" i="7"/>
  <c r="M21" i="7"/>
  <c r="M21" i="8" s="1"/>
  <c r="K21" i="7"/>
  <c r="G21" i="7"/>
  <c r="F21" i="7"/>
  <c r="F10" i="7" s="1"/>
  <c r="E21" i="7"/>
  <c r="C21" i="7"/>
  <c r="Q19" i="7"/>
  <c r="P19" i="7"/>
  <c r="O19" i="7"/>
  <c r="O19" i="8" s="1"/>
  <c r="N19" i="7"/>
  <c r="N19" i="8" s="1"/>
  <c r="M19" i="7"/>
  <c r="L19" i="7"/>
  <c r="K19" i="7"/>
  <c r="K19" i="8" s="1"/>
  <c r="J19" i="7"/>
  <c r="J19" i="8" s="1"/>
  <c r="I19" i="7"/>
  <c r="H19" i="7"/>
  <c r="G19" i="7"/>
  <c r="G19" i="8" s="1"/>
  <c r="F19" i="7"/>
  <c r="F19" i="8" s="1"/>
  <c r="E19" i="7"/>
  <c r="D19" i="7"/>
  <c r="C19" i="7"/>
  <c r="C19" i="8" s="1"/>
  <c r="B19" i="7"/>
  <c r="Q18" i="7"/>
  <c r="P18" i="7"/>
  <c r="O18" i="7"/>
  <c r="O18" i="8" s="1"/>
  <c r="N18" i="7"/>
  <c r="N18" i="8" s="1"/>
  <c r="M18" i="7"/>
  <c r="L18" i="7"/>
  <c r="K18" i="7"/>
  <c r="K18" i="8" s="1"/>
  <c r="J18" i="7"/>
  <c r="J18" i="8" s="1"/>
  <c r="I18" i="7"/>
  <c r="H18" i="7"/>
  <c r="G18" i="7"/>
  <c r="G18" i="8" s="1"/>
  <c r="F18" i="7"/>
  <c r="F18" i="8" s="1"/>
  <c r="E18" i="7"/>
  <c r="D18" i="7"/>
  <c r="C18" i="7"/>
  <c r="C18" i="8" s="1"/>
  <c r="B18" i="7"/>
  <c r="Q17" i="7"/>
  <c r="P17" i="7"/>
  <c r="O17" i="7"/>
  <c r="O17" i="8" s="1"/>
  <c r="N17" i="7"/>
  <c r="N17" i="8" s="1"/>
  <c r="M17" i="7"/>
  <c r="L17" i="7"/>
  <c r="K17" i="7"/>
  <c r="K17" i="8" s="1"/>
  <c r="J17" i="7"/>
  <c r="J17" i="8" s="1"/>
  <c r="I17" i="7"/>
  <c r="H17" i="7"/>
  <c r="G17" i="7"/>
  <c r="G17" i="8" s="1"/>
  <c r="F17" i="7"/>
  <c r="F17" i="8" s="1"/>
  <c r="E17" i="7"/>
  <c r="D17" i="7"/>
  <c r="C17" i="7"/>
  <c r="C17" i="8" s="1"/>
  <c r="Q16" i="7"/>
  <c r="P16" i="7"/>
  <c r="O16" i="7"/>
  <c r="M16" i="7"/>
  <c r="L16" i="7"/>
  <c r="K16" i="7"/>
  <c r="I16" i="7"/>
  <c r="H16" i="7"/>
  <c r="G16" i="7"/>
  <c r="E16" i="7"/>
  <c r="D16" i="7"/>
  <c r="C16" i="7"/>
  <c r="Q14" i="7"/>
  <c r="P14" i="7"/>
  <c r="P14" i="8" s="1"/>
  <c r="O14" i="7"/>
  <c r="N14" i="7"/>
  <c r="N14" i="8" s="1"/>
  <c r="M14" i="7"/>
  <c r="M14" i="8" s="1"/>
  <c r="L14" i="7"/>
  <c r="K14" i="7"/>
  <c r="J14" i="7"/>
  <c r="I14" i="7"/>
  <c r="H14" i="7"/>
  <c r="H14" i="8" s="1"/>
  <c r="G14" i="7"/>
  <c r="F14" i="7"/>
  <c r="F14" i="8" s="1"/>
  <c r="E14" i="7"/>
  <c r="E14" i="8" s="1"/>
  <c r="D14" i="7"/>
  <c r="C14" i="7"/>
  <c r="Q13" i="7"/>
  <c r="P13" i="7"/>
  <c r="P13" i="8" s="1"/>
  <c r="O13" i="7"/>
  <c r="N13" i="7"/>
  <c r="N13" i="8" s="1"/>
  <c r="M13" i="7"/>
  <c r="L13" i="7"/>
  <c r="K13" i="7"/>
  <c r="J13" i="7"/>
  <c r="I13" i="7"/>
  <c r="H13" i="7"/>
  <c r="H13" i="8" s="1"/>
  <c r="G13" i="7"/>
  <c r="F13" i="7"/>
  <c r="F13" i="8" s="1"/>
  <c r="E13" i="7"/>
  <c r="D13" i="7"/>
  <c r="C13" i="7"/>
  <c r="Q12" i="7"/>
  <c r="P12" i="7"/>
  <c r="P12" i="8" s="1"/>
  <c r="O12" i="7"/>
  <c r="N12" i="7"/>
  <c r="N12" i="8" s="1"/>
  <c r="M12" i="7"/>
  <c r="L12" i="7"/>
  <c r="K12" i="7"/>
  <c r="K12" i="8" s="1"/>
  <c r="J12" i="7"/>
  <c r="I12" i="7"/>
  <c r="H12" i="7"/>
  <c r="H12" i="8" s="1"/>
  <c r="G12" i="7"/>
  <c r="F12" i="7"/>
  <c r="F12" i="8" s="1"/>
  <c r="E12" i="7"/>
  <c r="D12" i="7"/>
  <c r="C12" i="7"/>
  <c r="C12" i="8" s="1"/>
  <c r="B12" i="7"/>
  <c r="Q11" i="7"/>
  <c r="P11" i="7"/>
  <c r="O11" i="7"/>
  <c r="N11" i="7"/>
  <c r="M11" i="7"/>
  <c r="L11" i="7"/>
  <c r="K11" i="7"/>
  <c r="K11" i="8" s="1"/>
  <c r="J11" i="7"/>
  <c r="I11" i="7"/>
  <c r="H11" i="7"/>
  <c r="G11" i="7"/>
  <c r="F11" i="7"/>
  <c r="E11" i="7"/>
  <c r="D11" i="7"/>
  <c r="C11" i="7"/>
  <c r="C11" i="8" s="1"/>
  <c r="Q10" i="7"/>
  <c r="M10" i="7"/>
  <c r="G10" i="7"/>
  <c r="E10" i="7"/>
  <c r="C10" i="7"/>
  <c r="Q24" i="6"/>
  <c r="Q46" i="6" s="1"/>
  <c r="P24" i="6"/>
  <c r="P47" i="6" s="1"/>
  <c r="O24" i="6"/>
  <c r="O48" i="6" s="1"/>
  <c r="N24" i="6"/>
  <c r="N48" i="6" s="1"/>
  <c r="M24" i="6"/>
  <c r="M48" i="6" s="1"/>
  <c r="L24" i="6"/>
  <c r="L47" i="6" s="1"/>
  <c r="K24" i="6"/>
  <c r="K48" i="6" s="1"/>
  <c r="J24" i="6"/>
  <c r="J48" i="6" s="1"/>
  <c r="I24" i="6"/>
  <c r="I46" i="6" s="1"/>
  <c r="H24" i="6"/>
  <c r="H47" i="6" s="1"/>
  <c r="G24" i="6"/>
  <c r="G48" i="6" s="1"/>
  <c r="F24" i="6"/>
  <c r="F48" i="6" s="1"/>
  <c r="E24" i="6"/>
  <c r="E48" i="6" s="1"/>
  <c r="D24" i="6"/>
  <c r="D47" i="6" s="1"/>
  <c r="C24" i="6"/>
  <c r="C48" i="6" s="1"/>
  <c r="B24" i="6"/>
  <c r="B48" i="6" s="1"/>
  <c r="B22" i="6"/>
  <c r="B19" i="6" s="1"/>
  <c r="B21" i="6"/>
  <c r="B20" i="6"/>
  <c r="Q19" i="6"/>
  <c r="Q43" i="6" s="1"/>
  <c r="P19" i="6"/>
  <c r="P43" i="6" s="1"/>
  <c r="O19" i="6"/>
  <c r="O42" i="6" s="1"/>
  <c r="N19" i="6"/>
  <c r="N43" i="6" s="1"/>
  <c r="M19" i="6"/>
  <c r="M43" i="6" s="1"/>
  <c r="L19" i="6"/>
  <c r="L41" i="6" s="1"/>
  <c r="K19" i="6"/>
  <c r="K42" i="6" s="1"/>
  <c r="J19" i="6"/>
  <c r="J43" i="6" s="1"/>
  <c r="I19" i="6"/>
  <c r="I43" i="6" s="1"/>
  <c r="H19" i="6"/>
  <c r="H43" i="6" s="1"/>
  <c r="G19" i="6"/>
  <c r="G42" i="6" s="1"/>
  <c r="F19" i="6"/>
  <c r="F43" i="6" s="1"/>
  <c r="E19" i="6"/>
  <c r="E43" i="6" s="1"/>
  <c r="D19" i="6"/>
  <c r="D41" i="6" s="1"/>
  <c r="C19" i="6"/>
  <c r="C42" i="6" s="1"/>
  <c r="N17" i="6"/>
  <c r="B17" i="6"/>
  <c r="N16" i="6"/>
  <c r="N11" i="6" s="1"/>
  <c r="B16" i="6"/>
  <c r="N15" i="6"/>
  <c r="B15" i="6"/>
  <c r="Q14" i="6"/>
  <c r="Q38" i="6" s="1"/>
  <c r="P14" i="6"/>
  <c r="P36" i="6" s="1"/>
  <c r="O14" i="6"/>
  <c r="O36" i="6" s="1"/>
  <c r="M14" i="6"/>
  <c r="M38" i="6" s="1"/>
  <c r="L14" i="6"/>
  <c r="L38" i="6" s="1"/>
  <c r="K14" i="6"/>
  <c r="J14" i="6"/>
  <c r="J37" i="6" s="1"/>
  <c r="I14" i="6"/>
  <c r="I38" i="6" s="1"/>
  <c r="H14" i="6"/>
  <c r="H36" i="6" s="1"/>
  <c r="G14" i="6"/>
  <c r="G36" i="6" s="1"/>
  <c r="F14" i="6"/>
  <c r="F37" i="6" s="1"/>
  <c r="E14" i="6"/>
  <c r="E38" i="6" s="1"/>
  <c r="D14" i="6"/>
  <c r="D38" i="6" s="1"/>
  <c r="C14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Q11" i="6"/>
  <c r="P11" i="6"/>
  <c r="O11" i="6"/>
  <c r="M11" i="6"/>
  <c r="L11" i="6"/>
  <c r="K11" i="6"/>
  <c r="J11" i="6"/>
  <c r="I11" i="6"/>
  <c r="H11" i="6"/>
  <c r="G11" i="6"/>
  <c r="F11" i="6"/>
  <c r="E11" i="6"/>
  <c r="D11" i="6"/>
  <c r="C11" i="6"/>
  <c r="Q10" i="6"/>
  <c r="P10" i="6"/>
  <c r="O10" i="6"/>
  <c r="M10" i="6"/>
  <c r="L10" i="6"/>
  <c r="K10" i="6"/>
  <c r="J10" i="6"/>
  <c r="I10" i="6"/>
  <c r="H10" i="6"/>
  <c r="G10" i="6"/>
  <c r="F10" i="6"/>
  <c r="E10" i="6"/>
  <c r="D10" i="6"/>
  <c r="C10" i="6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Q9" i="5"/>
  <c r="Q39" i="5" s="1"/>
  <c r="P9" i="5"/>
  <c r="O9" i="5"/>
  <c r="O39" i="5" s="1"/>
  <c r="N9" i="5"/>
  <c r="N39" i="5" s="1"/>
  <c r="M9" i="5"/>
  <c r="M39" i="5" s="1"/>
  <c r="L9" i="5"/>
  <c r="L39" i="5" s="1"/>
  <c r="K9" i="5"/>
  <c r="K39" i="5" s="1"/>
  <c r="J9" i="5"/>
  <c r="J39" i="5" s="1"/>
  <c r="I9" i="5"/>
  <c r="I39" i="5" s="1"/>
  <c r="H9" i="5"/>
  <c r="H39" i="5" s="1"/>
  <c r="G9" i="5"/>
  <c r="F9" i="5"/>
  <c r="F39" i="5" s="1"/>
  <c r="E9" i="5"/>
  <c r="E39" i="5" s="1"/>
  <c r="D9" i="5"/>
  <c r="D39" i="5" s="1"/>
  <c r="C9" i="5"/>
  <c r="C39" i="5" s="1"/>
  <c r="B9" i="5"/>
  <c r="B39" i="5" s="1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Q33" i="4"/>
  <c r="P33" i="4"/>
  <c r="O33" i="4"/>
  <c r="N33" i="4"/>
  <c r="N79" i="4" s="1"/>
  <c r="M33" i="4"/>
  <c r="L33" i="4"/>
  <c r="K33" i="4"/>
  <c r="J33" i="4"/>
  <c r="I33" i="4"/>
  <c r="H33" i="4"/>
  <c r="G33" i="4"/>
  <c r="F33" i="4"/>
  <c r="F79" i="4" s="1"/>
  <c r="E33" i="4"/>
  <c r="D33" i="4"/>
  <c r="C33" i="4"/>
  <c r="B33" i="4"/>
  <c r="Q32" i="4"/>
  <c r="O32" i="4"/>
  <c r="M32" i="4"/>
  <c r="L32" i="4"/>
  <c r="K32" i="4"/>
  <c r="J32" i="4"/>
  <c r="I32" i="4"/>
  <c r="H32" i="4"/>
  <c r="G32" i="4"/>
  <c r="E32" i="4"/>
  <c r="D32" i="4"/>
  <c r="C32" i="4"/>
  <c r="B32" i="4"/>
  <c r="B30" i="4"/>
  <c r="B87" i="4" s="1"/>
  <c r="B29" i="4"/>
  <c r="B28" i="4"/>
  <c r="Q27" i="4"/>
  <c r="Q73" i="4" s="1"/>
  <c r="P27" i="4"/>
  <c r="O27" i="4"/>
  <c r="N27" i="4"/>
  <c r="M27" i="4"/>
  <c r="L27" i="4"/>
  <c r="L73" i="4" s="1"/>
  <c r="K27" i="4"/>
  <c r="J27" i="4"/>
  <c r="I27" i="4"/>
  <c r="I73" i="4" s="1"/>
  <c r="H27" i="4"/>
  <c r="H21" i="4" s="1"/>
  <c r="G27" i="4"/>
  <c r="F27" i="4"/>
  <c r="E27" i="4"/>
  <c r="D27" i="4"/>
  <c r="C27" i="4"/>
  <c r="B25" i="4"/>
  <c r="B23" i="4"/>
  <c r="B80" i="4" s="1"/>
  <c r="Q22" i="4"/>
  <c r="Q68" i="4" s="1"/>
  <c r="P22" i="4"/>
  <c r="O22" i="4"/>
  <c r="N22" i="4"/>
  <c r="M22" i="4"/>
  <c r="L22" i="4"/>
  <c r="L68" i="4" s="1"/>
  <c r="K22" i="4"/>
  <c r="J22" i="4"/>
  <c r="J68" i="4" s="1"/>
  <c r="I22" i="4"/>
  <c r="I68" i="4" s="1"/>
  <c r="H22" i="4"/>
  <c r="G22" i="4"/>
  <c r="F22" i="4"/>
  <c r="E22" i="4"/>
  <c r="D22" i="4"/>
  <c r="D68" i="4" s="1"/>
  <c r="C22" i="4"/>
  <c r="Q21" i="4"/>
  <c r="Q67" i="4" s="1"/>
  <c r="P21" i="4"/>
  <c r="M21" i="4"/>
  <c r="F21" i="4"/>
  <c r="B19" i="4"/>
  <c r="B18" i="4"/>
  <c r="B17" i="4"/>
  <c r="B63" i="4" s="1"/>
  <c r="Q16" i="4"/>
  <c r="P16" i="4"/>
  <c r="O16" i="4"/>
  <c r="O62" i="4" s="1"/>
  <c r="N16" i="4"/>
  <c r="N10" i="4" s="1"/>
  <c r="M16" i="4"/>
  <c r="M62" i="4" s="1"/>
  <c r="L16" i="4"/>
  <c r="K16" i="4"/>
  <c r="J16" i="4"/>
  <c r="J62" i="4" s="1"/>
  <c r="I16" i="4"/>
  <c r="H16" i="4"/>
  <c r="G16" i="4"/>
  <c r="G62" i="4" s="1"/>
  <c r="F16" i="4"/>
  <c r="F10" i="4" s="1"/>
  <c r="E16" i="4"/>
  <c r="E62" i="4" s="1"/>
  <c r="D16" i="4"/>
  <c r="C16" i="4"/>
  <c r="B14" i="4"/>
  <c r="B60" i="4" s="1"/>
  <c r="B13" i="4"/>
  <c r="B12" i="4"/>
  <c r="Q11" i="4"/>
  <c r="P11" i="4"/>
  <c r="O11" i="4"/>
  <c r="O57" i="4" s="1"/>
  <c r="N11" i="4"/>
  <c r="M11" i="4"/>
  <c r="L11" i="4"/>
  <c r="K11" i="4"/>
  <c r="K57" i="4" s="1"/>
  <c r="J11" i="4"/>
  <c r="I11" i="4"/>
  <c r="H11" i="4"/>
  <c r="G11" i="4"/>
  <c r="G57" i="4" s="1"/>
  <c r="F11" i="4"/>
  <c r="E11" i="4"/>
  <c r="D11" i="4"/>
  <c r="C11" i="4"/>
  <c r="C57" i="4" s="1"/>
  <c r="Q10" i="4"/>
  <c r="M10" i="4"/>
  <c r="K10" i="4"/>
  <c r="I10" i="4"/>
  <c r="C10" i="4"/>
  <c r="O45" i="3"/>
  <c r="B41" i="3"/>
  <c r="G40" i="3"/>
  <c r="B40" i="3"/>
  <c r="B39" i="3"/>
  <c r="O35" i="3"/>
  <c r="Q23" i="3"/>
  <c r="P23" i="3"/>
  <c r="O23" i="3"/>
  <c r="O46" i="3" s="1"/>
  <c r="N23" i="3"/>
  <c r="M23" i="3"/>
  <c r="L23" i="3"/>
  <c r="K23" i="3"/>
  <c r="K45" i="3" s="1"/>
  <c r="J23" i="3"/>
  <c r="I23" i="3"/>
  <c r="H23" i="3"/>
  <c r="G23" i="3"/>
  <c r="G45" i="3" s="1"/>
  <c r="F23" i="3"/>
  <c r="E23" i="3"/>
  <c r="D23" i="3"/>
  <c r="C23" i="3"/>
  <c r="C45" i="3" s="1"/>
  <c r="B23" i="3"/>
  <c r="Q18" i="3"/>
  <c r="P18" i="3"/>
  <c r="O18" i="3"/>
  <c r="O39" i="3" s="1"/>
  <c r="N18" i="3"/>
  <c r="M18" i="3"/>
  <c r="M8" i="3" s="1"/>
  <c r="M29" i="3" s="1"/>
  <c r="L18" i="3"/>
  <c r="K18" i="3"/>
  <c r="K41" i="3" s="1"/>
  <c r="J18" i="3"/>
  <c r="I18" i="3"/>
  <c r="H18" i="3"/>
  <c r="G18" i="3"/>
  <c r="G41" i="3" s="1"/>
  <c r="F18" i="3"/>
  <c r="E18" i="3"/>
  <c r="D18" i="3"/>
  <c r="C18" i="3"/>
  <c r="C39" i="3" s="1"/>
  <c r="Q13" i="3"/>
  <c r="P13" i="3"/>
  <c r="P8" i="3" s="1"/>
  <c r="O13" i="3"/>
  <c r="O36" i="3" s="1"/>
  <c r="N13" i="3"/>
  <c r="N8" i="3" s="1"/>
  <c r="M13" i="3"/>
  <c r="L13" i="3"/>
  <c r="K13" i="3"/>
  <c r="K36" i="3" s="1"/>
  <c r="J13" i="3"/>
  <c r="J8" i="3" s="1"/>
  <c r="I13" i="3"/>
  <c r="H13" i="3"/>
  <c r="G13" i="3"/>
  <c r="G36" i="3" s="1"/>
  <c r="F13" i="3"/>
  <c r="E13" i="3"/>
  <c r="D13" i="3"/>
  <c r="C13" i="3"/>
  <c r="C36" i="3" s="1"/>
  <c r="B13" i="3"/>
  <c r="B34" i="3" s="1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H8" i="3"/>
  <c r="F8" i="3"/>
  <c r="P52" i="2"/>
  <c r="K52" i="2"/>
  <c r="H52" i="2"/>
  <c r="F52" i="2"/>
  <c r="C52" i="2"/>
  <c r="P51" i="2"/>
  <c r="K51" i="2"/>
  <c r="H51" i="2"/>
  <c r="F51" i="2"/>
  <c r="C51" i="2"/>
  <c r="P50" i="2"/>
  <c r="K50" i="2"/>
  <c r="H50" i="2"/>
  <c r="F50" i="2"/>
  <c r="C50" i="2"/>
  <c r="O47" i="2"/>
  <c r="N47" i="2"/>
  <c r="N52" i="2" s="1"/>
  <c r="B47" i="2"/>
  <c r="O46" i="2"/>
  <c r="N46" i="2"/>
  <c r="B46" i="2"/>
  <c r="O45" i="2"/>
  <c r="N45" i="2"/>
  <c r="N44" i="2" s="1"/>
  <c r="B45" i="2"/>
  <c r="Q44" i="2"/>
  <c r="Q52" i="2" s="1"/>
  <c r="P44" i="2"/>
  <c r="M44" i="2"/>
  <c r="M52" i="2" s="1"/>
  <c r="L44" i="2"/>
  <c r="L52" i="2" s="1"/>
  <c r="K44" i="2"/>
  <c r="J44" i="2"/>
  <c r="J52" i="2" s="1"/>
  <c r="I44" i="2"/>
  <c r="I52" i="2" s="1"/>
  <c r="H44" i="2"/>
  <c r="G44" i="2"/>
  <c r="G52" i="2" s="1"/>
  <c r="F44" i="2"/>
  <c r="E44" i="2"/>
  <c r="E52" i="2" s="1"/>
  <c r="D44" i="2"/>
  <c r="D52" i="2" s="1"/>
  <c r="C44" i="2"/>
  <c r="P39" i="2"/>
  <c r="K39" i="2"/>
  <c r="O38" i="2"/>
  <c r="K38" i="2"/>
  <c r="N35" i="2"/>
  <c r="N34" i="2"/>
  <c r="N33" i="2"/>
  <c r="N32" i="2" s="1"/>
  <c r="Q32" i="2"/>
  <c r="Q38" i="2" s="1"/>
  <c r="P32" i="2"/>
  <c r="P38" i="2" s="1"/>
  <c r="O32" i="2"/>
  <c r="O39" i="2" s="1"/>
  <c r="M32" i="2"/>
  <c r="M40" i="2" s="1"/>
  <c r="L32" i="2"/>
  <c r="L39" i="2" s="1"/>
  <c r="K32" i="2"/>
  <c r="K40" i="2" s="1"/>
  <c r="N28" i="2"/>
  <c r="L28" i="2"/>
  <c r="K28" i="2"/>
  <c r="F28" i="2"/>
  <c r="D28" i="2"/>
  <c r="C28" i="2"/>
  <c r="O27" i="2"/>
  <c r="N27" i="2"/>
  <c r="K27" i="2"/>
  <c r="J27" i="2"/>
  <c r="G27" i="2"/>
  <c r="F27" i="2"/>
  <c r="C27" i="2"/>
  <c r="Q26" i="2"/>
  <c r="N26" i="2"/>
  <c r="L26" i="2"/>
  <c r="J26" i="2"/>
  <c r="I26" i="2"/>
  <c r="F26" i="2"/>
  <c r="D26" i="2"/>
  <c r="Q20" i="2"/>
  <c r="Q27" i="2" s="1"/>
  <c r="P20" i="2"/>
  <c r="P26" i="2" s="1"/>
  <c r="O20" i="2"/>
  <c r="O26" i="2" s="1"/>
  <c r="N20" i="2"/>
  <c r="M20" i="2"/>
  <c r="M26" i="2" s="1"/>
  <c r="L20" i="2"/>
  <c r="L27" i="2" s="1"/>
  <c r="K20" i="2"/>
  <c r="K26" i="2" s="1"/>
  <c r="J20" i="2"/>
  <c r="J28" i="2" s="1"/>
  <c r="I20" i="2"/>
  <c r="I27" i="2" s="1"/>
  <c r="H20" i="2"/>
  <c r="H26" i="2" s="1"/>
  <c r="G20" i="2"/>
  <c r="G26" i="2" s="1"/>
  <c r="F20" i="2"/>
  <c r="E20" i="2"/>
  <c r="E26" i="2" s="1"/>
  <c r="D20" i="2"/>
  <c r="D27" i="2" s="1"/>
  <c r="C20" i="2"/>
  <c r="C26" i="2" s="1"/>
  <c r="B20" i="2"/>
  <c r="Q17" i="2"/>
  <c r="P17" i="2"/>
  <c r="K17" i="2"/>
  <c r="I17" i="2"/>
  <c r="H17" i="2"/>
  <c r="C17" i="2"/>
  <c r="P16" i="2"/>
  <c r="O16" i="2"/>
  <c r="L16" i="2"/>
  <c r="H16" i="2"/>
  <c r="G16" i="2"/>
  <c r="D16" i="2"/>
  <c r="Q15" i="2"/>
  <c r="O15" i="2"/>
  <c r="N15" i="2"/>
  <c r="K15" i="2"/>
  <c r="I15" i="2"/>
  <c r="G15" i="2"/>
  <c r="F15" i="2"/>
  <c r="C15" i="2"/>
  <c r="Q9" i="2"/>
  <c r="Q16" i="2" s="1"/>
  <c r="P9" i="2"/>
  <c r="P15" i="2" s="1"/>
  <c r="O9" i="2"/>
  <c r="O17" i="2" s="1"/>
  <c r="N9" i="2"/>
  <c r="N16" i="2" s="1"/>
  <c r="M9" i="2"/>
  <c r="M15" i="2" s="1"/>
  <c r="L9" i="2"/>
  <c r="L15" i="2" s="1"/>
  <c r="K9" i="2"/>
  <c r="K16" i="2" s="1"/>
  <c r="J9" i="2"/>
  <c r="J15" i="2" s="1"/>
  <c r="I9" i="2"/>
  <c r="I16" i="2" s="1"/>
  <c r="H9" i="2"/>
  <c r="H15" i="2" s="1"/>
  <c r="G9" i="2"/>
  <c r="G17" i="2" s="1"/>
  <c r="F9" i="2"/>
  <c r="F16" i="2" s="1"/>
  <c r="E9" i="2"/>
  <c r="E15" i="2" s="1"/>
  <c r="D9" i="2"/>
  <c r="D15" i="2" s="1"/>
  <c r="C9" i="2"/>
  <c r="C16" i="2" s="1"/>
  <c r="B9" i="2"/>
  <c r="AG13" i="11" l="1"/>
  <c r="P39" i="5"/>
  <c r="I51" i="5"/>
  <c r="F32" i="4"/>
  <c r="F56" i="4" s="1"/>
  <c r="N32" i="4"/>
  <c r="N84" i="4"/>
  <c r="O10" i="4"/>
  <c r="I57" i="4"/>
  <c r="Q57" i="4"/>
  <c r="C68" i="4"/>
  <c r="K68" i="4"/>
  <c r="B82" i="4"/>
  <c r="J73" i="4"/>
  <c r="B85" i="4"/>
  <c r="G79" i="4"/>
  <c r="O79" i="4"/>
  <c r="G84" i="4"/>
  <c r="O84" i="4"/>
  <c r="F84" i="4"/>
  <c r="J57" i="4"/>
  <c r="E10" i="4"/>
  <c r="I62" i="4"/>
  <c r="Q62" i="4"/>
  <c r="J21" i="4"/>
  <c r="J67" i="4" s="1"/>
  <c r="E68" i="4"/>
  <c r="M68" i="4"/>
  <c r="I78" i="4"/>
  <c r="Q78" i="4"/>
  <c r="I79" i="4"/>
  <c r="Q79" i="4"/>
  <c r="I84" i="4"/>
  <c r="Q84" i="4"/>
  <c r="Q56" i="4"/>
  <c r="I21" i="4"/>
  <c r="I67" i="4" s="1"/>
  <c r="G10" i="4"/>
  <c r="L21" i="4"/>
  <c r="F68" i="4"/>
  <c r="N68" i="4"/>
  <c r="E73" i="4"/>
  <c r="M73" i="4"/>
  <c r="J79" i="4"/>
  <c r="J84" i="4"/>
  <c r="B58" i="4"/>
  <c r="P79" i="4"/>
  <c r="I56" i="4"/>
  <c r="M57" i="4"/>
  <c r="K62" i="4"/>
  <c r="B64" i="4"/>
  <c r="M67" i="4"/>
  <c r="G68" i="4"/>
  <c r="O68" i="4"/>
  <c r="F73" i="4"/>
  <c r="N73" i="4"/>
  <c r="C79" i="4"/>
  <c r="K79" i="4"/>
  <c r="C84" i="4"/>
  <c r="K84" i="4"/>
  <c r="N56" i="4"/>
  <c r="P32" i="4"/>
  <c r="E57" i="4"/>
  <c r="C62" i="4"/>
  <c r="J10" i="4"/>
  <c r="F57" i="4"/>
  <c r="N57" i="4"/>
  <c r="L62" i="4"/>
  <c r="B65" i="4"/>
  <c r="N21" i="4"/>
  <c r="G21" i="4"/>
  <c r="G78" i="4" s="1"/>
  <c r="O21" i="4"/>
  <c r="O67" i="4" s="1"/>
  <c r="D79" i="4"/>
  <c r="L79" i="4"/>
  <c r="L84" i="4"/>
  <c r="D21" i="4"/>
  <c r="E84" i="4"/>
  <c r="M84" i="4"/>
  <c r="J30" i="3"/>
  <c r="J31" i="3"/>
  <c r="B30" i="3"/>
  <c r="B31" i="3"/>
  <c r="B29" i="3"/>
  <c r="J29" i="3"/>
  <c r="G8" i="3"/>
  <c r="G29" i="3" s="1"/>
  <c r="C29" i="3"/>
  <c r="C40" i="3"/>
  <c r="C46" i="3"/>
  <c r="O34" i="3"/>
  <c r="C41" i="3"/>
  <c r="G30" i="3"/>
  <c r="G31" i="3"/>
  <c r="O41" i="3"/>
  <c r="K8" i="3"/>
  <c r="K29" i="3" s="1"/>
  <c r="B8" i="3"/>
  <c r="H29" i="3"/>
  <c r="P29" i="3"/>
  <c r="C44" i="3"/>
  <c r="E8" i="3"/>
  <c r="E29" i="3" s="1"/>
  <c r="F29" i="3"/>
  <c r="O8" i="3"/>
  <c r="O29" i="3" s="1"/>
  <c r="C8" i="3"/>
  <c r="C30" i="3" s="1"/>
  <c r="K39" i="3"/>
  <c r="R11" i="3"/>
  <c r="AU56" i="37"/>
  <c r="AU13" i="37"/>
  <c r="BC56" i="37"/>
  <c r="BC13" i="37"/>
  <c r="AG56" i="37"/>
  <c r="AG13" i="37"/>
  <c r="AZ56" i="37"/>
  <c r="AZ13" i="37"/>
  <c r="AE56" i="37"/>
  <c r="AE13" i="37"/>
  <c r="AV56" i="37"/>
  <c r="AV13" i="37"/>
  <c r="BD56" i="37"/>
  <c r="BD13" i="37"/>
  <c r="AF56" i="37"/>
  <c r="AF13" i="37"/>
  <c r="AY56" i="37"/>
  <c r="AY13" i="37"/>
  <c r="C32" i="35"/>
  <c r="V32" i="35"/>
  <c r="S34" i="35"/>
  <c r="AA34" i="35"/>
  <c r="D32" i="35"/>
  <c r="W32" i="35"/>
  <c r="B34" i="35"/>
  <c r="V34" i="35"/>
  <c r="AB34" i="35"/>
  <c r="V82" i="35"/>
  <c r="AA84" i="35"/>
  <c r="AJ13" i="33"/>
  <c r="AY13" i="33"/>
  <c r="AM13" i="33"/>
  <c r="AZ13" i="33"/>
  <c r="V32" i="31"/>
  <c r="B33" i="31"/>
  <c r="G33" i="31"/>
  <c r="N33" i="31"/>
  <c r="J32" i="31"/>
  <c r="B34" i="27"/>
  <c r="AI106" i="25"/>
  <c r="AY13" i="25"/>
  <c r="R23" i="3"/>
  <c r="R45" i="3" s="1"/>
  <c r="R18" i="3"/>
  <c r="R13" i="3"/>
  <c r="R35" i="3" s="1"/>
  <c r="G20" i="13"/>
  <c r="AU13" i="33"/>
  <c r="AR54" i="33"/>
  <c r="AI54" i="33"/>
  <c r="AW54" i="33"/>
  <c r="AN54" i="33"/>
  <c r="S37" i="31"/>
  <c r="R33" i="31"/>
  <c r="G37" i="31"/>
  <c r="F33" i="31"/>
  <c r="N82" i="31"/>
  <c r="J83" i="31"/>
  <c r="W83" i="31"/>
  <c r="K87" i="31"/>
  <c r="R64" i="7"/>
  <c r="C12" i="27"/>
  <c r="B10" i="26"/>
  <c r="R12" i="6"/>
  <c r="R107" i="7"/>
  <c r="N37" i="23"/>
  <c r="K62" i="19"/>
  <c r="AA62" i="19"/>
  <c r="R14" i="6"/>
  <c r="R10" i="6"/>
  <c r="D10" i="22"/>
  <c r="F10" i="22"/>
  <c r="S142" i="9"/>
  <c r="J37" i="19"/>
  <c r="Z37" i="19"/>
  <c r="AR59" i="29"/>
  <c r="J62" i="9"/>
  <c r="Z61" i="9"/>
  <c r="H142" i="9"/>
  <c r="J91" i="9"/>
  <c r="S71" i="9"/>
  <c r="C13" i="8"/>
  <c r="K13" i="8"/>
  <c r="C14" i="8"/>
  <c r="K14" i="8"/>
  <c r="H17" i="8"/>
  <c r="P17" i="8"/>
  <c r="H18" i="8"/>
  <c r="P18" i="8"/>
  <c r="H19" i="8"/>
  <c r="P19" i="8"/>
  <c r="S82" i="35"/>
  <c r="Z84" i="35"/>
  <c r="W87" i="35"/>
  <c r="T84" i="35"/>
  <c r="W93" i="35"/>
  <c r="W82" i="35"/>
  <c r="B84" i="35"/>
  <c r="AB84" i="35"/>
  <c r="AA87" i="35"/>
  <c r="B93" i="35"/>
  <c r="Z93" i="35"/>
  <c r="Z82" i="35"/>
  <c r="C84" i="35"/>
  <c r="B87" i="35"/>
  <c r="C93" i="35"/>
  <c r="AA93" i="35"/>
  <c r="B82" i="35"/>
  <c r="AA82" i="35"/>
  <c r="D84" i="35"/>
  <c r="R84" i="35"/>
  <c r="C62" i="35"/>
  <c r="C87" i="35"/>
  <c r="R87" i="35"/>
  <c r="D93" i="35"/>
  <c r="C82" i="35"/>
  <c r="S84" i="35"/>
  <c r="D87" i="35"/>
  <c r="S62" i="35"/>
  <c r="S87" i="35"/>
  <c r="AB87" i="35"/>
  <c r="R93" i="35"/>
  <c r="T93" i="35"/>
  <c r="D12" i="35"/>
  <c r="D82" i="35"/>
  <c r="V84" i="35"/>
  <c r="S93" i="35"/>
  <c r="R82" i="35"/>
  <c r="W84" i="35"/>
  <c r="V87" i="35"/>
  <c r="V93" i="35"/>
  <c r="B62" i="35"/>
  <c r="Z62" i="35"/>
  <c r="AN13" i="33"/>
  <c r="AQ54" i="33"/>
  <c r="AU54" i="33"/>
  <c r="AR13" i="33"/>
  <c r="AW13" i="33"/>
  <c r="AV54" i="33"/>
  <c r="AI13" i="33"/>
  <c r="AJ54" i="33"/>
  <c r="AY54" i="33"/>
  <c r="AM54" i="33"/>
  <c r="AZ54" i="33"/>
  <c r="B82" i="31"/>
  <c r="N32" i="31"/>
  <c r="D43" i="31"/>
  <c r="K82" i="31"/>
  <c r="W82" i="31"/>
  <c r="H83" i="31"/>
  <c r="V83" i="31"/>
  <c r="J62" i="31"/>
  <c r="J87" i="31"/>
  <c r="W87" i="31"/>
  <c r="C93" i="31"/>
  <c r="O93" i="31"/>
  <c r="P93" i="31"/>
  <c r="C82" i="31"/>
  <c r="O82" i="31"/>
  <c r="K83" i="31"/>
  <c r="B87" i="31"/>
  <c r="N87" i="31"/>
  <c r="F93" i="31"/>
  <c r="R93" i="31"/>
  <c r="T93" i="31"/>
  <c r="D82" i="31"/>
  <c r="B83" i="31"/>
  <c r="N83" i="31"/>
  <c r="C87" i="31"/>
  <c r="O87" i="31"/>
  <c r="G93" i="31"/>
  <c r="S93" i="31"/>
  <c r="K37" i="31"/>
  <c r="F82" i="31"/>
  <c r="R82" i="31"/>
  <c r="C83" i="31"/>
  <c r="O83" i="31"/>
  <c r="D87" i="31"/>
  <c r="V93" i="31"/>
  <c r="G82" i="31"/>
  <c r="S82" i="31"/>
  <c r="D83" i="31"/>
  <c r="F87" i="31"/>
  <c r="R62" i="31"/>
  <c r="R87" i="31"/>
  <c r="T83" i="31"/>
  <c r="J93" i="31"/>
  <c r="W93" i="31"/>
  <c r="J33" i="31"/>
  <c r="W33" i="31"/>
  <c r="F83" i="31"/>
  <c r="R83" i="31"/>
  <c r="G87" i="31"/>
  <c r="S87" i="31"/>
  <c r="K93" i="31"/>
  <c r="X93" i="31"/>
  <c r="J82" i="31"/>
  <c r="V82" i="31"/>
  <c r="G83" i="31"/>
  <c r="S83" i="31"/>
  <c r="V87" i="31"/>
  <c r="B93" i="31"/>
  <c r="N93" i="31"/>
  <c r="C12" i="31"/>
  <c r="D12" i="31"/>
  <c r="J12" i="31"/>
  <c r="R12" i="31"/>
  <c r="D62" i="35"/>
  <c r="O62" i="35"/>
  <c r="C12" i="35"/>
  <c r="B12" i="35"/>
  <c r="W12" i="35"/>
  <c r="V12" i="35"/>
  <c r="S10" i="34"/>
  <c r="H10" i="34"/>
  <c r="B10" i="34"/>
  <c r="K62" i="31"/>
  <c r="G12" i="31"/>
  <c r="S62" i="31"/>
  <c r="S81" i="31" s="1"/>
  <c r="L10" i="30"/>
  <c r="D113" i="19"/>
  <c r="P105" i="7"/>
  <c r="Q110" i="7"/>
  <c r="Q99" i="7" s="1"/>
  <c r="O105" i="7"/>
  <c r="AM59" i="21"/>
  <c r="BC13" i="21"/>
  <c r="AV13" i="29"/>
  <c r="B113" i="27"/>
  <c r="O113" i="27"/>
  <c r="C113" i="27"/>
  <c r="B37" i="27"/>
  <c r="O37" i="27"/>
  <c r="Z34" i="27"/>
  <c r="K37" i="27"/>
  <c r="F93" i="27"/>
  <c r="W12" i="27"/>
  <c r="Z43" i="27"/>
  <c r="B144" i="19"/>
  <c r="N43" i="27"/>
  <c r="AA43" i="27"/>
  <c r="Z113" i="27"/>
  <c r="B113" i="19"/>
  <c r="B43" i="27"/>
  <c r="O43" i="27"/>
  <c r="AA144" i="27"/>
  <c r="N113" i="27"/>
  <c r="R126" i="8" s="1"/>
  <c r="G43" i="19"/>
  <c r="W62" i="19"/>
  <c r="D93" i="27"/>
  <c r="Z10" i="26"/>
  <c r="D10" i="18"/>
  <c r="O10" i="26"/>
  <c r="AA10" i="26"/>
  <c r="P10" i="26"/>
  <c r="AA10" i="18"/>
  <c r="R10" i="18"/>
  <c r="W10" i="26"/>
  <c r="R43" i="19"/>
  <c r="C32" i="23"/>
  <c r="S33" i="23"/>
  <c r="K34" i="23"/>
  <c r="O43" i="19"/>
  <c r="O113" i="19"/>
  <c r="R34" i="19"/>
  <c r="W12" i="23"/>
  <c r="K10" i="22"/>
  <c r="F10" i="18"/>
  <c r="G10" i="18"/>
  <c r="B10" i="18"/>
  <c r="Z10" i="18"/>
  <c r="J10" i="22"/>
  <c r="V10" i="22"/>
  <c r="AN13" i="21"/>
  <c r="BD13" i="21"/>
  <c r="V12" i="19"/>
  <c r="K10" i="18"/>
  <c r="AM15" i="17"/>
  <c r="C20" i="13"/>
  <c r="N20" i="13"/>
  <c r="D20" i="13"/>
  <c r="O20" i="13"/>
  <c r="R20" i="13"/>
  <c r="S20" i="13"/>
  <c r="T20" i="13"/>
  <c r="AE13" i="11"/>
  <c r="AR13" i="11"/>
  <c r="BC104" i="11"/>
  <c r="J71" i="9"/>
  <c r="J142" i="9"/>
  <c r="G142" i="9"/>
  <c r="R142" i="9"/>
  <c r="K91" i="9"/>
  <c r="Z60" i="9"/>
  <c r="N40" i="9"/>
  <c r="R10" i="9"/>
  <c r="W62" i="15"/>
  <c r="F12" i="15"/>
  <c r="N62" i="15"/>
  <c r="F10" i="14"/>
  <c r="R10" i="14"/>
  <c r="N61" i="9"/>
  <c r="B65" i="9"/>
  <c r="O65" i="9"/>
  <c r="R65" i="9"/>
  <c r="D60" i="9"/>
  <c r="F62" i="9"/>
  <c r="G40" i="9"/>
  <c r="W40" i="9"/>
  <c r="J10" i="9"/>
  <c r="T10" i="9"/>
  <c r="D142" i="9"/>
  <c r="O142" i="9"/>
  <c r="D40" i="9"/>
  <c r="F40" i="9"/>
  <c r="AA40" i="9"/>
  <c r="O10" i="9"/>
  <c r="Z10" i="9"/>
  <c r="D10" i="9"/>
  <c r="C10" i="9"/>
  <c r="AR13" i="25"/>
  <c r="AU13" i="25"/>
  <c r="AQ13" i="21"/>
  <c r="K65" i="9"/>
  <c r="N116" i="9"/>
  <c r="W122" i="9"/>
  <c r="AA142" i="9"/>
  <c r="G10" i="9"/>
  <c r="N10" i="9"/>
  <c r="X10" i="9"/>
  <c r="C33" i="27"/>
  <c r="R34" i="27"/>
  <c r="S37" i="27"/>
  <c r="C43" i="27"/>
  <c r="Z93" i="23"/>
  <c r="AA93" i="23"/>
  <c r="N12" i="31"/>
  <c r="V12" i="31"/>
  <c r="V31" i="31" s="1"/>
  <c r="O62" i="31"/>
  <c r="G62" i="31"/>
  <c r="G81" i="31" s="1"/>
  <c r="B12" i="31"/>
  <c r="D62" i="31"/>
  <c r="C62" i="15"/>
  <c r="V113" i="15"/>
  <c r="D62" i="15"/>
  <c r="J62" i="15"/>
  <c r="Z62" i="15"/>
  <c r="W113" i="15"/>
  <c r="V43" i="15"/>
  <c r="AA37" i="15"/>
  <c r="L21" i="38"/>
  <c r="C18" i="38"/>
  <c r="E20" i="38"/>
  <c r="E22" i="38"/>
  <c r="G20" i="38"/>
  <c r="I22" i="38"/>
  <c r="K20" i="38"/>
  <c r="K22" i="38"/>
  <c r="K18" i="38" s="1"/>
  <c r="M20" i="38"/>
  <c r="M22" i="38"/>
  <c r="O20" i="38"/>
  <c r="Q22" i="38"/>
  <c r="X56" i="37"/>
  <c r="T13" i="37"/>
  <c r="AB11" i="36"/>
  <c r="X11" i="36"/>
  <c r="F62" i="35"/>
  <c r="K12" i="35"/>
  <c r="F12" i="35"/>
  <c r="S12" i="35"/>
  <c r="S31" i="35" s="1"/>
  <c r="J12" i="35"/>
  <c r="Z12" i="35"/>
  <c r="Z31" i="35" s="1"/>
  <c r="P13" i="35"/>
  <c r="V62" i="35"/>
  <c r="V81" i="35" s="1"/>
  <c r="H62" i="35"/>
  <c r="AA12" i="35"/>
  <c r="P62" i="35"/>
  <c r="T12" i="35"/>
  <c r="T31" i="35" s="1"/>
  <c r="AB63" i="35"/>
  <c r="X15" i="35"/>
  <c r="X34" i="35" s="1"/>
  <c r="X13" i="35"/>
  <c r="X32" i="35" s="1"/>
  <c r="W62" i="35"/>
  <c r="T63" i="35"/>
  <c r="T82" i="35" s="1"/>
  <c r="T62" i="35"/>
  <c r="T81" i="35" s="1"/>
  <c r="H12" i="35"/>
  <c r="P12" i="35"/>
  <c r="AB13" i="35"/>
  <c r="AB32" i="35" s="1"/>
  <c r="D10" i="34"/>
  <c r="G10" i="34"/>
  <c r="J10" i="34"/>
  <c r="AA10" i="34"/>
  <c r="O10" i="34"/>
  <c r="AB11" i="34"/>
  <c r="X10" i="34"/>
  <c r="V10" i="34"/>
  <c r="K10" i="34"/>
  <c r="X13" i="33"/>
  <c r="BA13" i="33" s="1"/>
  <c r="L54" i="33"/>
  <c r="P13" i="33"/>
  <c r="AS13" i="33" s="1"/>
  <c r="H13" i="33"/>
  <c r="AK13" i="33" s="1"/>
  <c r="AB11" i="32"/>
  <c r="L11" i="32"/>
  <c r="T11" i="32"/>
  <c r="H11" i="32"/>
  <c r="X11" i="32"/>
  <c r="P11" i="32"/>
  <c r="Z62" i="31"/>
  <c r="W12" i="31"/>
  <c r="Z12" i="31"/>
  <c r="O12" i="31"/>
  <c r="O31" i="31" s="1"/>
  <c r="AA12" i="31"/>
  <c r="AA62" i="31"/>
  <c r="K12" i="31"/>
  <c r="K31" i="31" s="1"/>
  <c r="AB63" i="31"/>
  <c r="H62" i="31"/>
  <c r="L13" i="31"/>
  <c r="L32" i="31" s="1"/>
  <c r="L43" i="31"/>
  <c r="T13" i="31"/>
  <c r="T32" i="31" s="1"/>
  <c r="AB18" i="31"/>
  <c r="AB12" i="31" s="1"/>
  <c r="N62" i="31"/>
  <c r="X13" i="31"/>
  <c r="X32" i="31" s="1"/>
  <c r="AB68" i="31"/>
  <c r="AB62" i="31" s="1"/>
  <c r="B62" i="31"/>
  <c r="B81" i="31" s="1"/>
  <c r="P13" i="31"/>
  <c r="P32" i="31" s="1"/>
  <c r="C62" i="31"/>
  <c r="W62" i="31"/>
  <c r="H43" i="31"/>
  <c r="H37" i="31"/>
  <c r="AB13" i="31"/>
  <c r="H13" i="31"/>
  <c r="H32" i="31" s="1"/>
  <c r="X14" i="31"/>
  <c r="X33" i="31" s="1"/>
  <c r="X37" i="31"/>
  <c r="P14" i="31"/>
  <c r="P33" i="31" s="1"/>
  <c r="L37" i="31"/>
  <c r="P43" i="31"/>
  <c r="P37" i="31"/>
  <c r="B10" i="30"/>
  <c r="C10" i="30"/>
  <c r="N10" i="30"/>
  <c r="X10" i="30"/>
  <c r="F10" i="30"/>
  <c r="R10" i="30"/>
  <c r="G10" i="30"/>
  <c r="AB16" i="30"/>
  <c r="AB10" i="30" s="1"/>
  <c r="AA10" i="30"/>
  <c r="P10" i="30"/>
  <c r="K10" i="30"/>
  <c r="V10" i="30"/>
  <c r="AJ59" i="29"/>
  <c r="AJ13" i="29"/>
  <c r="AZ59" i="29"/>
  <c r="AM13" i="29"/>
  <c r="BC13" i="29"/>
  <c r="AQ13" i="29"/>
  <c r="BE29" i="29"/>
  <c r="AK30" i="29"/>
  <c r="AW31" i="29"/>
  <c r="AO33" i="29"/>
  <c r="BA34" i="29"/>
  <c r="C59" i="29"/>
  <c r="AW130" i="29"/>
  <c r="AU13" i="29"/>
  <c r="AS15" i="29"/>
  <c r="AS19" i="29"/>
  <c r="AK67" i="29"/>
  <c r="AW22" i="29"/>
  <c r="AO24" i="29"/>
  <c r="BA25" i="29"/>
  <c r="AS27" i="29"/>
  <c r="AO34" i="29"/>
  <c r="BA36" i="29"/>
  <c r="AS38" i="29"/>
  <c r="AK40" i="29"/>
  <c r="AW87" i="29"/>
  <c r="AU59" i="29"/>
  <c r="BA120" i="29"/>
  <c r="AS122" i="29"/>
  <c r="AK124" i="29"/>
  <c r="BA128" i="29"/>
  <c r="AK27" i="29"/>
  <c r="BE28" i="29"/>
  <c r="AK29" i="29"/>
  <c r="AO32" i="29"/>
  <c r="BA33" i="29"/>
  <c r="BE134" i="29"/>
  <c r="AM106" i="29"/>
  <c r="BC106" i="29"/>
  <c r="AS35" i="29"/>
  <c r="AS37" i="29"/>
  <c r="BE38" i="29"/>
  <c r="AK39" i="29"/>
  <c r="AN106" i="29"/>
  <c r="AW17" i="29"/>
  <c r="BA18" i="29"/>
  <c r="AS20" i="29"/>
  <c r="BE21" i="29"/>
  <c r="AK22" i="29"/>
  <c r="AW23" i="29"/>
  <c r="AO25" i="29"/>
  <c r="BA67" i="29"/>
  <c r="AS69" i="29"/>
  <c r="AK71" i="29"/>
  <c r="BA75" i="29"/>
  <c r="AS77" i="29"/>
  <c r="AK79" i="29"/>
  <c r="AW80" i="29"/>
  <c r="AW85" i="29"/>
  <c r="BE120" i="29"/>
  <c r="AS131" i="29"/>
  <c r="AO132" i="29"/>
  <c r="AK15" i="29"/>
  <c r="AK23" i="29"/>
  <c r="AW68" i="29"/>
  <c r="BA72" i="29"/>
  <c r="AS74" i="29"/>
  <c r="AS86" i="29"/>
  <c r="AO87" i="29"/>
  <c r="BE117" i="29"/>
  <c r="AW119" i="29"/>
  <c r="AW129" i="29"/>
  <c r="BA129" i="29"/>
  <c r="BE83" i="29"/>
  <c r="BE30" i="29"/>
  <c r="AW84" i="29"/>
  <c r="BA84" i="29"/>
  <c r="AW113" i="29"/>
  <c r="AO115" i="29"/>
  <c r="BA19" i="29"/>
  <c r="AS65" i="29"/>
  <c r="BE66" i="29"/>
  <c r="AO81" i="29"/>
  <c r="AO83" i="29"/>
  <c r="AS108" i="29"/>
  <c r="BE119" i="29"/>
  <c r="AW121" i="29"/>
  <c r="AO123" i="29"/>
  <c r="AS126" i="29"/>
  <c r="BE127" i="29"/>
  <c r="BA22" i="29"/>
  <c r="BE74" i="29"/>
  <c r="AW76" i="29"/>
  <c r="AO78" i="29"/>
  <c r="AW112" i="29"/>
  <c r="BE124" i="29"/>
  <c r="AW24" i="29"/>
  <c r="AS67" i="29"/>
  <c r="AO111" i="29"/>
  <c r="AS64" i="29"/>
  <c r="BE65" i="29"/>
  <c r="AO26" i="29"/>
  <c r="BA73" i="29"/>
  <c r="AK77" i="29"/>
  <c r="AO122" i="29"/>
  <c r="AW116" i="29"/>
  <c r="AZ13" i="29"/>
  <c r="H13" i="29"/>
  <c r="AO64" i="29"/>
  <c r="BA23" i="29"/>
  <c r="BE41" i="29"/>
  <c r="L59" i="29"/>
  <c r="AW64" i="29"/>
  <c r="AO66" i="29"/>
  <c r="AW71" i="29"/>
  <c r="BE72" i="29"/>
  <c r="AW74" i="29"/>
  <c r="BE75" i="29"/>
  <c r="AO77" i="29"/>
  <c r="BE79" i="29"/>
  <c r="AS81" i="29"/>
  <c r="AS83" i="29"/>
  <c r="AK86" i="29"/>
  <c r="AQ106" i="29"/>
  <c r="C106" i="29"/>
  <c r="AS111" i="29"/>
  <c r="AK114" i="29"/>
  <c r="BA116" i="29"/>
  <c r="AO118" i="29"/>
  <c r="BA119" i="29"/>
  <c r="AK121" i="29"/>
  <c r="BA123" i="29"/>
  <c r="AK125" i="29"/>
  <c r="AW126" i="29"/>
  <c r="AK128" i="29"/>
  <c r="BA133" i="29"/>
  <c r="BA40" i="29"/>
  <c r="AS114" i="29"/>
  <c r="AS18" i="29"/>
  <c r="AK21" i="29"/>
  <c r="AO29" i="29"/>
  <c r="AW30" i="29"/>
  <c r="BA31" i="29"/>
  <c r="AO130" i="29"/>
  <c r="AW38" i="29"/>
  <c r="AK38" i="29"/>
  <c r="BE85" i="29"/>
  <c r="AV59" i="29"/>
  <c r="AW63" i="29"/>
  <c r="BA64" i="29"/>
  <c r="AS66" i="29"/>
  <c r="AK69" i="29"/>
  <c r="BA71" i="29"/>
  <c r="AO73" i="29"/>
  <c r="AK76" i="29"/>
  <c r="BA78" i="29"/>
  <c r="AK34" i="29"/>
  <c r="AW81" i="29"/>
  <c r="AW83" i="29"/>
  <c r="BE84" i="29"/>
  <c r="AO86" i="29"/>
  <c r="AR106" i="29"/>
  <c r="AW111" i="29"/>
  <c r="BE112" i="29"/>
  <c r="AO114" i="29"/>
  <c r="BE116" i="29"/>
  <c r="AS118" i="29"/>
  <c r="AO121" i="29"/>
  <c r="BE123" i="29"/>
  <c r="BA126" i="29"/>
  <c r="AO128" i="29"/>
  <c r="BE129" i="29"/>
  <c r="AO131" i="29"/>
  <c r="BE133" i="29"/>
  <c r="AK66" i="29"/>
  <c r="BA79" i="29"/>
  <c r="BE108" i="29"/>
  <c r="AW19" i="29"/>
  <c r="AK19" i="29"/>
  <c r="AK25" i="29"/>
  <c r="AO72" i="29"/>
  <c r="BE31" i="29"/>
  <c r="BE39" i="29"/>
  <c r="AI59" i="29"/>
  <c r="AY59" i="29"/>
  <c r="AO61" i="29"/>
  <c r="AW62" i="29"/>
  <c r="BE64" i="29"/>
  <c r="AW66" i="29"/>
  <c r="BE67" i="29"/>
  <c r="AO69" i="29"/>
  <c r="BE71" i="29"/>
  <c r="AS73" i="29"/>
  <c r="AO76" i="29"/>
  <c r="BE78" i="29"/>
  <c r="BA81" i="29"/>
  <c r="AO82" i="29"/>
  <c r="AK85" i="29"/>
  <c r="BA87" i="29"/>
  <c r="P106" i="29"/>
  <c r="AK108" i="29"/>
  <c r="AW110" i="29"/>
  <c r="BA111" i="29"/>
  <c r="AK113" i="29"/>
  <c r="BA115" i="29"/>
  <c r="AK117" i="29"/>
  <c r="AW118" i="29"/>
  <c r="AK120" i="29"/>
  <c r="AS121" i="29"/>
  <c r="AS125" i="29"/>
  <c r="BE126" i="29"/>
  <c r="AK127" i="29"/>
  <c r="AS128" i="29"/>
  <c r="AK130" i="29"/>
  <c r="BA132" i="29"/>
  <c r="AK134" i="29"/>
  <c r="P13" i="29"/>
  <c r="BE22" i="29"/>
  <c r="AK24" i="29"/>
  <c r="AS28" i="29"/>
  <c r="AO35" i="29"/>
  <c r="AW36" i="29"/>
  <c r="AK36" i="29"/>
  <c r="AO41" i="29"/>
  <c r="AW41" i="29"/>
  <c r="AS61" i="29"/>
  <c r="BA62" i="29"/>
  <c r="BE63" i="29"/>
  <c r="AO65" i="29"/>
  <c r="AK68" i="29"/>
  <c r="BA70" i="29"/>
  <c r="AK26" i="29"/>
  <c r="AW73" i="29"/>
  <c r="AK75" i="29"/>
  <c r="AS76" i="29"/>
  <c r="AS80" i="29"/>
  <c r="AS82" i="29"/>
  <c r="AO85" i="29"/>
  <c r="BE87" i="29"/>
  <c r="AO108" i="29"/>
  <c r="AW109" i="29"/>
  <c r="BA110" i="29"/>
  <c r="AB106" i="29"/>
  <c r="BE111" i="29"/>
  <c r="AO113" i="29"/>
  <c r="BE115" i="29"/>
  <c r="BA118" i="29"/>
  <c r="AO120" i="29"/>
  <c r="BE122" i="29"/>
  <c r="AO124" i="29"/>
  <c r="AW125" i="29"/>
  <c r="AO127" i="29"/>
  <c r="AW128" i="29"/>
  <c r="BE132" i="29"/>
  <c r="BC59" i="29"/>
  <c r="X13" i="29"/>
  <c r="AO18" i="29"/>
  <c r="BE19" i="29"/>
  <c r="BE20" i="29"/>
  <c r="AS71" i="29"/>
  <c r="BA29" i="29"/>
  <c r="AM59" i="29"/>
  <c r="X59" i="29"/>
  <c r="BA61" i="29"/>
  <c r="AO68" i="29"/>
  <c r="BE70" i="29"/>
  <c r="AO70" i="29"/>
  <c r="AO75" i="29"/>
  <c r="BE77" i="29"/>
  <c r="AO79" i="29"/>
  <c r="AW82" i="29"/>
  <c r="AK84" i="29"/>
  <c r="AS85" i="29"/>
  <c r="AI106" i="29"/>
  <c r="AV106" i="29"/>
  <c r="BE110" i="29"/>
  <c r="AK112" i="29"/>
  <c r="AS113" i="29"/>
  <c r="AS117" i="29"/>
  <c r="BE118" i="29"/>
  <c r="AK119" i="29"/>
  <c r="AS120" i="29"/>
  <c r="BA121" i="29"/>
  <c r="AK123" i="29"/>
  <c r="BA125" i="29"/>
  <c r="AS127" i="29"/>
  <c r="AK129" i="29"/>
  <c r="AS130" i="29"/>
  <c r="BA131" i="29"/>
  <c r="AS134" i="29"/>
  <c r="AN13" i="29"/>
  <c r="BA26" i="29"/>
  <c r="AW32" i="29"/>
  <c r="AS79" i="29"/>
  <c r="AW127" i="29"/>
  <c r="AK35" i="29"/>
  <c r="BE37" i="29"/>
  <c r="AO37" i="29"/>
  <c r="AN59" i="29"/>
  <c r="AK18" i="29"/>
  <c r="AW65" i="29"/>
  <c r="AS68" i="29"/>
  <c r="AS72" i="29"/>
  <c r="BE73" i="29"/>
  <c r="AK74" i="29"/>
  <c r="AS75" i="29"/>
  <c r="BA30" i="29"/>
  <c r="BA80" i="29"/>
  <c r="BA82" i="29"/>
  <c r="AO84" i="29"/>
  <c r="BE86" i="29"/>
  <c r="AY106" i="29"/>
  <c r="AO112" i="29"/>
  <c r="BE114" i="29"/>
  <c r="AO116" i="29"/>
  <c r="AW117" i="29"/>
  <c r="AO119" i="29"/>
  <c r="AW120" i="29"/>
  <c r="AW124" i="29"/>
  <c r="BE125" i="29"/>
  <c r="AO129" i="29"/>
  <c r="BE131" i="29"/>
  <c r="AO133" i="29"/>
  <c r="AW134" i="29"/>
  <c r="AR13" i="29"/>
  <c r="BE16" i="29"/>
  <c r="BE27" i="29"/>
  <c r="BA27" i="29"/>
  <c r="AS32" i="29"/>
  <c r="AW86" i="29"/>
  <c r="AQ59" i="29"/>
  <c r="BD59" i="29"/>
  <c r="BE61" i="29"/>
  <c r="H59" i="29"/>
  <c r="BA65" i="29"/>
  <c r="AO67" i="29"/>
  <c r="BE69" i="29"/>
  <c r="AO71" i="29"/>
  <c r="AW72" i="29"/>
  <c r="AO74" i="29"/>
  <c r="AW79" i="29"/>
  <c r="BE80" i="29"/>
  <c r="BE82" i="29"/>
  <c r="AK83" i="29"/>
  <c r="AS84" i="29"/>
  <c r="BA39" i="29"/>
  <c r="AK87" i="29"/>
  <c r="AZ106" i="29"/>
  <c r="H106" i="29"/>
  <c r="AS112" i="29"/>
  <c r="BA113" i="29"/>
  <c r="AK115" i="29"/>
  <c r="BA117" i="29"/>
  <c r="AS119" i="29"/>
  <c r="AK122" i="29"/>
  <c r="BA124" i="29"/>
  <c r="AO126" i="29"/>
  <c r="BA127" i="29"/>
  <c r="AS129" i="29"/>
  <c r="BA130" i="29"/>
  <c r="AK132" i="29"/>
  <c r="BA134" i="29"/>
  <c r="AB11" i="28"/>
  <c r="T11" i="28"/>
  <c r="P11" i="28"/>
  <c r="L11" i="28"/>
  <c r="X11" i="28"/>
  <c r="K12" i="27"/>
  <c r="G84" i="27"/>
  <c r="Z12" i="27"/>
  <c r="F135" i="27"/>
  <c r="C34" i="27"/>
  <c r="F37" i="27"/>
  <c r="V37" i="27"/>
  <c r="J87" i="27"/>
  <c r="W113" i="27"/>
  <c r="K113" i="27"/>
  <c r="J84" i="27"/>
  <c r="T63" i="27"/>
  <c r="G135" i="27"/>
  <c r="R135" i="27"/>
  <c r="F34" i="27"/>
  <c r="P44" i="27"/>
  <c r="K87" i="27"/>
  <c r="O144" i="27"/>
  <c r="Z144" i="27"/>
  <c r="V32" i="27"/>
  <c r="G33" i="27"/>
  <c r="G34" i="27"/>
  <c r="V34" i="27"/>
  <c r="G37" i="27"/>
  <c r="W37" i="27"/>
  <c r="AB38" i="27"/>
  <c r="F43" i="27"/>
  <c r="T43" i="27"/>
  <c r="T44" i="27"/>
  <c r="AA84" i="27"/>
  <c r="K93" i="27"/>
  <c r="W93" i="27"/>
  <c r="AB63" i="27"/>
  <c r="O12" i="27"/>
  <c r="B83" i="27"/>
  <c r="Z93" i="27"/>
  <c r="T114" i="27"/>
  <c r="V138" i="27"/>
  <c r="D144" i="27"/>
  <c r="P63" i="27"/>
  <c r="C83" i="27"/>
  <c r="R87" i="27"/>
  <c r="O93" i="27"/>
  <c r="AA93" i="27"/>
  <c r="X116" i="27"/>
  <c r="X34" i="27" s="1"/>
  <c r="F144" i="27"/>
  <c r="S144" i="27"/>
  <c r="N37" i="27"/>
  <c r="F62" i="27"/>
  <c r="R84" i="27"/>
  <c r="D87" i="27"/>
  <c r="J138" i="27"/>
  <c r="G144" i="27"/>
  <c r="B12" i="27"/>
  <c r="F84" i="27"/>
  <c r="V87" i="27"/>
  <c r="AA135" i="27"/>
  <c r="K138" i="27"/>
  <c r="AA138" i="27"/>
  <c r="F113" i="27"/>
  <c r="N32" i="27"/>
  <c r="B33" i="27"/>
  <c r="N83" i="27"/>
  <c r="R32" i="27"/>
  <c r="D32" i="27"/>
  <c r="L34" i="27"/>
  <c r="R33" i="27"/>
  <c r="D33" i="27"/>
  <c r="S32" i="27"/>
  <c r="N31" i="27"/>
  <c r="F32" i="27"/>
  <c r="P13" i="27"/>
  <c r="P39" i="27"/>
  <c r="P93" i="27"/>
  <c r="W32" i="27"/>
  <c r="Z32" i="27"/>
  <c r="X39" i="27"/>
  <c r="B134" i="27"/>
  <c r="J33" i="27"/>
  <c r="X134" i="27"/>
  <c r="H34" i="27"/>
  <c r="C134" i="27"/>
  <c r="K33" i="27"/>
  <c r="Z33" i="27"/>
  <c r="B32" i="27"/>
  <c r="O32" i="27"/>
  <c r="AB44" i="27"/>
  <c r="X63" i="27"/>
  <c r="V84" i="27"/>
  <c r="F12" i="27"/>
  <c r="AA32" i="27"/>
  <c r="J34" i="27"/>
  <c r="S43" i="27"/>
  <c r="W62" i="27"/>
  <c r="D83" i="27"/>
  <c r="K84" i="27"/>
  <c r="W84" i="27"/>
  <c r="F87" i="27"/>
  <c r="S87" i="27"/>
  <c r="B93" i="27"/>
  <c r="N93" i="27"/>
  <c r="X43" i="27"/>
  <c r="B138" i="27"/>
  <c r="N138" i="27"/>
  <c r="L114" i="27"/>
  <c r="C32" i="27"/>
  <c r="AA33" i="27"/>
  <c r="H89" i="27"/>
  <c r="P40" i="27"/>
  <c r="G43" i="27"/>
  <c r="B84" i="27"/>
  <c r="G87" i="27"/>
  <c r="C93" i="27"/>
  <c r="S135" i="27"/>
  <c r="C138" i="27"/>
  <c r="O138" i="27"/>
  <c r="J113" i="27"/>
  <c r="R102" i="7" s="1"/>
  <c r="V144" i="27"/>
  <c r="O33" i="27"/>
  <c r="AA37" i="27"/>
  <c r="J12" i="27"/>
  <c r="D62" i="27"/>
  <c r="D132" i="27" s="1"/>
  <c r="C84" i="27"/>
  <c r="N84" i="27"/>
  <c r="Z84" i="27"/>
  <c r="W87" i="27"/>
  <c r="G133" i="27"/>
  <c r="O134" i="27"/>
  <c r="AA134" i="27"/>
  <c r="J135" i="27"/>
  <c r="V135" i="27"/>
  <c r="D138" i="27"/>
  <c r="R138" i="27"/>
  <c r="K144" i="27"/>
  <c r="W144" i="27"/>
  <c r="K43" i="27"/>
  <c r="W43" i="27"/>
  <c r="X44" i="27"/>
  <c r="D84" i="27"/>
  <c r="O84" i="27"/>
  <c r="Z87" i="27"/>
  <c r="R93" i="27"/>
  <c r="D134" i="27"/>
  <c r="K135" i="27"/>
  <c r="W135" i="27"/>
  <c r="F138" i="27"/>
  <c r="S138" i="27"/>
  <c r="B144" i="27"/>
  <c r="N144" i="27"/>
  <c r="V12" i="27"/>
  <c r="G32" i="27"/>
  <c r="P34" i="27"/>
  <c r="L38" i="27"/>
  <c r="T39" i="27"/>
  <c r="AB40" i="27"/>
  <c r="D43" i="27"/>
  <c r="K62" i="27"/>
  <c r="AB65" i="27"/>
  <c r="AA87" i="27"/>
  <c r="G93" i="27"/>
  <c r="S93" i="27"/>
  <c r="L63" i="27"/>
  <c r="B135" i="27"/>
  <c r="G138" i="27"/>
  <c r="C144" i="27"/>
  <c r="R37" i="27"/>
  <c r="B87" i="27"/>
  <c r="N87" i="27"/>
  <c r="AA113" i="27"/>
  <c r="AA132" i="27" s="1"/>
  <c r="C135" i="27"/>
  <c r="N135" i="27"/>
  <c r="Z135" i="27"/>
  <c r="W138" i="27"/>
  <c r="X13" i="27"/>
  <c r="H33" i="27"/>
  <c r="W83" i="27"/>
  <c r="D37" i="27"/>
  <c r="S84" i="27"/>
  <c r="C87" i="27"/>
  <c r="O87" i="27"/>
  <c r="J62" i="27"/>
  <c r="R78" i="7" s="1"/>
  <c r="V93" i="27"/>
  <c r="D135" i="27"/>
  <c r="O135" i="27"/>
  <c r="Z138" i="27"/>
  <c r="R144" i="27"/>
  <c r="X83" i="27"/>
  <c r="L139" i="27"/>
  <c r="T140" i="27"/>
  <c r="AB141" i="27"/>
  <c r="T13" i="27"/>
  <c r="T32" i="27" s="1"/>
  <c r="AB14" i="27"/>
  <c r="AB33" i="27" s="1"/>
  <c r="N33" i="27"/>
  <c r="N81" i="27"/>
  <c r="D82" i="27"/>
  <c r="R82" i="27"/>
  <c r="K83" i="27"/>
  <c r="L89" i="27"/>
  <c r="T90" i="27"/>
  <c r="T93" i="27"/>
  <c r="P94" i="27"/>
  <c r="J133" i="27"/>
  <c r="T14" i="27"/>
  <c r="T33" i="27" s="1"/>
  <c r="AB15" i="27"/>
  <c r="L13" i="27"/>
  <c r="W33" i="27"/>
  <c r="X38" i="27"/>
  <c r="H39" i="27"/>
  <c r="F82" i="27"/>
  <c r="Z83" i="27"/>
  <c r="H84" i="27"/>
  <c r="H88" i="27"/>
  <c r="P89" i="27"/>
  <c r="J82" i="27"/>
  <c r="V133" i="27"/>
  <c r="R134" i="27"/>
  <c r="P139" i="27"/>
  <c r="X140" i="27"/>
  <c r="X145" i="27"/>
  <c r="S133" i="27"/>
  <c r="AB140" i="27"/>
  <c r="L141" i="27"/>
  <c r="H43" i="27"/>
  <c r="X33" i="27"/>
  <c r="G82" i="27"/>
  <c r="O83" i="27"/>
  <c r="AA83" i="27"/>
  <c r="L88" i="27"/>
  <c r="T89" i="27"/>
  <c r="AB90" i="27"/>
  <c r="X94" i="27"/>
  <c r="S82" i="27"/>
  <c r="AB89" i="27"/>
  <c r="L90" i="27"/>
  <c r="K133" i="27"/>
  <c r="W133" i="27"/>
  <c r="F134" i="27"/>
  <c r="S134" i="27"/>
  <c r="L135" i="27"/>
  <c r="T139" i="27"/>
  <c r="AB145" i="27"/>
  <c r="P135" i="27"/>
  <c r="AB13" i="27"/>
  <c r="AB32" i="27" s="1"/>
  <c r="X12" i="27"/>
  <c r="V82" i="27"/>
  <c r="R83" i="27"/>
  <c r="P88" i="27"/>
  <c r="X89" i="27"/>
  <c r="AB94" i="27"/>
  <c r="P84" i="27"/>
  <c r="N133" i="27"/>
  <c r="G134" i="27"/>
  <c r="H141" i="27"/>
  <c r="T145" i="27"/>
  <c r="L40" i="27"/>
  <c r="K82" i="27"/>
  <c r="W82" i="27"/>
  <c r="F83" i="27"/>
  <c r="S83" i="27"/>
  <c r="L84" i="27"/>
  <c r="X84" i="27"/>
  <c r="T88" i="27"/>
  <c r="T94" i="27"/>
  <c r="B133" i="27"/>
  <c r="O133" i="27"/>
  <c r="Z133" i="27"/>
  <c r="H134" i="27"/>
  <c r="V134" i="27"/>
  <c r="AB139" i="27"/>
  <c r="N82" i="27"/>
  <c r="G83" i="27"/>
  <c r="H90" i="27"/>
  <c r="C133" i="27"/>
  <c r="AA133" i="27"/>
  <c r="J134" i="27"/>
  <c r="P141" i="27"/>
  <c r="H145" i="27"/>
  <c r="N134" i="27"/>
  <c r="B82" i="27"/>
  <c r="O82" i="27"/>
  <c r="Z82" i="27"/>
  <c r="H83" i="27"/>
  <c r="V83" i="27"/>
  <c r="AB88" i="27"/>
  <c r="H94" i="27"/>
  <c r="N132" i="27"/>
  <c r="D133" i="27"/>
  <c r="R133" i="27"/>
  <c r="K134" i="27"/>
  <c r="L140" i="27"/>
  <c r="T141" i="27"/>
  <c r="T144" i="27"/>
  <c r="W134" i="27"/>
  <c r="X139" i="27"/>
  <c r="H140" i="27"/>
  <c r="C82" i="27"/>
  <c r="AA82" i="27"/>
  <c r="J83" i="27"/>
  <c r="P90" i="27"/>
  <c r="F133" i="27"/>
  <c r="Z134" i="27"/>
  <c r="H135" i="27"/>
  <c r="H139" i="27"/>
  <c r="P140" i="27"/>
  <c r="P145" i="27"/>
  <c r="S10" i="26"/>
  <c r="G10" i="26"/>
  <c r="L10" i="26"/>
  <c r="AB10" i="26"/>
  <c r="B106" i="25"/>
  <c r="AJ13" i="25"/>
  <c r="P59" i="25"/>
  <c r="AS13" i="25" s="1"/>
  <c r="AM59" i="25"/>
  <c r="BC59" i="25"/>
  <c r="B59" i="25"/>
  <c r="X59" i="25"/>
  <c r="L59" i="25"/>
  <c r="X106" i="25"/>
  <c r="AQ13" i="25"/>
  <c r="AW16" i="25"/>
  <c r="AK21" i="25"/>
  <c r="BA25" i="25"/>
  <c r="AK29" i="25"/>
  <c r="BA33" i="25"/>
  <c r="AK37" i="25"/>
  <c r="BA41" i="25"/>
  <c r="BA66" i="25"/>
  <c r="AO21" i="25"/>
  <c r="BA74" i="25"/>
  <c r="AO29" i="25"/>
  <c r="BA36" i="25"/>
  <c r="AO37" i="25"/>
  <c r="AK15" i="25"/>
  <c r="BE16" i="25"/>
  <c r="AK110" i="25"/>
  <c r="AW18" i="25"/>
  <c r="AK19" i="25"/>
  <c r="AS21" i="25"/>
  <c r="BA69" i="25"/>
  <c r="AO24" i="25"/>
  <c r="AW26" i="25"/>
  <c r="AK27" i="25"/>
  <c r="AS29" i="25"/>
  <c r="BA31" i="25"/>
  <c r="AO32" i="25"/>
  <c r="AW34" i="25"/>
  <c r="AK35" i="25"/>
  <c r="AS37" i="25"/>
  <c r="BA39" i="25"/>
  <c r="AO40" i="25"/>
  <c r="AB13" i="25"/>
  <c r="AW67" i="25"/>
  <c r="AK68" i="25"/>
  <c r="AS70" i="25"/>
  <c r="AW75" i="25"/>
  <c r="AK76" i="25"/>
  <c r="AS78" i="25"/>
  <c r="AW83" i="25"/>
  <c r="AK84" i="25"/>
  <c r="AS86" i="25"/>
  <c r="AS18" i="25"/>
  <c r="AW116" i="25"/>
  <c r="AS119" i="25"/>
  <c r="AW124" i="25"/>
  <c r="AS127" i="25"/>
  <c r="AW132" i="25"/>
  <c r="AO66" i="25"/>
  <c r="AW68" i="25"/>
  <c r="AS71" i="25"/>
  <c r="AO74" i="25"/>
  <c r="AW76" i="25"/>
  <c r="AS79" i="25"/>
  <c r="BA81" i="25"/>
  <c r="AO82" i="25"/>
  <c r="AW84" i="25"/>
  <c r="AS87" i="25"/>
  <c r="AW71" i="25"/>
  <c r="AS74" i="25"/>
  <c r="AW79" i="25"/>
  <c r="AS82" i="25"/>
  <c r="AW87" i="25"/>
  <c r="AW15" i="25"/>
  <c r="AW120" i="25"/>
  <c r="AS123" i="25"/>
  <c r="AW128" i="25"/>
  <c r="AS131" i="25"/>
  <c r="AB59" i="25"/>
  <c r="AO77" i="25"/>
  <c r="BA84" i="25"/>
  <c r="AO114" i="25"/>
  <c r="AZ13" i="25"/>
  <c r="AO62" i="25"/>
  <c r="AO64" i="25"/>
  <c r="AS23" i="25"/>
  <c r="AS25" i="25"/>
  <c r="AS31" i="25"/>
  <c r="AS33" i="25"/>
  <c r="AS39" i="25"/>
  <c r="AS41" i="25"/>
  <c r="AO72" i="25"/>
  <c r="AW74" i="25"/>
  <c r="AS77" i="25"/>
  <c r="BA79" i="25"/>
  <c r="AO80" i="25"/>
  <c r="AW82" i="25"/>
  <c r="AS85" i="25"/>
  <c r="BA87" i="25"/>
  <c r="AK108" i="25"/>
  <c r="BA116" i="25"/>
  <c r="AO117" i="25"/>
  <c r="AW119" i="25"/>
  <c r="AS122" i="25"/>
  <c r="BA124" i="25"/>
  <c r="AO125" i="25"/>
  <c r="AW127" i="25"/>
  <c r="AS130" i="25"/>
  <c r="BA132" i="25"/>
  <c r="AO133" i="25"/>
  <c r="BA76" i="25"/>
  <c r="BA113" i="25"/>
  <c r="AN13" i="25"/>
  <c r="BC13" i="25"/>
  <c r="AS15" i="25"/>
  <c r="AS62" i="25"/>
  <c r="AW19" i="25"/>
  <c r="AW21" i="25"/>
  <c r="BA21" i="25"/>
  <c r="AW23" i="25"/>
  <c r="BA23" i="25"/>
  <c r="AW25" i="25"/>
  <c r="AW27" i="25"/>
  <c r="AW29" i="25"/>
  <c r="AW31" i="25"/>
  <c r="AW33" i="25"/>
  <c r="AW35" i="25"/>
  <c r="AW37" i="25"/>
  <c r="AW39" i="25"/>
  <c r="AW41" i="25"/>
  <c r="AO67" i="25"/>
  <c r="AW69" i="25"/>
  <c r="AS72" i="25"/>
  <c r="AO75" i="25"/>
  <c r="AW77" i="25"/>
  <c r="AS80" i="25"/>
  <c r="BA82" i="25"/>
  <c r="AO83" i="25"/>
  <c r="AW85" i="25"/>
  <c r="AS117" i="25"/>
  <c r="BA119" i="25"/>
  <c r="AO120" i="25"/>
  <c r="AW122" i="25"/>
  <c r="AS125" i="25"/>
  <c r="BA127" i="25"/>
  <c r="AO128" i="25"/>
  <c r="AW130" i="25"/>
  <c r="AS133" i="25"/>
  <c r="AO69" i="25"/>
  <c r="BA121" i="25"/>
  <c r="BA129" i="25"/>
  <c r="BD106" i="25"/>
  <c r="BA17" i="25"/>
  <c r="BA65" i="25"/>
  <c r="AK20" i="25"/>
  <c r="AK24" i="25"/>
  <c r="BA71" i="25"/>
  <c r="BA73" i="25"/>
  <c r="AK28" i="25"/>
  <c r="AK32" i="25"/>
  <c r="AK36" i="25"/>
  <c r="AK40" i="25"/>
  <c r="AO70" i="25"/>
  <c r="AW72" i="25"/>
  <c r="AS75" i="25"/>
  <c r="BA77" i="25"/>
  <c r="AO78" i="25"/>
  <c r="AW80" i="25"/>
  <c r="AS83" i="25"/>
  <c r="BA85" i="25"/>
  <c r="AO86" i="25"/>
  <c r="BA114" i="25"/>
  <c r="AO115" i="25"/>
  <c r="AW117" i="25"/>
  <c r="AS120" i="25"/>
  <c r="BA122" i="25"/>
  <c r="AO123" i="25"/>
  <c r="AW125" i="25"/>
  <c r="AS128" i="25"/>
  <c r="BA130" i="25"/>
  <c r="AO131" i="25"/>
  <c r="AW133" i="25"/>
  <c r="AR59" i="25"/>
  <c r="BA16" i="25"/>
  <c r="BE63" i="25"/>
  <c r="AO17" i="25"/>
  <c r="AO20" i="25"/>
  <c r="AO26" i="25"/>
  <c r="AO28" i="25"/>
  <c r="AO34" i="25"/>
  <c r="AO36" i="25"/>
  <c r="AO73" i="25"/>
  <c r="BA80" i="25"/>
  <c r="AO81" i="25"/>
  <c r="AN106" i="25"/>
  <c r="AZ106" i="25"/>
  <c r="BA117" i="25"/>
  <c r="AO118" i="25"/>
  <c r="BA125" i="25"/>
  <c r="BA133" i="25"/>
  <c r="AO134" i="25"/>
  <c r="AO85" i="25"/>
  <c r="AO122" i="25"/>
  <c r="AO130" i="25"/>
  <c r="AS106" i="25"/>
  <c r="AM13" i="25"/>
  <c r="AS20" i="25"/>
  <c r="AS22" i="25"/>
  <c r="AS24" i="25"/>
  <c r="AS26" i="25"/>
  <c r="AS28" i="25"/>
  <c r="AS30" i="25"/>
  <c r="AS32" i="25"/>
  <c r="AS34" i="25"/>
  <c r="AS36" i="25"/>
  <c r="AS38" i="25"/>
  <c r="AS40" i="25"/>
  <c r="AS63" i="25"/>
  <c r="AO68" i="25"/>
  <c r="AW70" i="25"/>
  <c r="AS73" i="25"/>
  <c r="BA75" i="25"/>
  <c r="AO76" i="25"/>
  <c r="AW78" i="25"/>
  <c r="AS81" i="25"/>
  <c r="BA83" i="25"/>
  <c r="AO84" i="25"/>
  <c r="AW86" i="25"/>
  <c r="AO113" i="25"/>
  <c r="AW115" i="25"/>
  <c r="AS118" i="25"/>
  <c r="BA120" i="25"/>
  <c r="AO121" i="25"/>
  <c r="AW123" i="25"/>
  <c r="AS126" i="25"/>
  <c r="BA128" i="25"/>
  <c r="AO129" i="25"/>
  <c r="AW131" i="25"/>
  <c r="AS134" i="25"/>
  <c r="AO18" i="25"/>
  <c r="BA18" i="25"/>
  <c r="AW20" i="25"/>
  <c r="BA20" i="25"/>
  <c r="AW22" i="25"/>
  <c r="BA22" i="25"/>
  <c r="BA24" i="25"/>
  <c r="BA26" i="25"/>
  <c r="AW28" i="25"/>
  <c r="BA28" i="25"/>
  <c r="AW30" i="25"/>
  <c r="AW36" i="25"/>
  <c r="AW38" i="25"/>
  <c r="AK62" i="25"/>
  <c r="AO71" i="25"/>
  <c r="AW73" i="25"/>
  <c r="AS76" i="25"/>
  <c r="BA78" i="25"/>
  <c r="AO79" i="25"/>
  <c r="AW81" i="25"/>
  <c r="AS84" i="25"/>
  <c r="BA86" i="25"/>
  <c r="AO87" i="25"/>
  <c r="AS113" i="25"/>
  <c r="BA115" i="25"/>
  <c r="AO116" i="25"/>
  <c r="AW118" i="25"/>
  <c r="AK119" i="25"/>
  <c r="AS121" i="25"/>
  <c r="BA123" i="25"/>
  <c r="AO124" i="25"/>
  <c r="AW126" i="25"/>
  <c r="AK127" i="25"/>
  <c r="AS129" i="25"/>
  <c r="BA131" i="25"/>
  <c r="AO132" i="25"/>
  <c r="AW134" i="25"/>
  <c r="T11" i="24"/>
  <c r="AB11" i="24"/>
  <c r="L11" i="24"/>
  <c r="H11" i="24"/>
  <c r="P11" i="24"/>
  <c r="B12" i="23"/>
  <c r="N62" i="23"/>
  <c r="R59" i="7" s="1"/>
  <c r="C62" i="23"/>
  <c r="O93" i="23"/>
  <c r="V37" i="23"/>
  <c r="G113" i="23"/>
  <c r="C135" i="23"/>
  <c r="K138" i="23"/>
  <c r="J84" i="23"/>
  <c r="V84" i="23"/>
  <c r="W87" i="23"/>
  <c r="AB88" i="23"/>
  <c r="F93" i="23"/>
  <c r="V93" i="23"/>
  <c r="X63" i="23"/>
  <c r="J32" i="23"/>
  <c r="Z83" i="23"/>
  <c r="H114" i="23"/>
  <c r="P115" i="23"/>
  <c r="Z32" i="23"/>
  <c r="K37" i="23"/>
  <c r="K12" i="23"/>
  <c r="N113" i="23"/>
  <c r="R103" i="7" s="1"/>
  <c r="V12" i="23"/>
  <c r="N34" i="23"/>
  <c r="N43" i="23"/>
  <c r="K87" i="23"/>
  <c r="J62" i="23"/>
  <c r="R58" i="7" s="1"/>
  <c r="O138" i="23"/>
  <c r="J144" i="23"/>
  <c r="V144" i="23"/>
  <c r="O34" i="23"/>
  <c r="P139" i="23"/>
  <c r="X39" i="23"/>
  <c r="B43" i="23"/>
  <c r="O43" i="23"/>
  <c r="P38" i="23"/>
  <c r="P64" i="23"/>
  <c r="R138" i="23"/>
  <c r="L139" i="23"/>
  <c r="K113" i="23"/>
  <c r="D34" i="23"/>
  <c r="D12" i="23"/>
  <c r="L63" i="23"/>
  <c r="F138" i="23"/>
  <c r="V138" i="23"/>
  <c r="F34" i="23"/>
  <c r="V43" i="23"/>
  <c r="R84" i="23"/>
  <c r="D87" i="23"/>
  <c r="T88" i="23"/>
  <c r="C93" i="23"/>
  <c r="P63" i="23"/>
  <c r="D113" i="23"/>
  <c r="P114" i="23"/>
  <c r="X115" i="23"/>
  <c r="C34" i="23"/>
  <c r="G34" i="23"/>
  <c r="W34" i="23"/>
  <c r="J37" i="23"/>
  <c r="Z37" i="23"/>
  <c r="G43" i="23"/>
  <c r="W43" i="23"/>
  <c r="F87" i="23"/>
  <c r="V87" i="23"/>
  <c r="X88" i="23"/>
  <c r="D93" i="23"/>
  <c r="T63" i="23"/>
  <c r="S113" i="23"/>
  <c r="G84" i="23"/>
  <c r="R113" i="23"/>
  <c r="J135" i="23"/>
  <c r="W32" i="23"/>
  <c r="G33" i="23"/>
  <c r="W33" i="23"/>
  <c r="J34" i="23"/>
  <c r="AA87" i="23"/>
  <c r="H45" i="23"/>
  <c r="D62" i="23"/>
  <c r="W84" i="23"/>
  <c r="J87" i="23"/>
  <c r="Z87" i="23"/>
  <c r="H64" i="23"/>
  <c r="W93" i="23"/>
  <c r="AB63" i="23"/>
  <c r="K135" i="23"/>
  <c r="V135" i="23"/>
  <c r="D138" i="23"/>
  <c r="H139" i="23"/>
  <c r="F62" i="23"/>
  <c r="W135" i="23"/>
  <c r="O37" i="23"/>
  <c r="L38" i="23"/>
  <c r="H145" i="23"/>
  <c r="K43" i="23"/>
  <c r="K62" i="23"/>
  <c r="B83" i="23"/>
  <c r="K84" i="23"/>
  <c r="N87" i="23"/>
  <c r="H88" i="23"/>
  <c r="K93" i="23"/>
  <c r="F113" i="23"/>
  <c r="G138" i="23"/>
  <c r="S138" i="23"/>
  <c r="B144" i="23"/>
  <c r="W144" i="23"/>
  <c r="AB114" i="23"/>
  <c r="Z12" i="23"/>
  <c r="J33" i="23"/>
  <c r="K144" i="23"/>
  <c r="O32" i="23"/>
  <c r="N33" i="23"/>
  <c r="B34" i="23"/>
  <c r="C37" i="23"/>
  <c r="R37" i="23"/>
  <c r="C83" i="23"/>
  <c r="B87" i="23"/>
  <c r="O87" i="23"/>
  <c r="L88" i="23"/>
  <c r="N93" i="23"/>
  <c r="L114" i="23"/>
  <c r="J138" i="23"/>
  <c r="C144" i="23"/>
  <c r="N144" i="23"/>
  <c r="Z113" i="23"/>
  <c r="J12" i="23"/>
  <c r="D32" i="23"/>
  <c r="D37" i="23"/>
  <c r="S37" i="23"/>
  <c r="T38" i="23"/>
  <c r="C43" i="23"/>
  <c r="R43" i="23"/>
  <c r="P44" i="23"/>
  <c r="X45" i="23"/>
  <c r="D83" i="23"/>
  <c r="C84" i="23"/>
  <c r="O84" i="23"/>
  <c r="C87" i="23"/>
  <c r="B93" i="23"/>
  <c r="F135" i="23"/>
  <c r="X139" i="23"/>
  <c r="O113" i="23"/>
  <c r="O132" i="23" s="1"/>
  <c r="R32" i="23"/>
  <c r="X38" i="23"/>
  <c r="H40" i="23"/>
  <c r="D43" i="23"/>
  <c r="S43" i="23"/>
  <c r="T44" i="23"/>
  <c r="V62" i="23"/>
  <c r="R63" i="7" s="1"/>
  <c r="D135" i="23"/>
  <c r="S62" i="23"/>
  <c r="G135" i="23"/>
  <c r="R135" i="23"/>
  <c r="L113" i="23"/>
  <c r="AB139" i="23"/>
  <c r="F144" i="23"/>
  <c r="V34" i="23"/>
  <c r="G37" i="23"/>
  <c r="AB38" i="23"/>
  <c r="L40" i="23"/>
  <c r="F43" i="23"/>
  <c r="W62" i="23"/>
  <c r="F84" i="23"/>
  <c r="S93" i="23"/>
  <c r="Z138" i="23"/>
  <c r="G144" i="23"/>
  <c r="N32" i="23"/>
  <c r="K33" i="23"/>
  <c r="P39" i="23"/>
  <c r="B33" i="23"/>
  <c r="L44" i="23"/>
  <c r="T45" i="23"/>
  <c r="T64" i="23"/>
  <c r="T134" i="23" s="1"/>
  <c r="AB39" i="23"/>
  <c r="F33" i="23"/>
  <c r="V33" i="23"/>
  <c r="H14" i="23"/>
  <c r="B32" i="23"/>
  <c r="AA32" i="23"/>
  <c r="C33" i="23"/>
  <c r="AB12" i="23"/>
  <c r="O31" i="23"/>
  <c r="S32" i="23"/>
  <c r="R33" i="23"/>
  <c r="T13" i="23"/>
  <c r="AA33" i="23"/>
  <c r="O83" i="23"/>
  <c r="T39" i="23"/>
  <c r="H62" i="23"/>
  <c r="G32" i="23"/>
  <c r="AB65" i="23"/>
  <c r="B134" i="23"/>
  <c r="C134" i="23"/>
  <c r="X14" i="23"/>
  <c r="H39" i="23"/>
  <c r="AB14" i="23"/>
  <c r="L15" i="23"/>
  <c r="L34" i="23" s="1"/>
  <c r="N133" i="23"/>
  <c r="H141" i="23"/>
  <c r="W82" i="23"/>
  <c r="G82" i="23"/>
  <c r="T89" i="23"/>
  <c r="C133" i="23"/>
  <c r="H15" i="23"/>
  <c r="H84" i="23" s="1"/>
  <c r="J82" i="23"/>
  <c r="R83" i="23"/>
  <c r="H95" i="23"/>
  <c r="L94" i="23"/>
  <c r="W134" i="23"/>
  <c r="L141" i="23"/>
  <c r="X40" i="23"/>
  <c r="AB89" i="23"/>
  <c r="F83" i="23"/>
  <c r="N134" i="23"/>
  <c r="P141" i="23"/>
  <c r="L145" i="23"/>
  <c r="T146" i="23"/>
  <c r="X15" i="23"/>
  <c r="X34" i="23" s="1"/>
  <c r="N82" i="23"/>
  <c r="G83" i="23"/>
  <c r="H94" i="23"/>
  <c r="T95" i="23"/>
  <c r="P145" i="23"/>
  <c r="X146" i="23"/>
  <c r="V83" i="23"/>
  <c r="L90" i="23"/>
  <c r="S133" i="23"/>
  <c r="F134" i="23"/>
  <c r="AA134" i="23"/>
  <c r="P140" i="23"/>
  <c r="T145" i="23"/>
  <c r="C82" i="23"/>
  <c r="AA82" i="23"/>
  <c r="J83" i="23"/>
  <c r="W83" i="23"/>
  <c r="P94" i="23"/>
  <c r="X95" i="23"/>
  <c r="AA83" i="23"/>
  <c r="J133" i="23"/>
  <c r="G134" i="23"/>
  <c r="R134" i="23"/>
  <c r="T140" i="23"/>
  <c r="D82" i="23"/>
  <c r="R133" i="23"/>
  <c r="K134" i="23"/>
  <c r="T94" i="23"/>
  <c r="X89" i="23"/>
  <c r="H90" i="23"/>
  <c r="W133" i="23"/>
  <c r="X140" i="23"/>
  <c r="F82" i="23"/>
  <c r="S82" i="23"/>
  <c r="N83" i="23"/>
  <c r="X141" i="23"/>
  <c r="B82" i="23"/>
  <c r="B133" i="23"/>
  <c r="H146" i="23"/>
  <c r="G10" i="22"/>
  <c r="S10" i="22"/>
  <c r="N10" i="22"/>
  <c r="AA10" i="22"/>
  <c r="C10" i="22"/>
  <c r="AB11" i="22"/>
  <c r="P11" i="22"/>
  <c r="AB10" i="22"/>
  <c r="X12" i="22"/>
  <c r="L10" i="22"/>
  <c r="B10" i="22"/>
  <c r="X11" i="22"/>
  <c r="B106" i="21"/>
  <c r="AU13" i="21"/>
  <c r="AK38" i="21"/>
  <c r="AW39" i="21"/>
  <c r="AO134" i="21"/>
  <c r="AJ13" i="21"/>
  <c r="BE61" i="21"/>
  <c r="AK16" i="21"/>
  <c r="AW17" i="21"/>
  <c r="BA20" i="21"/>
  <c r="AS22" i="21"/>
  <c r="BE23" i="21"/>
  <c r="AK24" i="21"/>
  <c r="AW25" i="21"/>
  <c r="AO73" i="21"/>
  <c r="BA28" i="21"/>
  <c r="AS30" i="21"/>
  <c r="BE31" i="21"/>
  <c r="AK78" i="21"/>
  <c r="AO24" i="21"/>
  <c r="AS68" i="21"/>
  <c r="AK70" i="21"/>
  <c r="AS110" i="21"/>
  <c r="AK112" i="21"/>
  <c r="BE129" i="21"/>
  <c r="AW131" i="21"/>
  <c r="AI13" i="21"/>
  <c r="AV59" i="21"/>
  <c r="AY13" i="21"/>
  <c r="AW15" i="21"/>
  <c r="AO17" i="21"/>
  <c r="BA64" i="21"/>
  <c r="AK68" i="21"/>
  <c r="AW23" i="21"/>
  <c r="BD59" i="21"/>
  <c r="AO25" i="21"/>
  <c r="BA72" i="21"/>
  <c r="AS28" i="21"/>
  <c r="BE29" i="21"/>
  <c r="B59" i="21"/>
  <c r="AO33" i="21"/>
  <c r="BA34" i="21"/>
  <c r="BA36" i="21"/>
  <c r="AS38" i="21"/>
  <c r="BE132" i="21"/>
  <c r="AO61" i="21"/>
  <c r="BE65" i="21"/>
  <c r="L13" i="21"/>
  <c r="AO40" i="21"/>
  <c r="AO41" i="21"/>
  <c r="BA23" i="21"/>
  <c r="AW67" i="21"/>
  <c r="AW70" i="21"/>
  <c r="AK72" i="21"/>
  <c r="AK109" i="21"/>
  <c r="BA113" i="21"/>
  <c r="AS115" i="21"/>
  <c r="AK117" i="21"/>
  <c r="BA121" i="21"/>
  <c r="AS123" i="21"/>
  <c r="AK125" i="21"/>
  <c r="AS132" i="21"/>
  <c r="AO133" i="21"/>
  <c r="AK85" i="21"/>
  <c r="AO15" i="21"/>
  <c r="BA16" i="21"/>
  <c r="AS64" i="21"/>
  <c r="AS21" i="21"/>
  <c r="AI59" i="21"/>
  <c r="AO23" i="21"/>
  <c r="BA83" i="21"/>
  <c r="AS85" i="21"/>
  <c r="AK87" i="21"/>
  <c r="BD106" i="21"/>
  <c r="BA118" i="21"/>
  <c r="AS120" i="21"/>
  <c r="BE131" i="21"/>
  <c r="AZ13" i="21"/>
  <c r="BE19" i="21"/>
  <c r="AK20" i="21"/>
  <c r="AS25" i="21"/>
  <c r="BE26" i="21"/>
  <c r="AK73" i="21"/>
  <c r="AK36" i="21"/>
  <c r="AW66" i="21"/>
  <c r="BA66" i="21"/>
  <c r="BE67" i="21"/>
  <c r="BE73" i="21"/>
  <c r="AW75" i="21"/>
  <c r="AO77" i="21"/>
  <c r="AS82" i="21"/>
  <c r="AI106" i="21"/>
  <c r="AS117" i="21"/>
  <c r="AS23" i="21"/>
  <c r="AW28" i="21"/>
  <c r="BA31" i="21"/>
  <c r="AK62" i="21"/>
  <c r="BE78" i="21"/>
  <c r="AK116" i="21"/>
  <c r="AO127" i="21"/>
  <c r="BA128" i="21"/>
  <c r="AO129" i="21"/>
  <c r="BA61" i="21"/>
  <c r="BE18" i="21"/>
  <c r="AO21" i="21"/>
  <c r="AS33" i="21"/>
  <c r="BE34" i="21"/>
  <c r="AK128" i="21"/>
  <c r="BE36" i="21"/>
  <c r="AK40" i="21"/>
  <c r="L59" i="21"/>
  <c r="AW77" i="21"/>
  <c r="AO108" i="21"/>
  <c r="BE112" i="21"/>
  <c r="AW114" i="21"/>
  <c r="AO116" i="21"/>
  <c r="BE120" i="21"/>
  <c r="AW122" i="21"/>
  <c r="AO124" i="21"/>
  <c r="AK27" i="21"/>
  <c r="AK29" i="21"/>
  <c r="AW30" i="21"/>
  <c r="AO78" i="21"/>
  <c r="AK37" i="21"/>
  <c r="AW38" i="21"/>
  <c r="AO76" i="21"/>
  <c r="BE82" i="21"/>
  <c r="AW84" i="21"/>
  <c r="AO86" i="21"/>
  <c r="BA87" i="21"/>
  <c r="BA114" i="21"/>
  <c r="AS124" i="21"/>
  <c r="AO22" i="21"/>
  <c r="BA33" i="21"/>
  <c r="AS35" i="21"/>
  <c r="AR59" i="21"/>
  <c r="BA74" i="21"/>
  <c r="AS76" i="21"/>
  <c r="AS86" i="21"/>
  <c r="AS113" i="21"/>
  <c r="AK123" i="21"/>
  <c r="BE111" i="21"/>
  <c r="AR13" i="21"/>
  <c r="T13" i="21"/>
  <c r="AS20" i="21"/>
  <c r="BE20" i="21"/>
  <c r="AK23" i="21"/>
  <c r="BE32" i="21"/>
  <c r="AU59" i="21"/>
  <c r="AK61" i="21"/>
  <c r="AS62" i="21"/>
  <c r="BA63" i="21"/>
  <c r="AS65" i="21"/>
  <c r="BA70" i="21"/>
  <c r="AO72" i="21"/>
  <c r="BA73" i="21"/>
  <c r="AK75" i="21"/>
  <c r="BA77" i="21"/>
  <c r="AK79" i="21"/>
  <c r="AW80" i="21"/>
  <c r="AW82" i="21"/>
  <c r="BE83" i="21"/>
  <c r="AO85" i="21"/>
  <c r="AW86" i="21"/>
  <c r="BE87" i="21"/>
  <c r="AR106" i="21"/>
  <c r="AO109" i="21"/>
  <c r="AW110" i="21"/>
  <c r="AO112" i="21"/>
  <c r="AW113" i="21"/>
  <c r="BE114" i="21"/>
  <c r="AW117" i="21"/>
  <c r="BE118" i="21"/>
  <c r="AK119" i="21"/>
  <c r="AW120" i="21"/>
  <c r="BE121" i="21"/>
  <c r="AO123" i="21"/>
  <c r="AW124" i="21"/>
  <c r="BE125" i="21"/>
  <c r="AS127" i="21"/>
  <c r="AS129" i="21"/>
  <c r="BA134" i="21"/>
  <c r="BA125" i="21"/>
  <c r="B13" i="21"/>
  <c r="AM13" i="21"/>
  <c r="BE17" i="21"/>
  <c r="AK65" i="21"/>
  <c r="BA26" i="21"/>
  <c r="BE74" i="21"/>
  <c r="AO29" i="21"/>
  <c r="AO32" i="21"/>
  <c r="BE38" i="21"/>
  <c r="AO38" i="21"/>
  <c r="T59" i="21"/>
  <c r="AK64" i="21"/>
  <c r="AO68" i="21"/>
  <c r="AW69" i="21"/>
  <c r="BE70" i="21"/>
  <c r="AW76" i="21"/>
  <c r="BE77" i="21"/>
  <c r="AO79" i="21"/>
  <c r="BA80" i="21"/>
  <c r="BA82" i="21"/>
  <c r="AK84" i="21"/>
  <c r="BA86" i="21"/>
  <c r="AU106" i="21"/>
  <c r="AK108" i="21"/>
  <c r="AS109" i="21"/>
  <c r="BA110" i="21"/>
  <c r="AS112" i="21"/>
  <c r="AK115" i="21"/>
  <c r="AS116" i="21"/>
  <c r="BA117" i="21"/>
  <c r="AO119" i="21"/>
  <c r="BA120" i="21"/>
  <c r="AK122" i="21"/>
  <c r="BA124" i="21"/>
  <c r="AK126" i="21"/>
  <c r="AW127" i="21"/>
  <c r="AW129" i="21"/>
  <c r="BE130" i="21"/>
  <c r="AO132" i="21"/>
  <c r="AW133" i="21"/>
  <c r="BE134" i="21"/>
  <c r="BE33" i="21"/>
  <c r="BA130" i="21"/>
  <c r="BA15" i="21"/>
  <c r="AO65" i="21"/>
  <c r="AS24" i="21"/>
  <c r="AS80" i="21"/>
  <c r="AK35" i="21"/>
  <c r="AJ59" i="21"/>
  <c r="AY59" i="21"/>
  <c r="BA62" i="21"/>
  <c r="AO64" i="21"/>
  <c r="BA65" i="21"/>
  <c r="AK67" i="21"/>
  <c r="BA69" i="21"/>
  <c r="AK71" i="21"/>
  <c r="AW72" i="21"/>
  <c r="AK74" i="21"/>
  <c r="AS75" i="21"/>
  <c r="BA76" i="21"/>
  <c r="AS79" i="21"/>
  <c r="BE80" i="21"/>
  <c r="AK81" i="21"/>
  <c r="AO84" i="21"/>
  <c r="AW85" i="21"/>
  <c r="BE86" i="21"/>
  <c r="AV106" i="21"/>
  <c r="T106" i="21"/>
  <c r="BE110" i="21"/>
  <c r="AK111" i="21"/>
  <c r="AW112" i="21"/>
  <c r="BE113" i="21"/>
  <c r="AO115" i="21"/>
  <c r="AW116" i="21"/>
  <c r="BE117" i="21"/>
  <c r="AS119" i="21"/>
  <c r="AO122" i="21"/>
  <c r="AW123" i="21"/>
  <c r="BE124" i="21"/>
  <c r="AO126" i="21"/>
  <c r="BA127" i="21"/>
  <c r="BA129" i="21"/>
  <c r="AK131" i="21"/>
  <c r="AV13" i="21"/>
  <c r="AW19" i="21"/>
  <c r="AK22" i="21"/>
  <c r="AW24" i="21"/>
  <c r="BA25" i="21"/>
  <c r="BE28" i="21"/>
  <c r="AK76" i="21"/>
  <c r="BA35" i="21"/>
  <c r="AS37" i="21"/>
  <c r="AK132" i="21"/>
  <c r="AZ59" i="21"/>
  <c r="AW61" i="21"/>
  <c r="BE62" i="21"/>
  <c r="AW68" i="21"/>
  <c r="BE69" i="21"/>
  <c r="AO69" i="21"/>
  <c r="AO71" i="21"/>
  <c r="AO74" i="21"/>
  <c r="BE76" i="21"/>
  <c r="AW79" i="21"/>
  <c r="AK83" i="21"/>
  <c r="AS84" i="21"/>
  <c r="BA85" i="21"/>
  <c r="AJ106" i="21"/>
  <c r="AY106" i="21"/>
  <c r="AS108" i="21"/>
  <c r="BA109" i="21"/>
  <c r="AO111" i="21"/>
  <c r="BA112" i="21"/>
  <c r="AK114" i="21"/>
  <c r="BA116" i="21"/>
  <c r="AK118" i="21"/>
  <c r="AW119" i="21"/>
  <c r="AK121" i="21"/>
  <c r="AS122" i="21"/>
  <c r="BA123" i="21"/>
  <c r="AS126" i="21"/>
  <c r="BE127" i="21"/>
  <c r="AW132" i="21"/>
  <c r="BE133" i="21"/>
  <c r="AK19" i="21"/>
  <c r="AW20" i="21"/>
  <c r="BE71" i="21"/>
  <c r="BE25" i="21"/>
  <c r="AO30" i="21"/>
  <c r="AS133" i="21"/>
  <c r="AW41" i="21"/>
  <c r="AN59" i="21"/>
  <c r="BC59" i="21"/>
  <c r="AK63" i="21"/>
  <c r="AW64" i="21"/>
  <c r="AK66" i="21"/>
  <c r="AS67" i="21"/>
  <c r="BA68" i="21"/>
  <c r="AS71" i="21"/>
  <c r="BE72" i="21"/>
  <c r="AS74" i="21"/>
  <c r="BA75" i="21"/>
  <c r="AK77" i="21"/>
  <c r="AS78" i="21"/>
  <c r="BA79" i="21"/>
  <c r="AS81" i="21"/>
  <c r="AO83" i="21"/>
  <c r="BE85" i="21"/>
  <c r="AO87" i="21"/>
  <c r="AM106" i="21"/>
  <c r="AZ106" i="21"/>
  <c r="AW108" i="21"/>
  <c r="BE109" i="21"/>
  <c r="AS111" i="21"/>
  <c r="AO114" i="21"/>
  <c r="AW115" i="21"/>
  <c r="BE116" i="21"/>
  <c r="AO118" i="21"/>
  <c r="BA119" i="21"/>
  <c r="AO121" i="21"/>
  <c r="BE123" i="21"/>
  <c r="AO125" i="21"/>
  <c r="AW126" i="21"/>
  <c r="AO128" i="21"/>
  <c r="AK130" i="21"/>
  <c r="AS131" i="21"/>
  <c r="BA132" i="21"/>
  <c r="AS15" i="21"/>
  <c r="BA21" i="21"/>
  <c r="AK26" i="21"/>
  <c r="AO34" i="21"/>
  <c r="AO36" i="21"/>
  <c r="BA41" i="21"/>
  <c r="AO63" i="21"/>
  <c r="AO66" i="21"/>
  <c r="BE68" i="21"/>
  <c r="AW71" i="21"/>
  <c r="AW74" i="21"/>
  <c r="BE75" i="21"/>
  <c r="AW78" i="21"/>
  <c r="AK80" i="21"/>
  <c r="AW81" i="21"/>
  <c r="AK82" i="21"/>
  <c r="AS83" i="21"/>
  <c r="BA84" i="21"/>
  <c r="AK86" i="21"/>
  <c r="AS87" i="21"/>
  <c r="AN106" i="21"/>
  <c r="BC106" i="21"/>
  <c r="BA108" i="21"/>
  <c r="H106" i="21"/>
  <c r="AW111" i="21"/>
  <c r="AK113" i="21"/>
  <c r="AS114" i="21"/>
  <c r="BA115" i="21"/>
  <c r="AS118" i="21"/>
  <c r="BE119" i="21"/>
  <c r="AK120" i="21"/>
  <c r="AS121" i="21"/>
  <c r="BA122" i="21"/>
  <c r="AK124" i="21"/>
  <c r="AS125" i="21"/>
  <c r="BA126" i="21"/>
  <c r="AS128" i="21"/>
  <c r="AO130" i="21"/>
  <c r="AW63" i="21"/>
  <c r="AW73" i="21"/>
  <c r="AQ106" i="21"/>
  <c r="AW130" i="21"/>
  <c r="AO62" i="21"/>
  <c r="AS17" i="21"/>
  <c r="BA18" i="21"/>
  <c r="BE21" i="21"/>
  <c r="AS27" i="21"/>
  <c r="AK30" i="21"/>
  <c r="AW31" i="21"/>
  <c r="AS36" i="21"/>
  <c r="AK39" i="21"/>
  <c r="AQ59" i="21"/>
  <c r="AS63" i="21"/>
  <c r="BE64" i="21"/>
  <c r="AS66" i="21"/>
  <c r="BA67" i="21"/>
  <c r="AK69" i="21"/>
  <c r="AS70" i="21"/>
  <c r="BA71" i="21"/>
  <c r="AS73" i="21"/>
  <c r="AS77" i="21"/>
  <c r="BA78" i="21"/>
  <c r="AO80" i="21"/>
  <c r="BA81" i="21"/>
  <c r="AO82" i="21"/>
  <c r="AW83" i="21"/>
  <c r="BE84" i="21"/>
  <c r="AW87" i="21"/>
  <c r="L106" i="21"/>
  <c r="BE108" i="21"/>
  <c r="AO110" i="21"/>
  <c r="BA111" i="21"/>
  <c r="AO113" i="21"/>
  <c r="BE115" i="21"/>
  <c r="AO117" i="21"/>
  <c r="AW118" i="21"/>
  <c r="AO120" i="21"/>
  <c r="AW121" i="21"/>
  <c r="BE122" i="21"/>
  <c r="AW125" i="21"/>
  <c r="BE126" i="21"/>
  <c r="AK127" i="21"/>
  <c r="AW128" i="21"/>
  <c r="BA131" i="21"/>
  <c r="AK133" i="21"/>
  <c r="AS134" i="21"/>
  <c r="T11" i="20"/>
  <c r="H11" i="20"/>
  <c r="X11" i="20"/>
  <c r="AB11" i="20"/>
  <c r="L11" i="20"/>
  <c r="P11" i="20"/>
  <c r="C37" i="19"/>
  <c r="R37" i="19"/>
  <c r="Z12" i="19"/>
  <c r="W37" i="19"/>
  <c r="AB38" i="19"/>
  <c r="L40" i="19"/>
  <c r="F43" i="19"/>
  <c r="F62" i="19"/>
  <c r="V62" i="19"/>
  <c r="O34" i="19"/>
  <c r="J62" i="19"/>
  <c r="Z62" i="19"/>
  <c r="AA113" i="19"/>
  <c r="W113" i="19"/>
  <c r="AB119" i="19"/>
  <c r="B37" i="19"/>
  <c r="O37" i="19"/>
  <c r="N43" i="19"/>
  <c r="H44" i="19"/>
  <c r="X119" i="19"/>
  <c r="K12" i="19"/>
  <c r="AA43" i="19"/>
  <c r="L45" i="19"/>
  <c r="Z113" i="19"/>
  <c r="H115" i="19"/>
  <c r="G33" i="19"/>
  <c r="J34" i="19"/>
  <c r="AA32" i="19"/>
  <c r="N33" i="19"/>
  <c r="H74" i="19"/>
  <c r="N32" i="19"/>
  <c r="O83" i="19"/>
  <c r="C34" i="19"/>
  <c r="L74" i="19"/>
  <c r="S84" i="19"/>
  <c r="R93" i="19"/>
  <c r="J144" i="19"/>
  <c r="K144" i="19"/>
  <c r="D134" i="19"/>
  <c r="F84" i="19"/>
  <c r="W43" i="19"/>
  <c r="J12" i="19"/>
  <c r="S34" i="19"/>
  <c r="D37" i="19"/>
  <c r="S37" i="19"/>
  <c r="C43" i="19"/>
  <c r="W87" i="19"/>
  <c r="B138" i="19"/>
  <c r="B135" i="19"/>
  <c r="D33" i="19"/>
  <c r="V34" i="19"/>
  <c r="V37" i="19"/>
  <c r="D43" i="19"/>
  <c r="G93" i="19"/>
  <c r="W93" i="19"/>
  <c r="H125" i="19"/>
  <c r="H113" i="19" s="1"/>
  <c r="D32" i="19"/>
  <c r="V33" i="19"/>
  <c r="G34" i="19"/>
  <c r="B33" i="19"/>
  <c r="S135" i="19"/>
  <c r="F138" i="19"/>
  <c r="R144" i="19"/>
  <c r="P114" i="19"/>
  <c r="X115" i="19"/>
  <c r="Z34" i="19"/>
  <c r="K37" i="19"/>
  <c r="AA37" i="19"/>
  <c r="T40" i="19"/>
  <c r="Z43" i="19"/>
  <c r="H45" i="19"/>
  <c r="B87" i="19"/>
  <c r="G138" i="19"/>
  <c r="W138" i="19"/>
  <c r="AB125" i="19"/>
  <c r="N34" i="19"/>
  <c r="AA34" i="19"/>
  <c r="N37" i="19"/>
  <c r="C83" i="19"/>
  <c r="D84" i="19"/>
  <c r="B62" i="19"/>
  <c r="O62" i="19"/>
  <c r="T64" i="19"/>
  <c r="AB114" i="19"/>
  <c r="K135" i="19"/>
  <c r="W135" i="19"/>
  <c r="G144" i="19"/>
  <c r="V144" i="19"/>
  <c r="D87" i="19"/>
  <c r="R87" i="19"/>
  <c r="C93" i="19"/>
  <c r="X116" i="19"/>
  <c r="X135" i="19" s="1"/>
  <c r="D12" i="19"/>
  <c r="C32" i="19"/>
  <c r="R32" i="19"/>
  <c r="F34" i="19"/>
  <c r="F37" i="19"/>
  <c r="S12" i="19"/>
  <c r="G84" i="19"/>
  <c r="V84" i="19"/>
  <c r="F87" i="19"/>
  <c r="V87" i="19"/>
  <c r="D93" i="19"/>
  <c r="S62" i="19"/>
  <c r="C135" i="19"/>
  <c r="N135" i="19"/>
  <c r="Z135" i="19"/>
  <c r="V138" i="19"/>
  <c r="X125" i="19"/>
  <c r="X114" i="19"/>
  <c r="B12" i="19"/>
  <c r="S32" i="19"/>
  <c r="W34" i="19"/>
  <c r="G37" i="19"/>
  <c r="V43" i="19"/>
  <c r="W84" i="19"/>
  <c r="G87" i="19"/>
  <c r="F93" i="19"/>
  <c r="V93" i="19"/>
  <c r="B93" i="19"/>
  <c r="D135" i="19"/>
  <c r="O135" i="19"/>
  <c r="AA135" i="19"/>
  <c r="J138" i="19"/>
  <c r="C144" i="19"/>
  <c r="N144" i="19"/>
  <c r="Z144" i="19"/>
  <c r="R84" i="19"/>
  <c r="D34" i="19"/>
  <c r="V113" i="19"/>
  <c r="F32" i="19"/>
  <c r="W144" i="19"/>
  <c r="J84" i="19"/>
  <c r="J87" i="19"/>
  <c r="Z87" i="19"/>
  <c r="F135" i="19"/>
  <c r="K138" i="19"/>
  <c r="D144" i="19"/>
  <c r="O144" i="19"/>
  <c r="AA144" i="19"/>
  <c r="S87" i="19"/>
  <c r="S138" i="19"/>
  <c r="O12" i="19"/>
  <c r="G32" i="19"/>
  <c r="K34" i="19"/>
  <c r="J43" i="19"/>
  <c r="K84" i="19"/>
  <c r="Z84" i="19"/>
  <c r="K87" i="19"/>
  <c r="AA87" i="19"/>
  <c r="J93" i="19"/>
  <c r="Z93" i="19"/>
  <c r="F113" i="19"/>
  <c r="G135" i="19"/>
  <c r="R135" i="19"/>
  <c r="N138" i="19"/>
  <c r="Z138" i="19"/>
  <c r="F144" i="19"/>
  <c r="C87" i="19"/>
  <c r="R138" i="19"/>
  <c r="AA33" i="19"/>
  <c r="H38" i="19"/>
  <c r="P39" i="19"/>
  <c r="X40" i="19"/>
  <c r="K43" i="19"/>
  <c r="B43" i="19"/>
  <c r="B84" i="19"/>
  <c r="N84" i="19"/>
  <c r="AA84" i="19"/>
  <c r="N87" i="19"/>
  <c r="K93" i="19"/>
  <c r="AA93" i="19"/>
  <c r="J113" i="19"/>
  <c r="C138" i="19"/>
  <c r="O138" i="19"/>
  <c r="AA138" i="19"/>
  <c r="S113" i="19"/>
  <c r="P125" i="19"/>
  <c r="P113" i="19" s="1"/>
  <c r="O93" i="19"/>
  <c r="B34" i="19"/>
  <c r="L38" i="19"/>
  <c r="T140" i="19"/>
  <c r="AB40" i="19"/>
  <c r="D62" i="19"/>
  <c r="B83" i="19"/>
  <c r="C84" i="19"/>
  <c r="O84" i="19"/>
  <c r="O87" i="19"/>
  <c r="N93" i="19"/>
  <c r="K113" i="19"/>
  <c r="J135" i="19"/>
  <c r="V135" i="19"/>
  <c r="D138" i="19"/>
  <c r="L119" i="19"/>
  <c r="L113" i="19" s="1"/>
  <c r="AB68" i="19"/>
  <c r="L15" i="19"/>
  <c r="L34" i="19" s="1"/>
  <c r="C33" i="19"/>
  <c r="B32" i="19"/>
  <c r="O32" i="19"/>
  <c r="R33" i="19"/>
  <c r="X14" i="19"/>
  <c r="X38" i="19"/>
  <c r="H141" i="19"/>
  <c r="L44" i="19"/>
  <c r="T146" i="19"/>
  <c r="L63" i="19"/>
  <c r="T74" i="19"/>
  <c r="W33" i="19"/>
  <c r="P94" i="19"/>
  <c r="X45" i="19"/>
  <c r="H68" i="19"/>
  <c r="T38" i="19"/>
  <c r="W32" i="19"/>
  <c r="J33" i="19"/>
  <c r="Z134" i="19"/>
  <c r="J32" i="19"/>
  <c r="Z32" i="19"/>
  <c r="K33" i="19"/>
  <c r="K82" i="19"/>
  <c r="AB13" i="19"/>
  <c r="AB39" i="19"/>
  <c r="X64" i="19"/>
  <c r="P74" i="19"/>
  <c r="T14" i="19"/>
  <c r="V82" i="19"/>
  <c r="L68" i="19"/>
  <c r="X63" i="19"/>
  <c r="D83" i="19"/>
  <c r="H64" i="19"/>
  <c r="AB63" i="19"/>
  <c r="L13" i="19"/>
  <c r="P68" i="19"/>
  <c r="H39" i="19"/>
  <c r="P40" i="19"/>
  <c r="T44" i="19"/>
  <c r="AB15" i="19"/>
  <c r="AB34" i="19" s="1"/>
  <c r="X74" i="19"/>
  <c r="X68" i="19"/>
  <c r="AB74" i="19"/>
  <c r="P63" i="19"/>
  <c r="S33" i="19"/>
  <c r="AB44" i="19"/>
  <c r="B134" i="19"/>
  <c r="V32" i="19"/>
  <c r="F33" i="19"/>
  <c r="P88" i="19"/>
  <c r="C134" i="19"/>
  <c r="P13" i="19"/>
  <c r="H14" i="19"/>
  <c r="P14" i="19"/>
  <c r="W82" i="19"/>
  <c r="G83" i="19"/>
  <c r="T88" i="19"/>
  <c r="AB89" i="19"/>
  <c r="AB94" i="19"/>
  <c r="D133" i="19"/>
  <c r="N134" i="19"/>
  <c r="T141" i="19"/>
  <c r="L145" i="19"/>
  <c r="P44" i="19"/>
  <c r="C82" i="19"/>
  <c r="O82" i="19"/>
  <c r="K83" i="19"/>
  <c r="H89" i="19"/>
  <c r="P90" i="19"/>
  <c r="H94" i="19"/>
  <c r="Z83" i="19"/>
  <c r="T89" i="19"/>
  <c r="J133" i="19"/>
  <c r="F134" i="19"/>
  <c r="S134" i="19"/>
  <c r="X140" i="19"/>
  <c r="K133" i="19"/>
  <c r="X13" i="19"/>
  <c r="Z33" i="19"/>
  <c r="D82" i="19"/>
  <c r="N83" i="19"/>
  <c r="T90" i="19"/>
  <c r="L94" i="19"/>
  <c r="W133" i="19"/>
  <c r="G134" i="19"/>
  <c r="T139" i="19"/>
  <c r="AB140" i="19"/>
  <c r="AB145" i="19"/>
  <c r="V133" i="19"/>
  <c r="H15" i="19"/>
  <c r="K32" i="19"/>
  <c r="P38" i="19"/>
  <c r="T45" i="19"/>
  <c r="F82" i="19"/>
  <c r="R82" i="19"/>
  <c r="AA83" i="19"/>
  <c r="H88" i="19"/>
  <c r="P89" i="19"/>
  <c r="X95" i="19"/>
  <c r="H90" i="19"/>
  <c r="Z133" i="19"/>
  <c r="V134" i="19"/>
  <c r="X139" i="19"/>
  <c r="H146" i="19"/>
  <c r="P139" i="19"/>
  <c r="G82" i="19"/>
  <c r="S82" i="19"/>
  <c r="R83" i="19"/>
  <c r="L88" i="19"/>
  <c r="AB90" i="19"/>
  <c r="T94" i="19"/>
  <c r="X90" i="19"/>
  <c r="B133" i="19"/>
  <c r="N133" i="19"/>
  <c r="AA133" i="19"/>
  <c r="J134" i="19"/>
  <c r="W134" i="19"/>
  <c r="AB139" i="19"/>
  <c r="L141" i="19"/>
  <c r="L146" i="19"/>
  <c r="O134" i="19"/>
  <c r="T39" i="19"/>
  <c r="J82" i="19"/>
  <c r="F83" i="19"/>
  <c r="S83" i="19"/>
  <c r="X89" i="19"/>
  <c r="C133" i="19"/>
  <c r="O133" i="19"/>
  <c r="K134" i="19"/>
  <c r="H140" i="19"/>
  <c r="P141" i="19"/>
  <c r="H145" i="19"/>
  <c r="H40" i="19"/>
  <c r="Z82" i="19"/>
  <c r="V83" i="19"/>
  <c r="X88" i="19"/>
  <c r="H95" i="19"/>
  <c r="T95" i="19"/>
  <c r="F133" i="19"/>
  <c r="R133" i="19"/>
  <c r="AA134" i="19"/>
  <c r="H139" i="19"/>
  <c r="P140" i="19"/>
  <c r="X146" i="19"/>
  <c r="X141" i="19"/>
  <c r="O33" i="19"/>
  <c r="B82" i="19"/>
  <c r="N82" i="19"/>
  <c r="AA82" i="19"/>
  <c r="J83" i="19"/>
  <c r="W83" i="19"/>
  <c r="AB88" i="19"/>
  <c r="L90" i="19"/>
  <c r="L95" i="19"/>
  <c r="G133" i="19"/>
  <c r="S133" i="19"/>
  <c r="R134" i="19"/>
  <c r="L139" i="19"/>
  <c r="AB141" i="19"/>
  <c r="T145" i="19"/>
  <c r="V10" i="18"/>
  <c r="P10" i="18"/>
  <c r="T11" i="18"/>
  <c r="AB10" i="18"/>
  <c r="C10" i="18"/>
  <c r="N10" i="18"/>
  <c r="H10" i="18"/>
  <c r="J10" i="18"/>
  <c r="W10" i="18"/>
  <c r="S10" i="18"/>
  <c r="L10" i="18"/>
  <c r="X12" i="18"/>
  <c r="AR15" i="17"/>
  <c r="AN15" i="17"/>
  <c r="BD15" i="17"/>
  <c r="AS18" i="17"/>
  <c r="AO67" i="17"/>
  <c r="BA24" i="17"/>
  <c r="AS117" i="17"/>
  <c r="BE71" i="17"/>
  <c r="AK119" i="17"/>
  <c r="AW73" i="17"/>
  <c r="AO31" i="17"/>
  <c r="BA123" i="17"/>
  <c r="AS125" i="17"/>
  <c r="BE79" i="17"/>
  <c r="AK127" i="17"/>
  <c r="AW37" i="17"/>
  <c r="AK38" i="17"/>
  <c r="AW39" i="17"/>
  <c r="AS17" i="17"/>
  <c r="BE18" i="17"/>
  <c r="AK19" i="17"/>
  <c r="AW20" i="17"/>
  <c r="AO22" i="17"/>
  <c r="BA23" i="17"/>
  <c r="AS25" i="17"/>
  <c r="AK27" i="17"/>
  <c r="AW28" i="17"/>
  <c r="AS19" i="17"/>
  <c r="BE20" i="17"/>
  <c r="AK21" i="17"/>
  <c r="AW22" i="17"/>
  <c r="AS27" i="17"/>
  <c r="BE28" i="17"/>
  <c r="AK29" i="17"/>
  <c r="AW30" i="17"/>
  <c r="AO32" i="17"/>
  <c r="BA33" i="17"/>
  <c r="AW84" i="17"/>
  <c r="AZ15" i="17"/>
  <c r="BE17" i="17"/>
  <c r="AK18" i="17"/>
  <c r="AW19" i="17"/>
  <c r="AO21" i="17"/>
  <c r="BA30" i="17"/>
  <c r="AS32" i="17"/>
  <c r="AK34" i="17"/>
  <c r="AW126" i="17"/>
  <c r="AO128" i="17"/>
  <c r="AO39" i="17"/>
  <c r="BA40" i="17"/>
  <c r="AS42" i="17"/>
  <c r="B59" i="17"/>
  <c r="AO23" i="17"/>
  <c r="AO124" i="17"/>
  <c r="AO86" i="17"/>
  <c r="AK109" i="17"/>
  <c r="BA113" i="17"/>
  <c r="AS115" i="17"/>
  <c r="BE25" i="17"/>
  <c r="AK117" i="17"/>
  <c r="BA121" i="17"/>
  <c r="BE129" i="17"/>
  <c r="AW131" i="17"/>
  <c r="AO133" i="17"/>
  <c r="AS85" i="17"/>
  <c r="BE86" i="17"/>
  <c r="AO77" i="17"/>
  <c r="AK84" i="17"/>
  <c r="AW69" i="17"/>
  <c r="AY59" i="17"/>
  <c r="AK62" i="17"/>
  <c r="BA22" i="17"/>
  <c r="AK32" i="17"/>
  <c r="BE124" i="17"/>
  <c r="AS38" i="17"/>
  <c r="AJ59" i="17"/>
  <c r="AO68" i="17"/>
  <c r="BA69" i="17"/>
  <c r="AO84" i="17"/>
  <c r="AW85" i="17"/>
  <c r="AK87" i="17"/>
  <c r="BD106" i="17"/>
  <c r="BA110" i="17"/>
  <c r="AS112" i="17"/>
  <c r="AK122" i="17"/>
  <c r="AK125" i="17"/>
  <c r="BE134" i="17"/>
  <c r="AO26" i="17"/>
  <c r="BE39" i="17"/>
  <c r="AS41" i="17"/>
  <c r="BA66" i="17"/>
  <c r="AS68" i="17"/>
  <c r="AK70" i="17"/>
  <c r="AO79" i="17"/>
  <c r="AK108" i="17"/>
  <c r="AK37" i="17"/>
  <c r="BD59" i="17"/>
  <c r="AK67" i="17"/>
  <c r="BA74" i="17"/>
  <c r="AS76" i="17"/>
  <c r="AS79" i="17"/>
  <c r="BE80" i="17"/>
  <c r="AK81" i="17"/>
  <c r="BE82" i="17"/>
  <c r="AO108" i="17"/>
  <c r="AO119" i="17"/>
  <c r="BA120" i="17"/>
  <c r="AO132" i="17"/>
  <c r="AS123" i="17"/>
  <c r="AY15" i="17"/>
  <c r="AO118" i="17"/>
  <c r="BA72" i="17"/>
  <c r="AO30" i="17"/>
  <c r="BE38" i="17"/>
  <c r="T59" i="17"/>
  <c r="AK64" i="17"/>
  <c r="AW76" i="17"/>
  <c r="AK78" i="17"/>
  <c r="AU106" i="17"/>
  <c r="BE112" i="17"/>
  <c r="AW114" i="17"/>
  <c r="AO116" i="17"/>
  <c r="BE120" i="17"/>
  <c r="BA130" i="17"/>
  <c r="AS132" i="17"/>
  <c r="AK134" i="17"/>
  <c r="AK26" i="17"/>
  <c r="BA31" i="17"/>
  <c r="AK130" i="17"/>
  <c r="AW40" i="17"/>
  <c r="AO61" i="17"/>
  <c r="BA62" i="17"/>
  <c r="AO64" i="17"/>
  <c r="BA65" i="17"/>
  <c r="AS116" i="17"/>
  <c r="BE130" i="17"/>
  <c r="BC15" i="17"/>
  <c r="BA17" i="17"/>
  <c r="AO19" i="17"/>
  <c r="BA64" i="17"/>
  <c r="AW118" i="17"/>
  <c r="AO120" i="17"/>
  <c r="AS33" i="17"/>
  <c r="AO42" i="17"/>
  <c r="BE65" i="17"/>
  <c r="AW67" i="17"/>
  <c r="AO69" i="17"/>
  <c r="BE29" i="17"/>
  <c r="BE73" i="17"/>
  <c r="AS75" i="17"/>
  <c r="AI106" i="17"/>
  <c r="AK115" i="17"/>
  <c r="AK126" i="17"/>
  <c r="AW127" i="17"/>
  <c r="AW129" i="17"/>
  <c r="AS66" i="17"/>
  <c r="BE23" i="17"/>
  <c r="AS24" i="17"/>
  <c r="L15" i="17"/>
  <c r="BA125" i="17"/>
  <c r="BA134" i="17"/>
  <c r="BE70" i="17"/>
  <c r="AK74" i="17"/>
  <c r="BA83" i="17"/>
  <c r="BA86" i="17"/>
  <c r="BA124" i="17"/>
  <c r="BE66" i="17"/>
  <c r="AU15" i="17"/>
  <c r="BA19" i="17"/>
  <c r="BA29" i="17"/>
  <c r="BA76" i="17"/>
  <c r="T106" i="17"/>
  <c r="BE113" i="17"/>
  <c r="AV59" i="17"/>
  <c r="AV15" i="17"/>
  <c r="BA18" i="17"/>
  <c r="BE63" i="17"/>
  <c r="BE19" i="17"/>
  <c r="AK23" i="17"/>
  <c r="AO24" i="17"/>
  <c r="BA28" i="17"/>
  <c r="AK35" i="17"/>
  <c r="AM59" i="17"/>
  <c r="AZ59" i="17"/>
  <c r="AW61" i="17"/>
  <c r="BE62" i="17"/>
  <c r="AS64" i="17"/>
  <c r="AW68" i="17"/>
  <c r="BE69" i="17"/>
  <c r="AO71" i="17"/>
  <c r="AO74" i="17"/>
  <c r="BE76" i="17"/>
  <c r="AO78" i="17"/>
  <c r="AW79" i="17"/>
  <c r="AK83" i="17"/>
  <c r="AS84" i="17"/>
  <c r="BA85" i="17"/>
  <c r="AJ106" i="17"/>
  <c r="AY106" i="17"/>
  <c r="AS108" i="17"/>
  <c r="BA109" i="17"/>
  <c r="AO111" i="17"/>
  <c r="BA112" i="17"/>
  <c r="AK114" i="17"/>
  <c r="BA116" i="17"/>
  <c r="AK118" i="17"/>
  <c r="AW119" i="17"/>
  <c r="AS122" i="17"/>
  <c r="AS126" i="17"/>
  <c r="BE127" i="17"/>
  <c r="AK128" i="17"/>
  <c r="AO131" i="17"/>
  <c r="AW132" i="17"/>
  <c r="AW29" i="17"/>
  <c r="AS109" i="17"/>
  <c r="AW122" i="17"/>
  <c r="AK131" i="17"/>
  <c r="AJ15" i="17"/>
  <c r="AK20" i="17"/>
  <c r="AW116" i="17"/>
  <c r="AO29" i="17"/>
  <c r="AO126" i="17"/>
  <c r="AW36" i="17"/>
  <c r="AK40" i="17"/>
  <c r="AO41" i="17"/>
  <c r="AN59" i="17"/>
  <c r="BC59" i="17"/>
  <c r="BA61" i="17"/>
  <c r="H59" i="17"/>
  <c r="AW64" i="17"/>
  <c r="AK66" i="17"/>
  <c r="AS67" i="17"/>
  <c r="BA68" i="17"/>
  <c r="AS71" i="17"/>
  <c r="BE72" i="17"/>
  <c r="AK73" i="17"/>
  <c r="BA75" i="17"/>
  <c r="AK77" i="17"/>
  <c r="AS78" i="17"/>
  <c r="BA79" i="17"/>
  <c r="AS81" i="17"/>
  <c r="AO83" i="17"/>
  <c r="BE85" i="17"/>
  <c r="AO87" i="17"/>
  <c r="AM106" i="17"/>
  <c r="AZ106" i="17"/>
  <c r="AW108" i="17"/>
  <c r="BE109" i="17"/>
  <c r="AS111" i="17"/>
  <c r="AO114" i="17"/>
  <c r="AW115" i="17"/>
  <c r="BE116" i="17"/>
  <c r="BA119" i="17"/>
  <c r="AO121" i="17"/>
  <c r="BE123" i="17"/>
  <c r="AO125" i="17"/>
  <c r="AS131" i="17"/>
  <c r="BA82" i="17"/>
  <c r="B15" i="17"/>
  <c r="T15" i="17"/>
  <c r="AW15" i="17" s="1"/>
  <c r="AW72" i="17"/>
  <c r="BE110" i="17"/>
  <c r="AO115" i="17"/>
  <c r="BE117" i="17"/>
  <c r="AO18" i="17"/>
  <c r="AO20" i="17"/>
  <c r="AS21" i="17"/>
  <c r="AS35" i="17"/>
  <c r="BA80" i="17"/>
  <c r="BA36" i="17"/>
  <c r="AW133" i="17"/>
  <c r="L59" i="17"/>
  <c r="BE61" i="17"/>
  <c r="AO63" i="17"/>
  <c r="AO66" i="17"/>
  <c r="BE68" i="17"/>
  <c r="AW71" i="17"/>
  <c r="AW74" i="17"/>
  <c r="BE75" i="17"/>
  <c r="AW78" i="17"/>
  <c r="AK80" i="17"/>
  <c r="AW81" i="17"/>
  <c r="AK82" i="17"/>
  <c r="AS83" i="17"/>
  <c r="BA84" i="17"/>
  <c r="AK86" i="17"/>
  <c r="AS87" i="17"/>
  <c r="AN106" i="17"/>
  <c r="BC106" i="17"/>
  <c r="BA108" i="17"/>
  <c r="H106" i="17"/>
  <c r="AW111" i="17"/>
  <c r="AK113" i="17"/>
  <c r="AS114" i="17"/>
  <c r="BA115" i="17"/>
  <c r="AS118" i="17"/>
  <c r="BE119" i="17"/>
  <c r="AK120" i="17"/>
  <c r="AS121" i="17"/>
  <c r="BA122" i="17"/>
  <c r="AK124" i="17"/>
  <c r="BA126" i="17"/>
  <c r="AS128" i="17"/>
  <c r="AO130" i="17"/>
  <c r="BE132" i="17"/>
  <c r="AO134" i="17"/>
  <c r="AW112" i="17"/>
  <c r="AW123" i="17"/>
  <c r="BA129" i="17"/>
  <c r="AK17" i="17"/>
  <c r="AW65" i="17"/>
  <c r="AW21" i="17"/>
  <c r="AO25" i="17"/>
  <c r="BA25" i="17"/>
  <c r="BA117" i="17"/>
  <c r="BE27" i="17"/>
  <c r="AS28" i="17"/>
  <c r="AK31" i="17"/>
  <c r="BE36" i="17"/>
  <c r="AW41" i="17"/>
  <c r="BA42" i="17"/>
  <c r="BE43" i="17"/>
  <c r="AQ59" i="17"/>
  <c r="AI59" i="17"/>
  <c r="AS63" i="17"/>
  <c r="BE64" i="17"/>
  <c r="AK65" i="17"/>
  <c r="BA67" i="17"/>
  <c r="AK69" i="17"/>
  <c r="AS70" i="17"/>
  <c r="BA71" i="17"/>
  <c r="AS73" i="17"/>
  <c r="AS77" i="17"/>
  <c r="BA78" i="17"/>
  <c r="AO80" i="17"/>
  <c r="BA81" i="17"/>
  <c r="AW83" i="17"/>
  <c r="BE84" i="17"/>
  <c r="AW87" i="17"/>
  <c r="L106" i="17"/>
  <c r="BE108" i="17"/>
  <c r="AO110" i="17"/>
  <c r="BA111" i="17"/>
  <c r="AO113" i="17"/>
  <c r="BE115" i="17"/>
  <c r="AO117" i="17"/>
  <c r="AW121" i="17"/>
  <c r="AW125" i="17"/>
  <c r="BE126" i="17"/>
  <c r="AW128" i="17"/>
  <c r="AK129" i="17"/>
  <c r="AS130" i="17"/>
  <c r="BA131" i="17"/>
  <c r="AK133" i="17"/>
  <c r="AW75" i="17"/>
  <c r="AV106" i="17"/>
  <c r="AK111" i="17"/>
  <c r="AO122" i="17"/>
  <c r="BA127" i="17"/>
  <c r="BA21" i="17"/>
  <c r="BE26" i="17"/>
  <c r="AK121" i="17"/>
  <c r="AO75" i="17"/>
  <c r="BE133" i="17"/>
  <c r="AR59" i="17"/>
  <c r="AW63" i="17"/>
  <c r="AO65" i="17"/>
  <c r="AW66" i="17"/>
  <c r="BE67" i="17"/>
  <c r="AW70" i="17"/>
  <c r="AK72" i="17"/>
  <c r="BE74" i="17"/>
  <c r="AO76" i="17"/>
  <c r="AW77" i="17"/>
  <c r="BE78" i="17"/>
  <c r="AS82" i="17"/>
  <c r="AK85" i="17"/>
  <c r="AS86" i="17"/>
  <c r="BA87" i="17"/>
  <c r="AQ106" i="17"/>
  <c r="AS110" i="17"/>
  <c r="BE111" i="17"/>
  <c r="AK112" i="17"/>
  <c r="AS113" i="17"/>
  <c r="BA114" i="17"/>
  <c r="AK116" i="17"/>
  <c r="BA118" i="17"/>
  <c r="AS120" i="17"/>
  <c r="AK123" i="17"/>
  <c r="AS124" i="17"/>
  <c r="AO127" i="17"/>
  <c r="BA128" i="17"/>
  <c r="AW130" i="17"/>
  <c r="AW134" i="17"/>
  <c r="BE77" i="17"/>
  <c r="B106" i="17"/>
  <c r="AE106" i="17" s="1"/>
  <c r="AK68" i="17"/>
  <c r="AK71" i="17"/>
  <c r="BA133" i="17"/>
  <c r="AI15" i="17"/>
  <c r="AS61" i="17"/>
  <c r="BA20" i="17"/>
  <c r="AO28" i="17"/>
  <c r="AS31" i="17"/>
  <c r="AW32" i="17"/>
  <c r="BE35" i="17"/>
  <c r="AU59" i="17"/>
  <c r="AK61" i="17"/>
  <c r="AS62" i="17"/>
  <c r="BA63" i="17"/>
  <c r="AS65" i="17"/>
  <c r="AS69" i="17"/>
  <c r="BA70" i="17"/>
  <c r="AO72" i="17"/>
  <c r="BA73" i="17"/>
  <c r="AK75" i="17"/>
  <c r="BA77" i="17"/>
  <c r="AK79" i="17"/>
  <c r="AW80" i="17"/>
  <c r="AW82" i="17"/>
  <c r="BE83" i="17"/>
  <c r="AO85" i="17"/>
  <c r="AW86" i="17"/>
  <c r="BE87" i="17"/>
  <c r="AR106" i="17"/>
  <c r="AO109" i="17"/>
  <c r="AW110" i="17"/>
  <c r="AO112" i="17"/>
  <c r="AW113" i="17"/>
  <c r="BE114" i="17"/>
  <c r="AW117" i="17"/>
  <c r="BE118" i="17"/>
  <c r="AW120" i="17"/>
  <c r="BE121" i="17"/>
  <c r="AO123" i="17"/>
  <c r="BE125" i="17"/>
  <c r="AS129" i="17"/>
  <c r="AK132" i="17"/>
  <c r="AS133" i="17"/>
  <c r="H11" i="16"/>
  <c r="K12" i="15"/>
  <c r="J43" i="15"/>
  <c r="V37" i="15"/>
  <c r="W138" i="15"/>
  <c r="J37" i="15"/>
  <c r="AA113" i="15"/>
  <c r="Z43" i="15"/>
  <c r="K113" i="15"/>
  <c r="V34" i="15"/>
  <c r="C34" i="15"/>
  <c r="T38" i="15"/>
  <c r="C43" i="15"/>
  <c r="AA62" i="15"/>
  <c r="AB64" i="15"/>
  <c r="B32" i="15"/>
  <c r="D37" i="15"/>
  <c r="X113" i="15"/>
  <c r="H113" i="15"/>
  <c r="F62" i="15"/>
  <c r="D32" i="15"/>
  <c r="G93" i="15"/>
  <c r="G33" i="15"/>
  <c r="Z34" i="15"/>
  <c r="B62" i="15"/>
  <c r="O62" i="15"/>
  <c r="J33" i="15"/>
  <c r="Z33" i="15"/>
  <c r="AA34" i="15"/>
  <c r="H38" i="15"/>
  <c r="P39" i="15"/>
  <c r="Z32" i="15"/>
  <c r="N34" i="15"/>
  <c r="O37" i="15"/>
  <c r="H44" i="15"/>
  <c r="AA32" i="15"/>
  <c r="W134" i="15"/>
  <c r="F135" i="15"/>
  <c r="O84" i="15"/>
  <c r="W12" i="15"/>
  <c r="C12" i="15"/>
  <c r="C81" i="15" s="1"/>
  <c r="W33" i="15"/>
  <c r="O113" i="15"/>
  <c r="N43" i="15"/>
  <c r="X63" i="15"/>
  <c r="D113" i="15"/>
  <c r="N33" i="15"/>
  <c r="O34" i="15"/>
  <c r="C37" i="15"/>
  <c r="R37" i="15"/>
  <c r="P139" i="15"/>
  <c r="X39" i="15"/>
  <c r="B43" i="15"/>
  <c r="L44" i="15"/>
  <c r="T45" i="15"/>
  <c r="N32" i="15"/>
  <c r="P13" i="15"/>
  <c r="S135" i="15"/>
  <c r="K62" i="15"/>
  <c r="N113" i="15"/>
  <c r="B113" i="15"/>
  <c r="AB88" i="15"/>
  <c r="F93" i="15"/>
  <c r="J87" i="15"/>
  <c r="Z87" i="15"/>
  <c r="AB139" i="15"/>
  <c r="F144" i="15"/>
  <c r="Z138" i="15"/>
  <c r="S12" i="15"/>
  <c r="T13" i="15"/>
  <c r="AA84" i="15"/>
  <c r="X13" i="15"/>
  <c r="B133" i="15"/>
  <c r="Z133" i="15"/>
  <c r="J134" i="15"/>
  <c r="AB13" i="15"/>
  <c r="V133" i="15"/>
  <c r="AB144" i="15"/>
  <c r="G32" i="15"/>
  <c r="L90" i="15"/>
  <c r="L63" i="15"/>
  <c r="AB39" i="15"/>
  <c r="C82" i="15"/>
  <c r="O82" i="15"/>
  <c r="O83" i="15"/>
  <c r="T64" i="15"/>
  <c r="N133" i="15"/>
  <c r="L146" i="15"/>
  <c r="O32" i="15"/>
  <c r="X14" i="15"/>
  <c r="L65" i="15"/>
  <c r="T90" i="15"/>
  <c r="C32" i="15"/>
  <c r="X45" i="15"/>
  <c r="T63" i="15"/>
  <c r="L141" i="15"/>
  <c r="B33" i="15"/>
  <c r="H39" i="15"/>
  <c r="P40" i="15"/>
  <c r="AB15" i="15"/>
  <c r="AB135" i="15" s="1"/>
  <c r="O43" i="15"/>
  <c r="G37" i="15"/>
  <c r="X38" i="15"/>
  <c r="H40" i="15"/>
  <c r="D43" i="15"/>
  <c r="R93" i="15"/>
  <c r="S113" i="15"/>
  <c r="Z37" i="15"/>
  <c r="AB38" i="15"/>
  <c r="L40" i="15"/>
  <c r="F43" i="15"/>
  <c r="H34" i="15"/>
  <c r="AB113" i="15"/>
  <c r="S32" i="15"/>
  <c r="K37" i="15"/>
  <c r="D84" i="15"/>
  <c r="N37" i="15"/>
  <c r="V83" i="15"/>
  <c r="L95" i="15"/>
  <c r="D34" i="15"/>
  <c r="B138" i="15"/>
  <c r="H45" i="15"/>
  <c r="Z82" i="15"/>
  <c r="V33" i="15"/>
  <c r="F34" i="15"/>
  <c r="R34" i="15"/>
  <c r="L38" i="15"/>
  <c r="T39" i="15"/>
  <c r="AB40" i="15"/>
  <c r="K43" i="15"/>
  <c r="AA43" i="15"/>
  <c r="L45" i="15"/>
  <c r="F113" i="15"/>
  <c r="Z113" i="15"/>
  <c r="K33" i="15"/>
  <c r="J34" i="15"/>
  <c r="W34" i="15"/>
  <c r="R32" i="15"/>
  <c r="AA33" i="15"/>
  <c r="K34" i="15"/>
  <c r="T44" i="15"/>
  <c r="F32" i="15"/>
  <c r="O33" i="15"/>
  <c r="B34" i="15"/>
  <c r="X44" i="15"/>
  <c r="P63" i="15"/>
  <c r="S62" i="15"/>
  <c r="S37" i="15"/>
  <c r="C33" i="15"/>
  <c r="R33" i="15"/>
  <c r="W43" i="15"/>
  <c r="X64" i="15"/>
  <c r="AB62" i="15"/>
  <c r="F37" i="15"/>
  <c r="J32" i="15"/>
  <c r="V82" i="15"/>
  <c r="D83" i="15"/>
  <c r="S33" i="15"/>
  <c r="W133" i="15"/>
  <c r="G134" i="15"/>
  <c r="C135" i="15"/>
  <c r="O135" i="15"/>
  <c r="AA135" i="15"/>
  <c r="J138" i="15"/>
  <c r="T139" i="15"/>
  <c r="AB140" i="15"/>
  <c r="C144" i="15"/>
  <c r="N144" i="15"/>
  <c r="Z144" i="15"/>
  <c r="AB145" i="15"/>
  <c r="K133" i="15"/>
  <c r="W32" i="15"/>
  <c r="F33" i="15"/>
  <c r="G144" i="15"/>
  <c r="B12" i="15"/>
  <c r="V12" i="15"/>
  <c r="S34" i="15"/>
  <c r="X40" i="15"/>
  <c r="D82" i="15"/>
  <c r="AA82" i="15"/>
  <c r="J83" i="15"/>
  <c r="W83" i="15"/>
  <c r="F84" i="15"/>
  <c r="K87" i="15"/>
  <c r="AA87" i="15"/>
  <c r="H89" i="15"/>
  <c r="P90" i="15"/>
  <c r="H94" i="15"/>
  <c r="Z83" i="15"/>
  <c r="T89" i="15"/>
  <c r="V134" i="15"/>
  <c r="D135" i="15"/>
  <c r="K138" i="15"/>
  <c r="X139" i="15"/>
  <c r="H141" i="15"/>
  <c r="D144" i="15"/>
  <c r="O144" i="15"/>
  <c r="AA144" i="15"/>
  <c r="H146" i="15"/>
  <c r="D134" i="15"/>
  <c r="R144" i="15"/>
  <c r="D12" i="15"/>
  <c r="AB14" i="15"/>
  <c r="K32" i="15"/>
  <c r="W37" i="15"/>
  <c r="G82" i="15"/>
  <c r="S82" i="15"/>
  <c r="B83" i="15"/>
  <c r="N83" i="15"/>
  <c r="C87" i="15"/>
  <c r="O87" i="15"/>
  <c r="H88" i="15"/>
  <c r="P89" i="15"/>
  <c r="J93" i="15"/>
  <c r="V93" i="15"/>
  <c r="P94" i="15"/>
  <c r="X95" i="15"/>
  <c r="S84" i="15"/>
  <c r="X90" i="15"/>
  <c r="C133" i="15"/>
  <c r="O133" i="15"/>
  <c r="AA133" i="15"/>
  <c r="K134" i="15"/>
  <c r="G135" i="15"/>
  <c r="C138" i="15"/>
  <c r="O138" i="15"/>
  <c r="AA138" i="15"/>
  <c r="H140" i="15"/>
  <c r="P141" i="15"/>
  <c r="H145" i="15"/>
  <c r="Z134" i="15"/>
  <c r="T140" i="15"/>
  <c r="F82" i="15"/>
  <c r="G84" i="15"/>
  <c r="L94" i="15"/>
  <c r="R135" i="15"/>
  <c r="O134" i="15"/>
  <c r="AA12" i="15"/>
  <c r="L13" i="15"/>
  <c r="X15" i="15"/>
  <c r="X34" i="15" s="1"/>
  <c r="V32" i="15"/>
  <c r="G43" i="15"/>
  <c r="J82" i="15"/>
  <c r="C83" i="15"/>
  <c r="AA83" i="15"/>
  <c r="J84" i="15"/>
  <c r="V84" i="15"/>
  <c r="D87" i="15"/>
  <c r="R87" i="15"/>
  <c r="L88" i="15"/>
  <c r="AB90" i="15"/>
  <c r="K93" i="15"/>
  <c r="W93" i="15"/>
  <c r="T94" i="15"/>
  <c r="B87" i="15"/>
  <c r="D133" i="15"/>
  <c r="B134" i="15"/>
  <c r="N134" i="15"/>
  <c r="V135" i="15"/>
  <c r="D138" i="15"/>
  <c r="T141" i="15"/>
  <c r="L145" i="15"/>
  <c r="T146" i="15"/>
  <c r="B37" i="15"/>
  <c r="R82" i="15"/>
  <c r="R84" i="15"/>
  <c r="J12" i="15"/>
  <c r="J31" i="15" s="1"/>
  <c r="T14" i="15"/>
  <c r="D33" i="15"/>
  <c r="P38" i="15"/>
  <c r="R43" i="15"/>
  <c r="R83" i="15"/>
  <c r="K84" i="15"/>
  <c r="W84" i="15"/>
  <c r="F87" i="15"/>
  <c r="S87" i="15"/>
  <c r="B93" i="15"/>
  <c r="X94" i="15"/>
  <c r="K82" i="15"/>
  <c r="W87" i="15"/>
  <c r="F133" i="15"/>
  <c r="R133" i="15"/>
  <c r="C134" i="15"/>
  <c r="AA134" i="15"/>
  <c r="J135" i="15"/>
  <c r="W135" i="15"/>
  <c r="F138" i="15"/>
  <c r="R138" i="15"/>
  <c r="H139" i="15"/>
  <c r="P140" i="15"/>
  <c r="J144" i="15"/>
  <c r="V144" i="15"/>
  <c r="P145" i="15"/>
  <c r="X146" i="15"/>
  <c r="X141" i="15"/>
  <c r="K83" i="15"/>
  <c r="N87" i="15"/>
  <c r="T95" i="15"/>
  <c r="N138" i="15"/>
  <c r="H14" i="15"/>
  <c r="W82" i="15"/>
  <c r="F83" i="15"/>
  <c r="S83" i="15"/>
  <c r="B84" i="15"/>
  <c r="G87" i="15"/>
  <c r="V87" i="15"/>
  <c r="T88" i="15"/>
  <c r="AB89" i="15"/>
  <c r="C93" i="15"/>
  <c r="N93" i="15"/>
  <c r="Z93" i="15"/>
  <c r="AB94" i="15"/>
  <c r="G133" i="15"/>
  <c r="S133" i="15"/>
  <c r="R134" i="15"/>
  <c r="K135" i="15"/>
  <c r="G138" i="15"/>
  <c r="S138" i="15"/>
  <c r="L139" i="15"/>
  <c r="AB141" i="15"/>
  <c r="K144" i="15"/>
  <c r="W144" i="15"/>
  <c r="T145" i="15"/>
  <c r="N12" i="15"/>
  <c r="P15" i="15"/>
  <c r="P34" i="15" s="1"/>
  <c r="P14" i="15"/>
  <c r="B82" i="15"/>
  <c r="N82" i="15"/>
  <c r="G83" i="15"/>
  <c r="C84" i="15"/>
  <c r="N84" i="15"/>
  <c r="Z84" i="15"/>
  <c r="X88" i="15"/>
  <c r="H90" i="15"/>
  <c r="D93" i="15"/>
  <c r="O93" i="15"/>
  <c r="AA93" i="15"/>
  <c r="H95" i="15"/>
  <c r="P88" i="15"/>
  <c r="J133" i="15"/>
  <c r="F134" i="15"/>
  <c r="S134" i="15"/>
  <c r="B135" i="15"/>
  <c r="N135" i="15"/>
  <c r="Z135" i="15"/>
  <c r="V138" i="15"/>
  <c r="X140" i="15"/>
  <c r="B144" i="15"/>
  <c r="X145" i="15"/>
  <c r="V61" i="9"/>
  <c r="W65" i="9"/>
  <c r="Z71" i="9"/>
  <c r="F142" i="9"/>
  <c r="J61" i="9"/>
  <c r="N71" i="9"/>
  <c r="AA60" i="9"/>
  <c r="K61" i="9"/>
  <c r="O71" i="9"/>
  <c r="Z122" i="9"/>
  <c r="V65" i="9"/>
  <c r="O60" i="9"/>
  <c r="D71" i="9"/>
  <c r="N122" i="9"/>
  <c r="AA122" i="9"/>
  <c r="W60" i="9"/>
  <c r="C91" i="9"/>
  <c r="Z173" i="9"/>
  <c r="N62" i="9"/>
  <c r="N65" i="9"/>
  <c r="W91" i="9"/>
  <c r="B60" i="9"/>
  <c r="C62" i="9"/>
  <c r="S61" i="9"/>
  <c r="W71" i="9"/>
  <c r="G61" i="9"/>
  <c r="N91" i="9"/>
  <c r="G10" i="14"/>
  <c r="S10" i="14"/>
  <c r="J10" i="14"/>
  <c r="H11" i="14"/>
  <c r="N10" i="14"/>
  <c r="H10" i="14"/>
  <c r="T11" i="14"/>
  <c r="AB12" i="14"/>
  <c r="V10" i="14"/>
  <c r="W10" i="14"/>
  <c r="K10" i="14"/>
  <c r="H20" i="13"/>
  <c r="B86" i="13"/>
  <c r="N86" i="13"/>
  <c r="C86" i="13"/>
  <c r="O86" i="13"/>
  <c r="D86" i="13"/>
  <c r="J53" i="13"/>
  <c r="J20" i="13"/>
  <c r="K53" i="13"/>
  <c r="K20" i="13"/>
  <c r="B53" i="13"/>
  <c r="B20" i="13"/>
  <c r="L53" i="13"/>
  <c r="L20" i="13"/>
  <c r="C53" i="13"/>
  <c r="N53" i="13"/>
  <c r="F86" i="13"/>
  <c r="R86" i="13"/>
  <c r="D53" i="13"/>
  <c r="O53" i="13"/>
  <c r="F53" i="13"/>
  <c r="S86" i="13"/>
  <c r="R53" i="13"/>
  <c r="J86" i="13"/>
  <c r="T86" i="13"/>
  <c r="G86" i="13"/>
  <c r="G53" i="13"/>
  <c r="S53" i="13"/>
  <c r="K86" i="13"/>
  <c r="H86" i="13"/>
  <c r="H53" i="13"/>
  <c r="T53" i="13"/>
  <c r="L86" i="13"/>
  <c r="AB104" i="11"/>
  <c r="AO40" i="11"/>
  <c r="BE20" i="11"/>
  <c r="BE36" i="11"/>
  <c r="AM13" i="11"/>
  <c r="BC13" i="11"/>
  <c r="AW38" i="11"/>
  <c r="AF13" i="11"/>
  <c r="AU57" i="11"/>
  <c r="AY57" i="11"/>
  <c r="AJ57" i="11"/>
  <c r="AZ13" i="11"/>
  <c r="BA83" i="11"/>
  <c r="AS85" i="11"/>
  <c r="AO39" i="11"/>
  <c r="BA116" i="11"/>
  <c r="AS34" i="11"/>
  <c r="AM57" i="11"/>
  <c r="AN104" i="11"/>
  <c r="AW113" i="11"/>
  <c r="AK106" i="11"/>
  <c r="AS112" i="11"/>
  <c r="AK114" i="11"/>
  <c r="BA126" i="11"/>
  <c r="BA124" i="11"/>
  <c r="AQ104" i="11"/>
  <c r="AK112" i="11"/>
  <c r="BE119" i="11"/>
  <c r="AO115" i="11"/>
  <c r="AG57" i="11"/>
  <c r="AV57" i="11"/>
  <c r="AI104" i="11"/>
  <c r="AK120" i="11"/>
  <c r="AO123" i="11"/>
  <c r="AS66" i="11"/>
  <c r="AW25" i="11"/>
  <c r="AS74" i="11"/>
  <c r="AO35" i="11"/>
  <c r="BA80" i="11"/>
  <c r="AS82" i="11"/>
  <c r="AK84" i="11"/>
  <c r="BA31" i="11"/>
  <c r="AS107" i="11"/>
  <c r="AW63" i="11"/>
  <c r="BA113" i="11"/>
  <c r="AK117" i="11"/>
  <c r="AW71" i="11"/>
  <c r="AO73" i="11"/>
  <c r="BA121" i="11"/>
  <c r="AS123" i="11"/>
  <c r="BE77" i="11"/>
  <c r="AK125" i="11"/>
  <c r="AW79" i="11"/>
  <c r="AO81" i="11"/>
  <c r="BA130" i="11"/>
  <c r="AS84" i="11"/>
  <c r="BE85" i="11"/>
  <c r="AK19" i="11"/>
  <c r="AB13" i="11"/>
  <c r="AS17" i="11"/>
  <c r="AS26" i="11"/>
  <c r="BA109" i="11"/>
  <c r="AS111" i="11"/>
  <c r="AK113" i="11"/>
  <c r="BA117" i="11"/>
  <c r="AK129" i="11"/>
  <c r="BE60" i="11"/>
  <c r="AS67" i="11"/>
  <c r="AW70" i="11"/>
  <c r="AO72" i="11"/>
  <c r="BA73" i="11"/>
  <c r="BE76" i="11"/>
  <c r="AK77" i="11"/>
  <c r="AW78" i="11"/>
  <c r="AO80" i="11"/>
  <c r="BA81" i="11"/>
  <c r="AS83" i="11"/>
  <c r="BE84" i="11"/>
  <c r="AK85" i="11"/>
  <c r="BA39" i="11"/>
  <c r="AS118" i="11"/>
  <c r="AW121" i="11"/>
  <c r="AK128" i="11"/>
  <c r="BA132" i="11"/>
  <c r="AW15" i="11"/>
  <c r="BA15" i="11"/>
  <c r="BA17" i="11"/>
  <c r="BA18" i="11"/>
  <c r="BE21" i="11"/>
  <c r="AK23" i="11"/>
  <c r="AO25" i="11"/>
  <c r="AW27" i="11"/>
  <c r="AK27" i="11"/>
  <c r="BA30" i="11"/>
  <c r="BE31" i="11"/>
  <c r="AK34" i="11"/>
  <c r="AO79" i="11"/>
  <c r="AO37" i="11"/>
  <c r="AS38" i="11"/>
  <c r="BE41" i="11"/>
  <c r="BC57" i="11"/>
  <c r="AO60" i="11"/>
  <c r="BA61" i="11"/>
  <c r="AS63" i="11"/>
  <c r="BE64" i="11"/>
  <c r="AK65" i="11"/>
  <c r="AW66" i="11"/>
  <c r="AO68" i="11"/>
  <c r="BA69" i="11"/>
  <c r="AS71" i="11"/>
  <c r="BE72" i="11"/>
  <c r="AK73" i="11"/>
  <c r="AW74" i="11"/>
  <c r="AO76" i="11"/>
  <c r="BA77" i="11"/>
  <c r="AS79" i="11"/>
  <c r="BE80" i="11"/>
  <c r="AK81" i="11"/>
  <c r="AW82" i="11"/>
  <c r="AO84" i="11"/>
  <c r="BA85" i="11"/>
  <c r="BD104" i="11"/>
  <c r="BE108" i="11"/>
  <c r="AW110" i="11"/>
  <c r="AO112" i="11"/>
  <c r="BE116" i="11"/>
  <c r="AW118" i="11"/>
  <c r="AO120" i="11"/>
  <c r="BE124" i="11"/>
  <c r="AW126" i="11"/>
  <c r="AO128" i="11"/>
  <c r="BA129" i="11"/>
  <c r="AS131" i="11"/>
  <c r="BE132" i="11"/>
  <c r="AW17" i="11"/>
  <c r="BE61" i="11"/>
  <c r="BE69" i="11"/>
  <c r="AE104" i="11"/>
  <c r="AR104" i="11"/>
  <c r="BA110" i="11"/>
  <c r="BA118" i="11"/>
  <c r="AS120" i="11"/>
  <c r="AS128" i="11"/>
  <c r="AK130" i="11"/>
  <c r="AN13" i="11"/>
  <c r="AO16" i="11"/>
  <c r="BA28" i="11"/>
  <c r="AK32" i="11"/>
  <c r="AO65" i="11"/>
  <c r="AS115" i="11"/>
  <c r="AI13" i="11"/>
  <c r="BE59" i="11"/>
  <c r="AK22" i="11"/>
  <c r="AS23" i="11"/>
  <c r="AW68" i="11"/>
  <c r="AW69" i="11"/>
  <c r="BA26" i="11"/>
  <c r="BE29" i="11"/>
  <c r="AK31" i="11"/>
  <c r="AO33" i="11"/>
  <c r="AW35" i="11"/>
  <c r="AK35" i="11"/>
  <c r="BA38" i="11"/>
  <c r="AE57" i="11"/>
  <c r="AR57" i="11"/>
  <c r="AK59" i="11"/>
  <c r="AW107" i="11"/>
  <c r="AO109" i="11"/>
  <c r="BA63" i="11"/>
  <c r="AS65" i="11"/>
  <c r="BE113" i="11"/>
  <c r="AK67" i="11"/>
  <c r="AW115" i="11"/>
  <c r="AO117" i="11"/>
  <c r="BA71" i="11"/>
  <c r="AS73" i="11"/>
  <c r="BE121" i="11"/>
  <c r="AK75" i="11"/>
  <c r="AW123" i="11"/>
  <c r="AO125" i="11"/>
  <c r="BA79" i="11"/>
  <c r="AS81" i="11"/>
  <c r="BE129" i="11"/>
  <c r="AK83" i="11"/>
  <c r="AW131" i="11"/>
  <c r="AO106" i="11"/>
  <c r="BA107" i="11"/>
  <c r="AS109" i="11"/>
  <c r="BE110" i="11"/>
  <c r="AK111" i="11"/>
  <c r="AW112" i="11"/>
  <c r="AO114" i="11"/>
  <c r="BA115" i="11"/>
  <c r="AS117" i="11"/>
  <c r="BE118" i="11"/>
  <c r="AK119" i="11"/>
  <c r="AW120" i="11"/>
  <c r="AO122" i="11"/>
  <c r="BA123" i="11"/>
  <c r="AS125" i="11"/>
  <c r="BE126" i="11"/>
  <c r="AK127" i="11"/>
  <c r="AW128" i="11"/>
  <c r="AO130" i="11"/>
  <c r="BA131" i="11"/>
  <c r="AV13" i="11"/>
  <c r="BE83" i="11"/>
  <c r="AK109" i="11"/>
  <c r="AY13" i="11"/>
  <c r="BE15" i="11"/>
  <c r="BE16" i="11"/>
  <c r="AS18" i="11"/>
  <c r="AK21" i="11"/>
  <c r="AW23" i="11"/>
  <c r="BA23" i="11"/>
  <c r="BA25" i="11"/>
  <c r="AS32" i="11"/>
  <c r="BA35" i="11"/>
  <c r="BA36" i="11"/>
  <c r="BE38" i="11"/>
  <c r="AK40" i="11"/>
  <c r="AF104" i="11"/>
  <c r="AU104" i="11"/>
  <c r="BA60" i="11"/>
  <c r="H57" i="11"/>
  <c r="AW65" i="11"/>
  <c r="BA68" i="11"/>
  <c r="AK72" i="11"/>
  <c r="AW73" i="11"/>
  <c r="BA76" i="11"/>
  <c r="BE79" i="11"/>
  <c r="AK80" i="11"/>
  <c r="AW81" i="11"/>
  <c r="AO83" i="11"/>
  <c r="BA84" i="11"/>
  <c r="AG104" i="11"/>
  <c r="AV104" i="11"/>
  <c r="AS106" i="11"/>
  <c r="BE107" i="11"/>
  <c r="AK108" i="11"/>
  <c r="AW109" i="11"/>
  <c r="AO111" i="11"/>
  <c r="BA112" i="11"/>
  <c r="AS114" i="11"/>
  <c r="BE115" i="11"/>
  <c r="AK116" i="11"/>
  <c r="AW117" i="11"/>
  <c r="AO119" i="11"/>
  <c r="BA120" i="11"/>
  <c r="AS122" i="11"/>
  <c r="BE123" i="11"/>
  <c r="AK124" i="11"/>
  <c r="AW125" i="11"/>
  <c r="AO127" i="11"/>
  <c r="BA128" i="11"/>
  <c r="AS130" i="11"/>
  <c r="BE131" i="11"/>
  <c r="AO24" i="11"/>
  <c r="AW77" i="11"/>
  <c r="AK61" i="11"/>
  <c r="AO64" i="11"/>
  <c r="AS75" i="11"/>
  <c r="AS119" i="11"/>
  <c r="AK121" i="11"/>
  <c r="BE128" i="11"/>
  <c r="AW130" i="11"/>
  <c r="AN57" i="11"/>
  <c r="BD13" i="11"/>
  <c r="AK15" i="11"/>
  <c r="AO17" i="11"/>
  <c r="AO62" i="11"/>
  <c r="AS64" i="11"/>
  <c r="BE67" i="11"/>
  <c r="AK29" i="11"/>
  <c r="AW31" i="11"/>
  <c r="BA33" i="11"/>
  <c r="AO36" i="11"/>
  <c r="AS40" i="11"/>
  <c r="AW106" i="11"/>
  <c r="AO108" i="11"/>
  <c r="BA62" i="11"/>
  <c r="AB57" i="11"/>
  <c r="AK66" i="11"/>
  <c r="AW114" i="11"/>
  <c r="AO116" i="11"/>
  <c r="BA70" i="11"/>
  <c r="BE120" i="11"/>
  <c r="AK74" i="11"/>
  <c r="AW122" i="11"/>
  <c r="AO124" i="11"/>
  <c r="BA78" i="11"/>
  <c r="AS80" i="11"/>
  <c r="BE81" i="11"/>
  <c r="AK82" i="11"/>
  <c r="AW83" i="11"/>
  <c r="AO85" i="11"/>
  <c r="AY104" i="11"/>
  <c r="BA106" i="11"/>
  <c r="BE109" i="11"/>
  <c r="AK110" i="11"/>
  <c r="AW111" i="11"/>
  <c r="AO113" i="11"/>
  <c r="BA114" i="11"/>
  <c r="BE117" i="11"/>
  <c r="AK118" i="11"/>
  <c r="AW119" i="11"/>
  <c r="BA122" i="11"/>
  <c r="BE125" i="11"/>
  <c r="AK126" i="11"/>
  <c r="AW127" i="11"/>
  <c r="AO129" i="11"/>
  <c r="AK16" i="11"/>
  <c r="AO63" i="11"/>
  <c r="AS19" i="11"/>
  <c r="AS22" i="11"/>
  <c r="BE28" i="11"/>
  <c r="AS59" i="11"/>
  <c r="AW62" i="11"/>
  <c r="BA65" i="11"/>
  <c r="BE68" i="11"/>
  <c r="AK69" i="11"/>
  <c r="T104" i="11"/>
  <c r="BA125" i="11"/>
  <c r="AS127" i="11"/>
  <c r="AO132" i="11"/>
  <c r="AQ13" i="11"/>
  <c r="AS16" i="11"/>
  <c r="AW19" i="11"/>
  <c r="BA22" i="11"/>
  <c r="BE23" i="11"/>
  <c r="AK26" i="11"/>
  <c r="AO71" i="11"/>
  <c r="AO29" i="11"/>
  <c r="AS30" i="11"/>
  <c r="BE33" i="11"/>
  <c r="AK38" i="11"/>
  <c r="AS39" i="11"/>
  <c r="AW84" i="11"/>
  <c r="AW85" i="11"/>
  <c r="AJ104" i="11"/>
  <c r="AZ57" i="11"/>
  <c r="AS108" i="11"/>
  <c r="BE62" i="11"/>
  <c r="AW64" i="11"/>
  <c r="AO66" i="11"/>
  <c r="AS116" i="11"/>
  <c r="BE70" i="11"/>
  <c r="AW72" i="11"/>
  <c r="AO74" i="11"/>
  <c r="AS124" i="11"/>
  <c r="BE78" i="11"/>
  <c r="AW80" i="11"/>
  <c r="AO82" i="11"/>
  <c r="AS132" i="11"/>
  <c r="AM104" i="11"/>
  <c r="AZ104" i="11"/>
  <c r="BE106" i="11"/>
  <c r="AK107" i="11"/>
  <c r="AW108" i="11"/>
  <c r="AO110" i="11"/>
  <c r="BA111" i="11"/>
  <c r="AS113" i="11"/>
  <c r="BE114" i="11"/>
  <c r="AK115" i="11"/>
  <c r="AW116" i="11"/>
  <c r="AO118" i="11"/>
  <c r="BA119" i="11"/>
  <c r="AS121" i="11"/>
  <c r="BE122" i="11"/>
  <c r="AK123" i="11"/>
  <c r="AW124" i="11"/>
  <c r="AO126" i="11"/>
  <c r="BA127" i="11"/>
  <c r="AS129" i="11"/>
  <c r="BE130" i="11"/>
  <c r="AK131" i="11"/>
  <c r="AW132" i="11"/>
  <c r="C71" i="9"/>
  <c r="R71" i="9"/>
  <c r="O61" i="9"/>
  <c r="W167" i="9"/>
  <c r="Z65" i="9"/>
  <c r="J116" i="9"/>
  <c r="K62" i="9"/>
  <c r="Z62" i="9"/>
  <c r="AA61" i="9"/>
  <c r="C40" i="9"/>
  <c r="D173" i="9"/>
  <c r="O173" i="9"/>
  <c r="B122" i="9"/>
  <c r="S173" i="9"/>
  <c r="C122" i="9"/>
  <c r="S122" i="9"/>
  <c r="D122" i="9"/>
  <c r="W173" i="9"/>
  <c r="V122" i="9"/>
  <c r="O122" i="9"/>
  <c r="B173" i="9"/>
  <c r="C65" i="9"/>
  <c r="B116" i="9"/>
  <c r="B167" i="9"/>
  <c r="C116" i="9"/>
  <c r="R116" i="9"/>
  <c r="C167" i="9"/>
  <c r="N167" i="9"/>
  <c r="R40" i="9"/>
  <c r="O167" i="9"/>
  <c r="F167" i="9"/>
  <c r="R167" i="9"/>
  <c r="G116" i="9"/>
  <c r="W116" i="9"/>
  <c r="G167" i="9"/>
  <c r="K60" i="9"/>
  <c r="H113" i="9"/>
  <c r="AB72" i="9"/>
  <c r="B62" i="9"/>
  <c r="AA62" i="9"/>
  <c r="R61" i="9"/>
  <c r="F61" i="9"/>
  <c r="V60" i="9"/>
  <c r="O62" i="9"/>
  <c r="F113" i="9"/>
  <c r="X91" i="9"/>
  <c r="D62" i="9"/>
  <c r="T94" i="9"/>
  <c r="H61" i="9"/>
  <c r="N60" i="9"/>
  <c r="T91" i="9"/>
  <c r="L67" i="9"/>
  <c r="T68" i="9"/>
  <c r="N112" i="9"/>
  <c r="H123" i="9"/>
  <c r="L62" i="9"/>
  <c r="J113" i="9"/>
  <c r="V113" i="9"/>
  <c r="AB118" i="9"/>
  <c r="J111" i="9"/>
  <c r="D112" i="9"/>
  <c r="AA112" i="9"/>
  <c r="B162" i="9"/>
  <c r="H163" i="9"/>
  <c r="S60" i="9"/>
  <c r="C61" i="9"/>
  <c r="G60" i="9"/>
  <c r="F122" i="9"/>
  <c r="S62" i="9"/>
  <c r="F71" i="9"/>
  <c r="F60" i="9"/>
  <c r="Z142" i="9"/>
  <c r="W61" i="9"/>
  <c r="G62" i="9"/>
  <c r="R62" i="9"/>
  <c r="R60" i="9"/>
  <c r="B61" i="9"/>
  <c r="C142" i="9"/>
  <c r="N142" i="9"/>
  <c r="K111" i="9"/>
  <c r="V111" i="9"/>
  <c r="F112" i="9"/>
  <c r="R112" i="9"/>
  <c r="AB93" i="9"/>
  <c r="K113" i="9"/>
  <c r="W113" i="9"/>
  <c r="X123" i="9"/>
  <c r="L175" i="9"/>
  <c r="J163" i="9"/>
  <c r="B111" i="9"/>
  <c r="W111" i="9"/>
  <c r="G112" i="9"/>
  <c r="S112" i="9"/>
  <c r="B113" i="9"/>
  <c r="X94" i="9"/>
  <c r="X118" i="9"/>
  <c r="AB123" i="9"/>
  <c r="H174" i="9"/>
  <c r="P175" i="9"/>
  <c r="C164" i="9"/>
  <c r="C111" i="9"/>
  <c r="N111" i="9"/>
  <c r="H112" i="9"/>
  <c r="C113" i="9"/>
  <c r="N113" i="9"/>
  <c r="N164" i="9"/>
  <c r="D111" i="9"/>
  <c r="O111" i="9"/>
  <c r="Z111" i="9"/>
  <c r="J112" i="9"/>
  <c r="H119" i="9"/>
  <c r="L93" i="9"/>
  <c r="L163" i="9" s="1"/>
  <c r="C163" i="9"/>
  <c r="N163" i="9"/>
  <c r="S164" i="9"/>
  <c r="L169" i="9"/>
  <c r="T170" i="9"/>
  <c r="W164" i="9"/>
  <c r="H170" i="9"/>
  <c r="F111" i="9"/>
  <c r="AA111" i="9"/>
  <c r="P124" i="9"/>
  <c r="L124" i="9"/>
  <c r="T162" i="9"/>
  <c r="D163" i="9"/>
  <c r="O163" i="9"/>
  <c r="Z163" i="9"/>
  <c r="J164" i="9"/>
  <c r="S113" i="9"/>
  <c r="J162" i="9"/>
  <c r="V162" i="9"/>
  <c r="F163" i="9"/>
  <c r="AA163" i="9"/>
  <c r="K164" i="9"/>
  <c r="X174" i="9"/>
  <c r="F162" i="9"/>
  <c r="D61" i="9"/>
  <c r="O112" i="9"/>
  <c r="Z112" i="9"/>
  <c r="L118" i="9"/>
  <c r="T119" i="9"/>
  <c r="P123" i="9"/>
  <c r="K162" i="9"/>
  <c r="W162" i="9"/>
  <c r="AB174" i="9"/>
  <c r="AA162" i="9"/>
  <c r="S10" i="9"/>
  <c r="P10" i="9"/>
  <c r="AA10" i="9"/>
  <c r="F10" i="9"/>
  <c r="D105" i="7"/>
  <c r="E17" i="8"/>
  <c r="M17" i="8"/>
  <c r="E18" i="8"/>
  <c r="M18" i="8"/>
  <c r="E19" i="8"/>
  <c r="M19" i="8"/>
  <c r="C21" i="8"/>
  <c r="G121" i="7"/>
  <c r="G99" i="7" s="1"/>
  <c r="H121" i="7"/>
  <c r="H99" i="7" s="1"/>
  <c r="I14" i="8"/>
  <c r="Q14" i="8"/>
  <c r="I13" i="8"/>
  <c r="Q13" i="8"/>
  <c r="J14" i="8"/>
  <c r="O121" i="7"/>
  <c r="O99" i="7" s="1"/>
  <c r="C105" i="7"/>
  <c r="I12" i="8"/>
  <c r="Q12" i="8"/>
  <c r="J13" i="8"/>
  <c r="I22" i="8"/>
  <c r="Q22" i="8"/>
  <c r="C27" i="8"/>
  <c r="K27" i="8"/>
  <c r="G32" i="8"/>
  <c r="O32" i="8"/>
  <c r="G33" i="8"/>
  <c r="O33" i="8"/>
  <c r="G38" i="8"/>
  <c r="O38" i="8"/>
  <c r="G16" i="8"/>
  <c r="J12" i="8"/>
  <c r="D27" i="8"/>
  <c r="L27" i="8"/>
  <c r="P32" i="8"/>
  <c r="H33" i="8"/>
  <c r="P33" i="8"/>
  <c r="H38" i="8"/>
  <c r="P38" i="8"/>
  <c r="J110" i="7"/>
  <c r="G10" i="8"/>
  <c r="P11" i="8"/>
  <c r="G56" i="7"/>
  <c r="G11" i="8" s="1"/>
  <c r="C10" i="8"/>
  <c r="F11" i="8"/>
  <c r="N11" i="8"/>
  <c r="G13" i="8"/>
  <c r="O13" i="8"/>
  <c r="K16" i="8"/>
  <c r="G21" i="8"/>
  <c r="J56" i="7"/>
  <c r="E10" i="8"/>
  <c r="O11" i="8"/>
  <c r="G12" i="8"/>
  <c r="O12" i="8"/>
  <c r="G22" i="8"/>
  <c r="O22" i="8"/>
  <c r="E61" i="7"/>
  <c r="E16" i="8" s="1"/>
  <c r="K66" i="7"/>
  <c r="K55" i="7" s="1"/>
  <c r="M10" i="8"/>
  <c r="I11" i="8"/>
  <c r="Q11" i="8"/>
  <c r="O16" i="8"/>
  <c r="O21" i="8"/>
  <c r="C16" i="8"/>
  <c r="J11" i="8"/>
  <c r="D14" i="8"/>
  <c r="L14" i="8"/>
  <c r="I17" i="8"/>
  <c r="Q17" i="8"/>
  <c r="I18" i="8"/>
  <c r="Q18" i="8"/>
  <c r="I19" i="8"/>
  <c r="Q19" i="8"/>
  <c r="Q21" i="8"/>
  <c r="J22" i="8"/>
  <c r="O66" i="7"/>
  <c r="O55" i="7" s="1"/>
  <c r="M16" i="8"/>
  <c r="L13" i="8"/>
  <c r="Q77" i="7"/>
  <c r="Q55" i="7" s="1"/>
  <c r="D11" i="8"/>
  <c r="L11" i="8"/>
  <c r="D12" i="8"/>
  <c r="L12" i="8"/>
  <c r="E13" i="8"/>
  <c r="M13" i="8"/>
  <c r="E21" i="8"/>
  <c r="H11" i="8"/>
  <c r="D13" i="8"/>
  <c r="Q16" i="8"/>
  <c r="Q32" i="8"/>
  <c r="E11" i="8"/>
  <c r="M11" i="8"/>
  <c r="E12" i="8"/>
  <c r="M12" i="8"/>
  <c r="G14" i="8"/>
  <c r="O14" i="8"/>
  <c r="I16" i="8"/>
  <c r="D17" i="8"/>
  <c r="L17" i="8"/>
  <c r="D18" i="8"/>
  <c r="L18" i="8"/>
  <c r="D19" i="8"/>
  <c r="L19" i="8"/>
  <c r="B12" i="6"/>
  <c r="B10" i="6"/>
  <c r="B11" i="6"/>
  <c r="C9" i="6"/>
  <c r="C31" i="6" s="1"/>
  <c r="K9" i="6"/>
  <c r="K32" i="6" s="1"/>
  <c r="D9" i="6"/>
  <c r="D32" i="6" s="1"/>
  <c r="I9" i="6"/>
  <c r="I33" i="6" s="1"/>
  <c r="L9" i="6"/>
  <c r="L31" i="6" s="1"/>
  <c r="Q9" i="6"/>
  <c r="Q32" i="6" s="1"/>
  <c r="O37" i="6"/>
  <c r="H42" i="6"/>
  <c r="F46" i="6"/>
  <c r="B43" i="6"/>
  <c r="F38" i="6"/>
  <c r="L42" i="6"/>
  <c r="J46" i="6"/>
  <c r="L48" i="6"/>
  <c r="J38" i="6"/>
  <c r="P42" i="6"/>
  <c r="N46" i="6"/>
  <c r="P48" i="6"/>
  <c r="H48" i="6"/>
  <c r="E41" i="6"/>
  <c r="C43" i="6"/>
  <c r="E47" i="6"/>
  <c r="H9" i="6"/>
  <c r="H33" i="6" s="1"/>
  <c r="I41" i="6"/>
  <c r="G43" i="6"/>
  <c r="I47" i="6"/>
  <c r="C37" i="6"/>
  <c r="M41" i="6"/>
  <c r="K43" i="6"/>
  <c r="M47" i="6"/>
  <c r="B42" i="6"/>
  <c r="G37" i="6"/>
  <c r="Q41" i="6"/>
  <c r="O43" i="6"/>
  <c r="Q47" i="6"/>
  <c r="P9" i="6"/>
  <c r="P33" i="6" s="1"/>
  <c r="K37" i="6"/>
  <c r="D42" i="6"/>
  <c r="B46" i="6"/>
  <c r="D48" i="6"/>
  <c r="I45" i="5"/>
  <c r="Q45" i="5"/>
  <c r="Q51" i="5"/>
  <c r="E45" i="5"/>
  <c r="M45" i="5"/>
  <c r="E51" i="5"/>
  <c r="M51" i="5"/>
  <c r="G45" i="5"/>
  <c r="O45" i="5"/>
  <c r="H45" i="5"/>
  <c r="P45" i="5"/>
  <c r="H51" i="5"/>
  <c r="P51" i="5"/>
  <c r="G39" i="5"/>
  <c r="O51" i="5"/>
  <c r="J45" i="5"/>
  <c r="B51" i="5"/>
  <c r="J51" i="5"/>
  <c r="C45" i="5"/>
  <c r="K45" i="5"/>
  <c r="C51" i="5"/>
  <c r="K51" i="5"/>
  <c r="D45" i="5"/>
  <c r="L45" i="5"/>
  <c r="D51" i="5"/>
  <c r="L51" i="5"/>
  <c r="G51" i="5"/>
  <c r="F45" i="5"/>
  <c r="N45" i="5"/>
  <c r="F51" i="5"/>
  <c r="N51" i="5"/>
  <c r="E18" i="38"/>
  <c r="F20" i="38"/>
  <c r="F18" i="38" s="1"/>
  <c r="N20" i="38"/>
  <c r="N18" i="38" s="1"/>
  <c r="D22" i="38"/>
  <c r="D18" i="38" s="1"/>
  <c r="L22" i="38"/>
  <c r="L18" i="38" s="1"/>
  <c r="F21" i="38"/>
  <c r="N21" i="38"/>
  <c r="H20" i="38"/>
  <c r="P20" i="38"/>
  <c r="G21" i="38"/>
  <c r="G18" i="38" s="1"/>
  <c r="O21" i="38"/>
  <c r="O18" i="38" s="1"/>
  <c r="I20" i="38"/>
  <c r="I18" i="38" s="1"/>
  <c r="Q20" i="38"/>
  <c r="Q18" i="38" s="1"/>
  <c r="H21" i="38"/>
  <c r="P21" i="38"/>
  <c r="B20" i="38"/>
  <c r="J20" i="38"/>
  <c r="B21" i="38"/>
  <c r="J21" i="38"/>
  <c r="X13" i="37"/>
  <c r="AB56" i="37"/>
  <c r="T56" i="37"/>
  <c r="AB13" i="37"/>
  <c r="AA62" i="35"/>
  <c r="R12" i="35"/>
  <c r="R31" i="35" s="1"/>
  <c r="AB12" i="35"/>
  <c r="L12" i="35"/>
  <c r="R62" i="35"/>
  <c r="AB62" i="35"/>
  <c r="L62" i="35"/>
  <c r="AB10" i="34"/>
  <c r="T10" i="34"/>
  <c r="L10" i="34"/>
  <c r="B54" i="33"/>
  <c r="B13" i="33"/>
  <c r="C54" i="33"/>
  <c r="AF54" i="33" s="1"/>
  <c r="C13" i="33"/>
  <c r="L14" i="31"/>
  <c r="L33" i="31" s="1"/>
  <c r="L64" i="31"/>
  <c r="F12" i="31"/>
  <c r="F62" i="31"/>
  <c r="P62" i="31"/>
  <c r="L12" i="30"/>
  <c r="T10" i="30"/>
  <c r="BA109" i="29"/>
  <c r="AW25" i="29"/>
  <c r="AW33" i="29"/>
  <c r="AB59" i="29"/>
  <c r="AK64" i="29"/>
  <c r="BA68" i="29"/>
  <c r="AW69" i="29"/>
  <c r="AS70" i="29"/>
  <c r="AK72" i="29"/>
  <c r="BA76" i="29"/>
  <c r="AW77" i="29"/>
  <c r="AS78" i="29"/>
  <c r="AK80" i="29"/>
  <c r="BA85" i="29"/>
  <c r="AS87" i="29"/>
  <c r="T106" i="29"/>
  <c r="AW108" i="29"/>
  <c r="BE109" i="29"/>
  <c r="AW114" i="29"/>
  <c r="AS115" i="29"/>
  <c r="AW122" i="29"/>
  <c r="AS123" i="29"/>
  <c r="AW131" i="29"/>
  <c r="AS132" i="29"/>
  <c r="BA16" i="29"/>
  <c r="BA63" i="29"/>
  <c r="AB13" i="29"/>
  <c r="AW40" i="29"/>
  <c r="T59" i="29"/>
  <c r="AW61" i="29"/>
  <c r="BE62" i="29"/>
  <c r="BA66" i="29"/>
  <c r="AW67" i="29"/>
  <c r="AK70" i="29"/>
  <c r="BA74" i="29"/>
  <c r="AW75" i="29"/>
  <c r="AK78" i="29"/>
  <c r="BA83" i="29"/>
  <c r="B106" i="29"/>
  <c r="L106" i="29"/>
  <c r="BD106" i="29"/>
  <c r="BA17" i="29"/>
  <c r="X106" i="29"/>
  <c r="AJ106" i="29"/>
  <c r="AU106" i="29"/>
  <c r="BA108" i="29"/>
  <c r="BE113" i="29"/>
  <c r="BA114" i="29"/>
  <c r="AW115" i="29"/>
  <c r="AS116" i="29"/>
  <c r="AO117" i="29"/>
  <c r="AK118" i="29"/>
  <c r="BE121" i="29"/>
  <c r="BA122" i="29"/>
  <c r="AW123" i="29"/>
  <c r="AS124" i="29"/>
  <c r="AO125" i="29"/>
  <c r="AK126" i="29"/>
  <c r="BE130" i="29"/>
  <c r="AW132" i="29"/>
  <c r="AS133" i="29"/>
  <c r="AO134" i="29"/>
  <c r="T13" i="29"/>
  <c r="B59" i="29"/>
  <c r="B13" i="29"/>
  <c r="L13" i="29"/>
  <c r="AK111" i="29"/>
  <c r="C13" i="29"/>
  <c r="P59" i="29"/>
  <c r="X37" i="27"/>
  <c r="X113" i="27"/>
  <c r="H13" i="27"/>
  <c r="L14" i="27"/>
  <c r="P38" i="27"/>
  <c r="X40" i="27"/>
  <c r="H63" i="27"/>
  <c r="L64" i="27"/>
  <c r="X90" i="27"/>
  <c r="H114" i="27"/>
  <c r="L115" i="27"/>
  <c r="X141" i="27"/>
  <c r="L44" i="27"/>
  <c r="L94" i="27"/>
  <c r="L145" i="27"/>
  <c r="G12" i="27"/>
  <c r="R12" i="27"/>
  <c r="H38" i="27"/>
  <c r="J43" i="27"/>
  <c r="G62" i="27"/>
  <c r="R62" i="27"/>
  <c r="R83" i="7" s="1"/>
  <c r="J93" i="27"/>
  <c r="G113" i="27"/>
  <c r="R113" i="27"/>
  <c r="AB113" i="27"/>
  <c r="J144" i="27"/>
  <c r="S12" i="27"/>
  <c r="P14" i="27"/>
  <c r="T15" i="27"/>
  <c r="H62" i="27"/>
  <c r="S62" i="27"/>
  <c r="P64" i="27"/>
  <c r="T65" i="27"/>
  <c r="S113" i="27"/>
  <c r="P115" i="27"/>
  <c r="T116" i="27"/>
  <c r="H10" i="26"/>
  <c r="L12" i="26"/>
  <c r="T10" i="26"/>
  <c r="T13" i="25"/>
  <c r="BA61" i="25"/>
  <c r="BA109" i="25"/>
  <c r="H106" i="25"/>
  <c r="AK111" i="25"/>
  <c r="AK22" i="25"/>
  <c r="AK26" i="25"/>
  <c r="AK30" i="25"/>
  <c r="AK34" i="25"/>
  <c r="AK38" i="25"/>
  <c r="AI59" i="25"/>
  <c r="AO61" i="25"/>
  <c r="AW63" i="25"/>
  <c r="AK63" i="25"/>
  <c r="AS65" i="25"/>
  <c r="AK71" i="25"/>
  <c r="AK79" i="25"/>
  <c r="AK87" i="25"/>
  <c r="BE109" i="25"/>
  <c r="AO109" i="25"/>
  <c r="AO111" i="25"/>
  <c r="AW113" i="25"/>
  <c r="AK114" i="25"/>
  <c r="AS116" i="25"/>
  <c r="AK122" i="25"/>
  <c r="AK130" i="25"/>
  <c r="B13" i="25"/>
  <c r="L13" i="25"/>
  <c r="AI13" i="25"/>
  <c r="BD13" i="25"/>
  <c r="AO15" i="25"/>
  <c r="AO16" i="25"/>
  <c r="AK17" i="25"/>
  <c r="AU59" i="25"/>
  <c r="AS59" i="25"/>
  <c r="BA63" i="25"/>
  <c r="AW65" i="25"/>
  <c r="AK66" i="25"/>
  <c r="AS68" i="25"/>
  <c r="AK74" i="25"/>
  <c r="AK82" i="25"/>
  <c r="AQ106" i="25"/>
  <c r="BC106" i="25"/>
  <c r="AS108" i="25"/>
  <c r="AS111" i="25"/>
  <c r="AK117" i="25"/>
  <c r="AK125" i="25"/>
  <c r="AK133" i="25"/>
  <c r="C13" i="25"/>
  <c r="X13" i="25"/>
  <c r="AO65" i="25"/>
  <c r="AO19" i="25"/>
  <c r="AJ59" i="25"/>
  <c r="AV59" i="25"/>
  <c r="BD59" i="25"/>
  <c r="AW62" i="25"/>
  <c r="AK69" i="25"/>
  <c r="AK77" i="25"/>
  <c r="AK85" i="25"/>
  <c r="AR106" i="25"/>
  <c r="AW108" i="25"/>
  <c r="AO110" i="25"/>
  <c r="AW111" i="25"/>
  <c r="AK112" i="25"/>
  <c r="AS114" i="25"/>
  <c r="AK120" i="25"/>
  <c r="AK128" i="25"/>
  <c r="AY59" i="25"/>
  <c r="AK61" i="25"/>
  <c r="BA62" i="25"/>
  <c r="H59" i="25"/>
  <c r="AK64" i="25"/>
  <c r="AS66" i="25"/>
  <c r="AK72" i="25"/>
  <c r="AK80" i="25"/>
  <c r="BA108" i="25"/>
  <c r="AK109" i="25"/>
  <c r="AS110" i="25"/>
  <c r="BA111" i="25"/>
  <c r="AO112" i="25"/>
  <c r="AW114" i="25"/>
  <c r="AK115" i="25"/>
  <c r="AK123" i="25"/>
  <c r="AK131" i="25"/>
  <c r="AN59" i="25"/>
  <c r="AZ59" i="25"/>
  <c r="BE62" i="25"/>
  <c r="AW66" i="25"/>
  <c r="AK67" i="25"/>
  <c r="AS69" i="25"/>
  <c r="AK75" i="25"/>
  <c r="AK83" i="25"/>
  <c r="AU106" i="25"/>
  <c r="T106" i="25"/>
  <c r="AW110" i="25"/>
  <c r="AS112" i="25"/>
  <c r="AK118" i="25"/>
  <c r="AK126" i="25"/>
  <c r="AK134" i="25"/>
  <c r="BA19" i="25"/>
  <c r="AS64" i="25"/>
  <c r="AK70" i="25"/>
  <c r="AK78" i="25"/>
  <c r="AK86" i="25"/>
  <c r="AJ106" i="25"/>
  <c r="AV106" i="25"/>
  <c r="AS109" i="25"/>
  <c r="BA110" i="25"/>
  <c r="AW112" i="25"/>
  <c r="AK113" i="25"/>
  <c r="AS115" i="25"/>
  <c r="AK121" i="25"/>
  <c r="AK129" i="25"/>
  <c r="H13" i="25"/>
  <c r="AQ59" i="25"/>
  <c r="AW61" i="25"/>
  <c r="AW64" i="25"/>
  <c r="AK65" i="25"/>
  <c r="AS67" i="25"/>
  <c r="AK73" i="25"/>
  <c r="AK81" i="25"/>
  <c r="AM106" i="25"/>
  <c r="AY106" i="25"/>
  <c r="AW109" i="25"/>
  <c r="BE110" i="25"/>
  <c r="BA112" i="25"/>
  <c r="AK116" i="25"/>
  <c r="AK124" i="25"/>
  <c r="AK132" i="25"/>
  <c r="C59" i="25"/>
  <c r="C106" i="25"/>
  <c r="AO33" i="25"/>
  <c r="T59" i="25"/>
  <c r="K133" i="23"/>
  <c r="K32" i="23"/>
  <c r="S134" i="23"/>
  <c r="X145" i="23"/>
  <c r="X94" i="23"/>
  <c r="R87" i="23"/>
  <c r="R62" i="23"/>
  <c r="Z133" i="23"/>
  <c r="T114" i="23"/>
  <c r="T139" i="23"/>
  <c r="AB140" i="23"/>
  <c r="AB115" i="23"/>
  <c r="L45" i="23"/>
  <c r="L89" i="23"/>
  <c r="L64" i="23"/>
  <c r="AA37" i="23"/>
  <c r="AA12" i="23"/>
  <c r="AA31" i="23" s="1"/>
  <c r="H140" i="23"/>
  <c r="P40" i="23"/>
  <c r="P15" i="23"/>
  <c r="P34" i="23" s="1"/>
  <c r="W138" i="23"/>
  <c r="W113" i="23"/>
  <c r="W37" i="23"/>
  <c r="B135" i="23"/>
  <c r="L135" i="23"/>
  <c r="L39" i="23"/>
  <c r="T40" i="23"/>
  <c r="S83" i="23"/>
  <c r="B84" i="23"/>
  <c r="L84" i="23"/>
  <c r="G87" i="23"/>
  <c r="G62" i="23"/>
  <c r="L95" i="23"/>
  <c r="D133" i="23"/>
  <c r="O133" i="23"/>
  <c r="X113" i="23"/>
  <c r="L146" i="23"/>
  <c r="F133" i="23"/>
  <c r="T65" i="23"/>
  <c r="T90" i="23"/>
  <c r="V32" i="23"/>
  <c r="V133" i="23"/>
  <c r="F32" i="23"/>
  <c r="X44" i="23"/>
  <c r="N84" i="23"/>
  <c r="N135" i="23"/>
  <c r="P95" i="23"/>
  <c r="P146" i="23"/>
  <c r="K82" i="23"/>
  <c r="S135" i="23"/>
  <c r="S34" i="23"/>
  <c r="B138" i="23"/>
  <c r="B37" i="23"/>
  <c r="B113" i="23"/>
  <c r="B132" i="23" s="1"/>
  <c r="R144" i="23"/>
  <c r="R93" i="23"/>
  <c r="F37" i="23"/>
  <c r="F12" i="23"/>
  <c r="O82" i="23"/>
  <c r="Z82" i="23"/>
  <c r="V82" i="23"/>
  <c r="D134" i="23"/>
  <c r="D33" i="23"/>
  <c r="O33" i="23"/>
  <c r="O134" i="23"/>
  <c r="Z33" i="23"/>
  <c r="Z134" i="23"/>
  <c r="C113" i="23"/>
  <c r="AA138" i="23"/>
  <c r="L140" i="23"/>
  <c r="T141" i="23"/>
  <c r="S144" i="23"/>
  <c r="AA133" i="23"/>
  <c r="H89" i="23"/>
  <c r="P90" i="23"/>
  <c r="G93" i="23"/>
  <c r="S84" i="23"/>
  <c r="J134" i="23"/>
  <c r="C12" i="23"/>
  <c r="N12" i="23"/>
  <c r="H63" i="23"/>
  <c r="S87" i="23"/>
  <c r="P89" i="23"/>
  <c r="X114" i="23"/>
  <c r="C138" i="23"/>
  <c r="N138" i="23"/>
  <c r="H44" i="23"/>
  <c r="G133" i="23"/>
  <c r="V134" i="23"/>
  <c r="O135" i="23"/>
  <c r="H13" i="23"/>
  <c r="L14" i="23"/>
  <c r="P45" i="23"/>
  <c r="J93" i="23"/>
  <c r="D144" i="23"/>
  <c r="O144" i="23"/>
  <c r="G12" i="23"/>
  <c r="R12" i="23"/>
  <c r="R82" i="23"/>
  <c r="K83" i="23"/>
  <c r="D84" i="23"/>
  <c r="P88" i="23"/>
  <c r="X90" i="23"/>
  <c r="S12" i="23"/>
  <c r="P14" i="23"/>
  <c r="T15" i="23"/>
  <c r="X13" i="23"/>
  <c r="X10" i="22"/>
  <c r="C13" i="21"/>
  <c r="X13" i="21"/>
  <c r="AW16" i="21"/>
  <c r="BE39" i="21"/>
  <c r="BA40" i="21"/>
  <c r="C59" i="21"/>
  <c r="X59" i="21"/>
  <c r="AW62" i="21"/>
  <c r="C106" i="21"/>
  <c r="X106" i="21"/>
  <c r="AW109" i="21"/>
  <c r="P13" i="21"/>
  <c r="P59" i="21"/>
  <c r="P106" i="21"/>
  <c r="AK110" i="21"/>
  <c r="AB13" i="21"/>
  <c r="BE15" i="21"/>
  <c r="AS18" i="21"/>
  <c r="AO19" i="21"/>
  <c r="AS26" i="21"/>
  <c r="AO27" i="21"/>
  <c r="AS34" i="21"/>
  <c r="AO35" i="21"/>
  <c r="AB59" i="21"/>
  <c r="AB106" i="21"/>
  <c r="H13" i="21"/>
  <c r="H59" i="21"/>
  <c r="C12" i="19"/>
  <c r="N12" i="19"/>
  <c r="S43" i="19"/>
  <c r="P45" i="19"/>
  <c r="C62" i="19"/>
  <c r="N62" i="19"/>
  <c r="S93" i="19"/>
  <c r="P95" i="19"/>
  <c r="C113" i="19"/>
  <c r="N113" i="19"/>
  <c r="S144" i="19"/>
  <c r="P146" i="19"/>
  <c r="H13" i="19"/>
  <c r="L14" i="19"/>
  <c r="P15" i="19"/>
  <c r="P34" i="19" s="1"/>
  <c r="L39" i="19"/>
  <c r="X44" i="19"/>
  <c r="H63" i="19"/>
  <c r="L64" i="19"/>
  <c r="T68" i="19"/>
  <c r="L89" i="19"/>
  <c r="X94" i="19"/>
  <c r="H114" i="19"/>
  <c r="L115" i="19"/>
  <c r="T119" i="19"/>
  <c r="L140" i="19"/>
  <c r="X145" i="19"/>
  <c r="F12" i="19"/>
  <c r="AA12" i="19"/>
  <c r="T13" i="19"/>
  <c r="X39" i="19"/>
  <c r="T63" i="19"/>
  <c r="T114" i="19"/>
  <c r="G12" i="19"/>
  <c r="R12" i="19"/>
  <c r="G62" i="19"/>
  <c r="R62" i="19"/>
  <c r="G113" i="19"/>
  <c r="R113" i="19"/>
  <c r="P145" i="19"/>
  <c r="T15" i="19"/>
  <c r="P64" i="19"/>
  <c r="T65" i="19"/>
  <c r="P115" i="19"/>
  <c r="T116" i="19"/>
  <c r="AB14" i="19"/>
  <c r="AB64" i="19"/>
  <c r="AB115" i="19"/>
  <c r="AB12" i="18"/>
  <c r="T10" i="18"/>
  <c r="AW106" i="17"/>
  <c r="C15" i="17"/>
  <c r="X15" i="17"/>
  <c r="AW18" i="17"/>
  <c r="C59" i="17"/>
  <c r="X59" i="17"/>
  <c r="AW62" i="17"/>
  <c r="C106" i="17"/>
  <c r="X106" i="17"/>
  <c r="AW109" i="17"/>
  <c r="AS22" i="17"/>
  <c r="AS30" i="17"/>
  <c r="P15" i="17"/>
  <c r="P59" i="17"/>
  <c r="AK63" i="17"/>
  <c r="P106" i="17"/>
  <c r="AK110" i="17"/>
  <c r="AB15" i="17"/>
  <c r="BA26" i="17"/>
  <c r="AW27" i="17"/>
  <c r="AK30" i="17"/>
  <c r="BE33" i="17"/>
  <c r="BA34" i="17"/>
  <c r="AW35" i="17"/>
  <c r="AS36" i="17"/>
  <c r="AO37" i="17"/>
  <c r="AO38" i="17"/>
  <c r="AK39" i="17"/>
  <c r="BE42" i="17"/>
  <c r="BA43" i="17"/>
  <c r="AB59" i="17"/>
  <c r="AS72" i="17"/>
  <c r="AO73" i="17"/>
  <c r="AS80" i="17"/>
  <c r="AO81" i="17"/>
  <c r="AO82" i="17"/>
  <c r="AB106" i="17"/>
  <c r="H15" i="17"/>
  <c r="AW25" i="17"/>
  <c r="AS26" i="17"/>
  <c r="AO27" i="17"/>
  <c r="AK28" i="17"/>
  <c r="BE31" i="17"/>
  <c r="BA32" i="17"/>
  <c r="AW33" i="17"/>
  <c r="AS34" i="17"/>
  <c r="AO35" i="17"/>
  <c r="AK36" i="17"/>
  <c r="BE40" i="17"/>
  <c r="BA41" i="17"/>
  <c r="AW42" i="17"/>
  <c r="AS43" i="17"/>
  <c r="P113" i="15"/>
  <c r="S43" i="15"/>
  <c r="P45" i="15"/>
  <c r="S93" i="15"/>
  <c r="P95" i="15"/>
  <c r="S144" i="15"/>
  <c r="P146" i="15"/>
  <c r="H13" i="15"/>
  <c r="L14" i="15"/>
  <c r="L39" i="15"/>
  <c r="H63" i="15"/>
  <c r="L64" i="15"/>
  <c r="L89" i="15"/>
  <c r="L140" i="15"/>
  <c r="X89" i="15"/>
  <c r="G12" i="15"/>
  <c r="R12" i="15"/>
  <c r="P44" i="15"/>
  <c r="G62" i="15"/>
  <c r="R62" i="15"/>
  <c r="G113" i="15"/>
  <c r="R113" i="15"/>
  <c r="T15" i="15"/>
  <c r="P64" i="15"/>
  <c r="T65" i="15"/>
  <c r="AB10" i="14"/>
  <c r="P10" i="14"/>
  <c r="T10" i="14"/>
  <c r="T56" i="13"/>
  <c r="P45" i="13"/>
  <c r="H88" i="13"/>
  <c r="P12" i="13"/>
  <c r="X13" i="11"/>
  <c r="AJ13" i="11"/>
  <c r="AU13" i="11"/>
  <c r="AW16" i="11"/>
  <c r="AO18" i="11"/>
  <c r="BE22" i="11"/>
  <c r="AW24" i="11"/>
  <c r="AS25" i="11"/>
  <c r="AO26" i="11"/>
  <c r="BE30" i="11"/>
  <c r="AW32" i="11"/>
  <c r="AS33" i="11"/>
  <c r="AO34" i="11"/>
  <c r="AW40" i="11"/>
  <c r="AS41" i="11"/>
  <c r="T57" i="11"/>
  <c r="AF57" i="11"/>
  <c r="AQ57" i="11"/>
  <c r="AW59" i="11"/>
  <c r="AS60" i="11"/>
  <c r="AO61" i="11"/>
  <c r="AK62" i="11"/>
  <c r="BE65" i="11"/>
  <c r="BA66" i="11"/>
  <c r="AW67" i="11"/>
  <c r="AS68" i="11"/>
  <c r="AO69" i="11"/>
  <c r="AK70" i="11"/>
  <c r="BE73" i="11"/>
  <c r="BA74" i="11"/>
  <c r="AW75" i="11"/>
  <c r="AS76" i="11"/>
  <c r="AO77" i="11"/>
  <c r="AK78" i="11"/>
  <c r="BA82" i="11"/>
  <c r="P104" i="11"/>
  <c r="AO107" i="11"/>
  <c r="BE111" i="11"/>
  <c r="AK132" i="11"/>
  <c r="AS20" i="11"/>
  <c r="AS28" i="11"/>
  <c r="P13" i="11"/>
  <c r="L57" i="11"/>
  <c r="AI57" i="11"/>
  <c r="BD57" i="11"/>
  <c r="AO59" i="11"/>
  <c r="AK60" i="11"/>
  <c r="BE63" i="11"/>
  <c r="BA64" i="11"/>
  <c r="AO67" i="11"/>
  <c r="AK68" i="11"/>
  <c r="BE71" i="11"/>
  <c r="BA72" i="11"/>
  <c r="AO75" i="11"/>
  <c r="AK76" i="11"/>
  <c r="H104" i="11"/>
  <c r="AO121" i="11"/>
  <c r="AK122" i="11"/>
  <c r="BE82" i="11"/>
  <c r="BE112" i="11"/>
  <c r="H13" i="11"/>
  <c r="T13" i="11"/>
  <c r="P57" i="11"/>
  <c r="AK64" i="11"/>
  <c r="X104" i="11"/>
  <c r="BA104" i="11" s="1"/>
  <c r="L13" i="11"/>
  <c r="L66" i="9"/>
  <c r="L60" i="9"/>
  <c r="T67" i="9"/>
  <c r="T112" i="9"/>
  <c r="AB68" i="9"/>
  <c r="AB62" i="9"/>
  <c r="K40" i="9"/>
  <c r="K71" i="9"/>
  <c r="D116" i="9"/>
  <c r="D91" i="9"/>
  <c r="H117" i="9"/>
  <c r="P118" i="9"/>
  <c r="X119" i="9"/>
  <c r="K122" i="9"/>
  <c r="AB124" i="9"/>
  <c r="V164" i="9"/>
  <c r="D167" i="9"/>
  <c r="L168" i="9"/>
  <c r="T169" i="9"/>
  <c r="S65" i="9"/>
  <c r="S40" i="9"/>
  <c r="S59" i="9" s="1"/>
  <c r="X167" i="9"/>
  <c r="AA71" i="9"/>
  <c r="H73" i="9"/>
  <c r="F116" i="9"/>
  <c r="F91" i="9"/>
  <c r="R22" i="4" s="1"/>
  <c r="S116" i="9"/>
  <c r="L117" i="9"/>
  <c r="T118" i="9"/>
  <c r="AB119" i="9"/>
  <c r="S111" i="9"/>
  <c r="G163" i="9"/>
  <c r="R163" i="9"/>
  <c r="P168" i="9"/>
  <c r="P143" i="9"/>
  <c r="X142" i="9"/>
  <c r="L173" i="9"/>
  <c r="S163" i="9"/>
  <c r="X169" i="9"/>
  <c r="T60" i="9"/>
  <c r="T167" i="9"/>
  <c r="V62" i="9"/>
  <c r="T111" i="9"/>
  <c r="AA113" i="9"/>
  <c r="S167" i="9"/>
  <c r="D162" i="9"/>
  <c r="B164" i="9"/>
  <c r="AA116" i="9"/>
  <c r="AA91" i="9"/>
  <c r="J122" i="9"/>
  <c r="X170" i="9"/>
  <c r="T123" i="9"/>
  <c r="T174" i="9"/>
  <c r="AB175" i="9"/>
  <c r="Z113" i="9"/>
  <c r="H124" i="9"/>
  <c r="B112" i="9"/>
  <c r="C162" i="9"/>
  <c r="N162" i="9"/>
  <c r="D164" i="9"/>
  <c r="O164" i="9"/>
  <c r="Z164" i="9"/>
  <c r="V116" i="9"/>
  <c r="V167" i="9"/>
  <c r="V142" i="9"/>
  <c r="AA173" i="9"/>
  <c r="AA167" i="9"/>
  <c r="X68" i="9"/>
  <c r="P91" i="9"/>
  <c r="P169" i="9"/>
  <c r="H12" i="9"/>
  <c r="J60" i="9"/>
  <c r="J65" i="9"/>
  <c r="J40" i="9"/>
  <c r="T73" i="9"/>
  <c r="T175" i="9"/>
  <c r="C60" i="9"/>
  <c r="D65" i="9"/>
  <c r="V112" i="9"/>
  <c r="D113" i="9"/>
  <c r="O113" i="9"/>
  <c r="R91" i="9"/>
  <c r="R122" i="9"/>
  <c r="C112" i="9"/>
  <c r="K163" i="9"/>
  <c r="V163" i="9"/>
  <c r="F164" i="9"/>
  <c r="AA164" i="9"/>
  <c r="J167" i="9"/>
  <c r="AB168" i="9"/>
  <c r="L170" i="9"/>
  <c r="F173" i="9"/>
  <c r="O162" i="9"/>
  <c r="AB170" i="9"/>
  <c r="H175" i="9"/>
  <c r="P67" i="9"/>
  <c r="P61" i="9"/>
  <c r="H13" i="9"/>
  <c r="H67" i="9"/>
  <c r="G71" i="9"/>
  <c r="T71" i="9"/>
  <c r="P71" i="9"/>
  <c r="P174" i="9"/>
  <c r="P72" i="9"/>
  <c r="X124" i="9"/>
  <c r="X73" i="9"/>
  <c r="X71" i="9"/>
  <c r="X61" i="9"/>
  <c r="L72" i="9"/>
  <c r="K112" i="9"/>
  <c r="AB117" i="9"/>
  <c r="AB92" i="9"/>
  <c r="L119" i="9"/>
  <c r="R162" i="9"/>
  <c r="B163" i="9"/>
  <c r="W163" i="9"/>
  <c r="G164" i="9"/>
  <c r="G113" i="9"/>
  <c r="R164" i="9"/>
  <c r="R113" i="9"/>
  <c r="K116" i="9"/>
  <c r="K167" i="9"/>
  <c r="K142" i="9"/>
  <c r="Z167" i="9"/>
  <c r="H169" i="9"/>
  <c r="P170" i="9"/>
  <c r="G173" i="9"/>
  <c r="R173" i="9"/>
  <c r="L174" i="9"/>
  <c r="Z162" i="9"/>
  <c r="K173" i="9"/>
  <c r="W112" i="9"/>
  <c r="H168" i="9"/>
  <c r="J173" i="9"/>
  <c r="AB11" i="9"/>
  <c r="AB10" i="9"/>
  <c r="L10" i="9"/>
  <c r="L13" i="9"/>
  <c r="AA65" i="9"/>
  <c r="V40" i="9"/>
  <c r="V71" i="9"/>
  <c r="T72" i="9"/>
  <c r="G111" i="9"/>
  <c r="R111" i="9"/>
  <c r="O116" i="9"/>
  <c r="O91" i="9"/>
  <c r="Z116" i="9"/>
  <c r="Z91" i="9"/>
  <c r="R87" i="4" s="1"/>
  <c r="H118" i="9"/>
  <c r="P119" i="9"/>
  <c r="P94" i="9"/>
  <c r="P113" i="9" s="1"/>
  <c r="G91" i="9"/>
  <c r="G122" i="9"/>
  <c r="L122" i="9"/>
  <c r="T124" i="9"/>
  <c r="G162" i="9"/>
  <c r="S162" i="9"/>
  <c r="X175" i="9"/>
  <c r="V173" i="9"/>
  <c r="X67" i="9"/>
  <c r="C173" i="9"/>
  <c r="N173" i="9"/>
  <c r="L123" i="9"/>
  <c r="X143" i="9"/>
  <c r="X111" i="9" s="1"/>
  <c r="AB144" i="9"/>
  <c r="AB67" i="9"/>
  <c r="B142" i="9"/>
  <c r="L142" i="9"/>
  <c r="W142" i="9"/>
  <c r="N51" i="2"/>
  <c r="N50" i="2"/>
  <c r="O50" i="2"/>
  <c r="N38" i="2"/>
  <c r="N39" i="2"/>
  <c r="O51" i="2"/>
  <c r="N40" i="2"/>
  <c r="J17" i="2"/>
  <c r="E28" i="2"/>
  <c r="M28" i="2"/>
  <c r="L38" i="2"/>
  <c r="M39" i="2"/>
  <c r="E50" i="2"/>
  <c r="M50" i="2"/>
  <c r="E51" i="2"/>
  <c r="M51" i="2"/>
  <c r="M30" i="3"/>
  <c r="E31" i="3"/>
  <c r="M31" i="3"/>
  <c r="E36" i="3"/>
  <c r="E35" i="3"/>
  <c r="E34" i="3"/>
  <c r="M36" i="3"/>
  <c r="M35" i="3"/>
  <c r="M34" i="3"/>
  <c r="F41" i="3"/>
  <c r="F40" i="3"/>
  <c r="F39" i="3"/>
  <c r="N41" i="3"/>
  <c r="N40" i="3"/>
  <c r="N39" i="3"/>
  <c r="F46" i="3"/>
  <c r="F45" i="3"/>
  <c r="F44" i="3"/>
  <c r="N46" i="3"/>
  <c r="N45" i="3"/>
  <c r="N44" i="3"/>
  <c r="C35" i="3"/>
  <c r="K40" i="3"/>
  <c r="G44" i="3"/>
  <c r="G46" i="3"/>
  <c r="N67" i="4"/>
  <c r="G67" i="4"/>
  <c r="D84" i="4"/>
  <c r="J16" i="2"/>
  <c r="E27" i="2"/>
  <c r="M27" i="2"/>
  <c r="M38" i="2"/>
  <c r="O40" i="2"/>
  <c r="O44" i="2"/>
  <c r="O52" i="2" s="1"/>
  <c r="N29" i="3"/>
  <c r="F30" i="3"/>
  <c r="N30" i="3"/>
  <c r="F31" i="3"/>
  <c r="N31" i="3"/>
  <c r="F36" i="3"/>
  <c r="F35" i="3"/>
  <c r="F34" i="3"/>
  <c r="N36" i="3"/>
  <c r="N35" i="3"/>
  <c r="N34" i="3"/>
  <c r="G35" i="3"/>
  <c r="O40" i="3"/>
  <c r="K44" i="3"/>
  <c r="K46" i="3"/>
  <c r="M56" i="4"/>
  <c r="E21" i="4"/>
  <c r="E67" i="4" s="1"/>
  <c r="H73" i="4"/>
  <c r="P73" i="4"/>
  <c r="M78" i="4"/>
  <c r="E79" i="4"/>
  <c r="M79" i="4"/>
  <c r="D17" i="2"/>
  <c r="L17" i="2"/>
  <c r="G28" i="2"/>
  <c r="O28" i="2"/>
  <c r="P40" i="2"/>
  <c r="G50" i="2"/>
  <c r="G51" i="2"/>
  <c r="H41" i="3"/>
  <c r="H40" i="3"/>
  <c r="H39" i="3"/>
  <c r="P41" i="3"/>
  <c r="P40" i="3"/>
  <c r="P39" i="3"/>
  <c r="H46" i="3"/>
  <c r="H45" i="3"/>
  <c r="H44" i="3"/>
  <c r="P46" i="3"/>
  <c r="P45" i="3"/>
  <c r="P44" i="3"/>
  <c r="K35" i="3"/>
  <c r="G39" i="3"/>
  <c r="O44" i="3"/>
  <c r="F67" i="4"/>
  <c r="F78" i="4"/>
  <c r="N78" i="4"/>
  <c r="E17" i="2"/>
  <c r="M17" i="2"/>
  <c r="H28" i="2"/>
  <c r="P28" i="2"/>
  <c r="Q40" i="2"/>
  <c r="H30" i="3"/>
  <c r="P30" i="3"/>
  <c r="H31" i="3"/>
  <c r="P31" i="3"/>
  <c r="H36" i="3"/>
  <c r="H35" i="3"/>
  <c r="H34" i="3"/>
  <c r="P36" i="3"/>
  <c r="P35" i="3"/>
  <c r="P34" i="3"/>
  <c r="I41" i="3"/>
  <c r="I40" i="3"/>
  <c r="I39" i="3"/>
  <c r="Q41" i="3"/>
  <c r="Q40" i="3"/>
  <c r="Q39" i="3"/>
  <c r="I46" i="3"/>
  <c r="I45" i="3"/>
  <c r="I44" i="3"/>
  <c r="Q46" i="3"/>
  <c r="Q45" i="3"/>
  <c r="Q44" i="3"/>
  <c r="C34" i="3"/>
  <c r="C56" i="4"/>
  <c r="H62" i="4"/>
  <c r="H10" i="4"/>
  <c r="H56" i="4" s="1"/>
  <c r="P62" i="4"/>
  <c r="P10" i="4"/>
  <c r="P56" i="4" s="1"/>
  <c r="E16" i="2"/>
  <c r="M16" i="2"/>
  <c r="F17" i="2"/>
  <c r="N17" i="2"/>
  <c r="H27" i="2"/>
  <c r="P27" i="2"/>
  <c r="I28" i="2"/>
  <c r="Q28" i="2"/>
  <c r="Q39" i="2"/>
  <c r="B44" i="2"/>
  <c r="B50" i="2" s="1"/>
  <c r="I50" i="2"/>
  <c r="Q50" i="2"/>
  <c r="I51" i="2"/>
  <c r="Q51" i="2"/>
  <c r="I8" i="3"/>
  <c r="Q8" i="3"/>
  <c r="Q29" i="3" s="1"/>
  <c r="I36" i="3"/>
  <c r="I35" i="3"/>
  <c r="I34" i="3"/>
  <c r="Q36" i="3"/>
  <c r="Q35" i="3"/>
  <c r="Q34" i="3"/>
  <c r="J41" i="3"/>
  <c r="J40" i="3"/>
  <c r="J39" i="3"/>
  <c r="B46" i="3"/>
  <c r="B45" i="3"/>
  <c r="B44" i="3"/>
  <c r="J46" i="3"/>
  <c r="J45" i="3"/>
  <c r="J44" i="3"/>
  <c r="G34" i="3"/>
  <c r="B81" i="4"/>
  <c r="B70" i="4"/>
  <c r="B59" i="4"/>
  <c r="B11" i="4"/>
  <c r="C73" i="4"/>
  <c r="C21" i="4"/>
  <c r="C67" i="4" s="1"/>
  <c r="K73" i="4"/>
  <c r="K21" i="4"/>
  <c r="K67" i="4" s="1"/>
  <c r="B86" i="4"/>
  <c r="B75" i="4"/>
  <c r="B27" i="4"/>
  <c r="H67" i="4"/>
  <c r="H79" i="4"/>
  <c r="H68" i="4"/>
  <c r="H57" i="4"/>
  <c r="H84" i="4"/>
  <c r="P84" i="4"/>
  <c r="J50" i="2"/>
  <c r="J51" i="2"/>
  <c r="B36" i="3"/>
  <c r="B35" i="3"/>
  <c r="J36" i="3"/>
  <c r="J35" i="3"/>
  <c r="J34" i="3"/>
  <c r="D73" i="4"/>
  <c r="L40" i="2"/>
  <c r="D41" i="3"/>
  <c r="D40" i="3"/>
  <c r="D39" i="3"/>
  <c r="L41" i="3"/>
  <c r="L40" i="3"/>
  <c r="L39" i="3"/>
  <c r="D46" i="3"/>
  <c r="D45" i="3"/>
  <c r="D44" i="3"/>
  <c r="L46" i="3"/>
  <c r="L45" i="3"/>
  <c r="L44" i="3"/>
  <c r="K34" i="3"/>
  <c r="D50" i="2"/>
  <c r="L50" i="2"/>
  <c r="D51" i="2"/>
  <c r="L51" i="2"/>
  <c r="D8" i="3"/>
  <c r="D29" i="3" s="1"/>
  <c r="L8" i="3"/>
  <c r="L29" i="3" s="1"/>
  <c r="L30" i="3"/>
  <c r="D36" i="3"/>
  <c r="D35" i="3"/>
  <c r="D34" i="3"/>
  <c r="L36" i="3"/>
  <c r="L35" i="3"/>
  <c r="L34" i="3"/>
  <c r="E41" i="3"/>
  <c r="E40" i="3"/>
  <c r="E39" i="3"/>
  <c r="M41" i="3"/>
  <c r="M40" i="3"/>
  <c r="M39" i="3"/>
  <c r="E46" i="3"/>
  <c r="E45" i="3"/>
  <c r="E44" i="3"/>
  <c r="M46" i="3"/>
  <c r="M45" i="3"/>
  <c r="M44" i="3"/>
  <c r="D62" i="4"/>
  <c r="D10" i="4"/>
  <c r="D56" i="4" s="1"/>
  <c r="C78" i="4"/>
  <c r="K78" i="4"/>
  <c r="B22" i="4"/>
  <c r="B79" i="4" s="1"/>
  <c r="E9" i="6"/>
  <c r="E31" i="6" s="1"/>
  <c r="M9" i="6"/>
  <c r="M31" i="6" s="1"/>
  <c r="I36" i="6"/>
  <c r="Q36" i="6"/>
  <c r="H37" i="6"/>
  <c r="P37" i="6"/>
  <c r="G38" i="6"/>
  <c r="O38" i="6"/>
  <c r="F41" i="6"/>
  <c r="N41" i="6"/>
  <c r="E42" i="6"/>
  <c r="M42" i="6"/>
  <c r="D43" i="6"/>
  <c r="L43" i="6"/>
  <c r="C46" i="6"/>
  <c r="K46" i="6"/>
  <c r="B47" i="6"/>
  <c r="J47" i="6"/>
  <c r="I48" i="6"/>
  <c r="Q48" i="6"/>
  <c r="P21" i="7"/>
  <c r="B110" i="7"/>
  <c r="B99" i="7" s="1"/>
  <c r="B100" i="7"/>
  <c r="F62" i="4"/>
  <c r="N62" i="4"/>
  <c r="F9" i="6"/>
  <c r="F33" i="6" s="1"/>
  <c r="B14" i="6"/>
  <c r="B37" i="6" s="1"/>
  <c r="J36" i="6"/>
  <c r="I37" i="6"/>
  <c r="Q37" i="6"/>
  <c r="H38" i="6"/>
  <c r="P38" i="6"/>
  <c r="G41" i="6"/>
  <c r="O41" i="6"/>
  <c r="F42" i="6"/>
  <c r="N42" i="6"/>
  <c r="D46" i="6"/>
  <c r="L46" i="6"/>
  <c r="C47" i="6"/>
  <c r="K47" i="6"/>
  <c r="N16" i="7"/>
  <c r="H21" i="7"/>
  <c r="F57" i="8"/>
  <c r="N57" i="8"/>
  <c r="F58" i="8"/>
  <c r="N58" i="8"/>
  <c r="F59" i="8"/>
  <c r="N59" i="8"/>
  <c r="D55" i="7"/>
  <c r="L55" i="7"/>
  <c r="G73" i="4"/>
  <c r="O73" i="4"/>
  <c r="G9" i="6"/>
  <c r="G33" i="6" s="1"/>
  <c r="O9" i="6"/>
  <c r="O32" i="6" s="1"/>
  <c r="N10" i="6"/>
  <c r="C36" i="6"/>
  <c r="K36" i="6"/>
  <c r="H41" i="6"/>
  <c r="P41" i="6"/>
  <c r="E46" i="6"/>
  <c r="M46" i="6"/>
  <c r="K10" i="7"/>
  <c r="F16" i="7"/>
  <c r="I21" i="7"/>
  <c r="P57" i="4"/>
  <c r="P68" i="4"/>
  <c r="D36" i="6"/>
  <c r="L36" i="6"/>
  <c r="B22" i="7"/>
  <c r="B13" i="7"/>
  <c r="L10" i="4"/>
  <c r="L56" i="4" s="1"/>
  <c r="E36" i="6"/>
  <c r="M36" i="6"/>
  <c r="D37" i="6"/>
  <c r="L37" i="6"/>
  <c r="C38" i="6"/>
  <c r="K38" i="6"/>
  <c r="B41" i="6"/>
  <c r="J41" i="6"/>
  <c r="I42" i="6"/>
  <c r="Q42" i="6"/>
  <c r="G46" i="6"/>
  <c r="O46" i="6"/>
  <c r="F47" i="6"/>
  <c r="N47" i="6"/>
  <c r="L21" i="7"/>
  <c r="J99" i="7"/>
  <c r="B16" i="4"/>
  <c r="B69" i="4"/>
  <c r="B71" i="4"/>
  <c r="B74" i="4"/>
  <c r="B76" i="4"/>
  <c r="J9" i="6"/>
  <c r="J31" i="6" s="1"/>
  <c r="N14" i="6"/>
  <c r="F36" i="6"/>
  <c r="E37" i="6"/>
  <c r="M37" i="6"/>
  <c r="C41" i="6"/>
  <c r="K41" i="6"/>
  <c r="J42" i="6"/>
  <c r="H46" i="6"/>
  <c r="P46" i="6"/>
  <c r="G47" i="6"/>
  <c r="O47" i="6"/>
  <c r="D21" i="7"/>
  <c r="D67" i="8" s="1"/>
  <c r="O10" i="7"/>
  <c r="O10" i="8" s="1"/>
  <c r="N21" i="7"/>
  <c r="B66" i="7"/>
  <c r="B55" i="7" s="1"/>
  <c r="B56" i="7"/>
  <c r="D57" i="4"/>
  <c r="L57" i="4"/>
  <c r="J27" i="8"/>
  <c r="J21" i="7"/>
  <c r="J111" i="8" s="1"/>
  <c r="J16" i="7"/>
  <c r="J16" i="8" s="1"/>
  <c r="C56" i="8"/>
  <c r="C57" i="8"/>
  <c r="K57" i="8"/>
  <c r="C58" i="8"/>
  <c r="K58" i="8"/>
  <c r="C59" i="8"/>
  <c r="K59" i="8"/>
  <c r="C60" i="8"/>
  <c r="K60" i="8"/>
  <c r="C62" i="8"/>
  <c r="K62" i="8"/>
  <c r="C63" i="8"/>
  <c r="K63" i="8"/>
  <c r="C64" i="8"/>
  <c r="K64" i="8"/>
  <c r="C65" i="8"/>
  <c r="K65" i="8"/>
  <c r="C67" i="8"/>
  <c r="C68" i="8"/>
  <c r="K68" i="8"/>
  <c r="N69" i="8"/>
  <c r="E73" i="8"/>
  <c r="M73" i="8"/>
  <c r="N75" i="8"/>
  <c r="I78" i="8"/>
  <c r="Q78" i="8"/>
  <c r="I79" i="8"/>
  <c r="Q79" i="8"/>
  <c r="I84" i="8"/>
  <c r="Q84" i="8"/>
  <c r="I101" i="8"/>
  <c r="Q101" i="8"/>
  <c r="I102" i="8"/>
  <c r="Q102" i="8"/>
  <c r="I103" i="8"/>
  <c r="Q103" i="8"/>
  <c r="I104" i="8"/>
  <c r="Q104" i="8"/>
  <c r="I106" i="8"/>
  <c r="Q106" i="8"/>
  <c r="I107" i="8"/>
  <c r="Q107" i="8"/>
  <c r="I108" i="8"/>
  <c r="Q108" i="8"/>
  <c r="I109" i="8"/>
  <c r="Q109" i="8"/>
  <c r="I111" i="8"/>
  <c r="Q111" i="8"/>
  <c r="I112" i="8"/>
  <c r="Q112" i="8"/>
  <c r="C117" i="8"/>
  <c r="K117" i="8"/>
  <c r="N118" i="8"/>
  <c r="G122" i="8"/>
  <c r="O122" i="8"/>
  <c r="G123" i="8"/>
  <c r="O123" i="8"/>
  <c r="G128" i="8"/>
  <c r="O128" i="8"/>
  <c r="D57" i="8"/>
  <c r="L57" i="8"/>
  <c r="D58" i="8"/>
  <c r="L58" i="8"/>
  <c r="D59" i="8"/>
  <c r="L59" i="8"/>
  <c r="D60" i="8"/>
  <c r="L60" i="8"/>
  <c r="D61" i="7"/>
  <c r="D62" i="8" s="1"/>
  <c r="L61" i="7"/>
  <c r="L62" i="8" s="1"/>
  <c r="D63" i="8"/>
  <c r="L63" i="8"/>
  <c r="D64" i="8"/>
  <c r="L64" i="8"/>
  <c r="D65" i="8"/>
  <c r="L65" i="8"/>
  <c r="D68" i="8"/>
  <c r="L68" i="8"/>
  <c r="F73" i="8"/>
  <c r="N73" i="8"/>
  <c r="J78" i="8"/>
  <c r="J79" i="8"/>
  <c r="J84" i="8"/>
  <c r="J101" i="8"/>
  <c r="J102" i="8"/>
  <c r="J103" i="8"/>
  <c r="J104" i="8"/>
  <c r="J106" i="8"/>
  <c r="J107" i="8"/>
  <c r="J108" i="8"/>
  <c r="J109" i="8"/>
  <c r="J112" i="8"/>
  <c r="D117" i="8"/>
  <c r="L117" i="8"/>
  <c r="H122" i="8"/>
  <c r="P122" i="8"/>
  <c r="H123" i="8"/>
  <c r="P123" i="8"/>
  <c r="H128" i="8"/>
  <c r="P128" i="8"/>
  <c r="E56" i="8"/>
  <c r="M56" i="8"/>
  <c r="E57" i="8"/>
  <c r="M57" i="8"/>
  <c r="E58" i="8"/>
  <c r="M58" i="8"/>
  <c r="E59" i="8"/>
  <c r="M59" i="8"/>
  <c r="E60" i="8"/>
  <c r="M60" i="8"/>
  <c r="E62" i="8"/>
  <c r="M62" i="8"/>
  <c r="E63" i="8"/>
  <c r="M63" i="8"/>
  <c r="E64" i="8"/>
  <c r="M64" i="8"/>
  <c r="E65" i="8"/>
  <c r="M65" i="8"/>
  <c r="E67" i="8"/>
  <c r="M67" i="8"/>
  <c r="E68" i="8"/>
  <c r="M68" i="8"/>
  <c r="N70" i="8"/>
  <c r="G73" i="8"/>
  <c r="O73" i="8"/>
  <c r="C78" i="8"/>
  <c r="K78" i="8"/>
  <c r="C79" i="8"/>
  <c r="K79" i="8"/>
  <c r="C84" i="8"/>
  <c r="K84" i="8"/>
  <c r="C100" i="8"/>
  <c r="C101" i="8"/>
  <c r="K101" i="8"/>
  <c r="C102" i="8"/>
  <c r="K102" i="8"/>
  <c r="C103" i="8"/>
  <c r="K103" i="8"/>
  <c r="C104" i="8"/>
  <c r="K104" i="8"/>
  <c r="C106" i="8"/>
  <c r="K106" i="8"/>
  <c r="C107" i="8"/>
  <c r="K107" i="8"/>
  <c r="C108" i="8"/>
  <c r="K108" i="8"/>
  <c r="C109" i="8"/>
  <c r="K109" i="8"/>
  <c r="C111" i="8"/>
  <c r="C112" i="8"/>
  <c r="K112" i="8"/>
  <c r="N113" i="8"/>
  <c r="E117" i="8"/>
  <c r="M117" i="8"/>
  <c r="N119" i="8"/>
  <c r="I122" i="8"/>
  <c r="Q122" i="8"/>
  <c r="I123" i="8"/>
  <c r="Q123" i="8"/>
  <c r="I128" i="8"/>
  <c r="Q128" i="8"/>
  <c r="F60" i="8"/>
  <c r="N60" i="8"/>
  <c r="F63" i="8"/>
  <c r="N63" i="8"/>
  <c r="F64" i="8"/>
  <c r="N64" i="8"/>
  <c r="F65" i="8"/>
  <c r="N65" i="8"/>
  <c r="F68" i="8"/>
  <c r="N68" i="8"/>
  <c r="H73" i="8"/>
  <c r="P73" i="8"/>
  <c r="D78" i="8"/>
  <c r="L78" i="8"/>
  <c r="D79" i="8"/>
  <c r="L79" i="8"/>
  <c r="D84" i="8"/>
  <c r="L84" i="8"/>
  <c r="D101" i="8"/>
  <c r="L101" i="8"/>
  <c r="D102" i="8"/>
  <c r="L102" i="8"/>
  <c r="D103" i="8"/>
  <c r="L103" i="8"/>
  <c r="D104" i="8"/>
  <c r="L104" i="8"/>
  <c r="D107" i="8"/>
  <c r="L107" i="8"/>
  <c r="D108" i="8"/>
  <c r="L108" i="8"/>
  <c r="D109" i="8"/>
  <c r="L109" i="8"/>
  <c r="D111" i="8"/>
  <c r="L111" i="8"/>
  <c r="D112" i="8"/>
  <c r="L112" i="8"/>
  <c r="F117" i="8"/>
  <c r="N117" i="8"/>
  <c r="J122" i="8"/>
  <c r="J123" i="8"/>
  <c r="J128" i="8"/>
  <c r="G56" i="8"/>
  <c r="O56" i="8"/>
  <c r="G57" i="8"/>
  <c r="O57" i="8"/>
  <c r="G58" i="8"/>
  <c r="O58" i="8"/>
  <c r="G59" i="8"/>
  <c r="O59" i="8"/>
  <c r="G60" i="8"/>
  <c r="O60" i="8"/>
  <c r="G62" i="8"/>
  <c r="O62" i="8"/>
  <c r="G63" i="8"/>
  <c r="O63" i="8"/>
  <c r="G64" i="8"/>
  <c r="O64" i="8"/>
  <c r="G65" i="8"/>
  <c r="O65" i="8"/>
  <c r="G67" i="8"/>
  <c r="O67" i="8"/>
  <c r="G68" i="8"/>
  <c r="O68" i="8"/>
  <c r="N71" i="8"/>
  <c r="I73" i="8"/>
  <c r="Q73" i="8"/>
  <c r="E78" i="8"/>
  <c r="M78" i="8"/>
  <c r="E79" i="8"/>
  <c r="M79" i="8"/>
  <c r="E84" i="8"/>
  <c r="M84" i="8"/>
  <c r="E100" i="8"/>
  <c r="M100" i="8"/>
  <c r="E101" i="8"/>
  <c r="M101" i="8"/>
  <c r="E102" i="8"/>
  <c r="M102" i="8"/>
  <c r="E103" i="8"/>
  <c r="M103" i="8"/>
  <c r="E104" i="8"/>
  <c r="M104" i="8"/>
  <c r="E106" i="8"/>
  <c r="M106" i="8"/>
  <c r="E107" i="8"/>
  <c r="M107" i="8"/>
  <c r="E108" i="8"/>
  <c r="M108" i="8"/>
  <c r="E109" i="8"/>
  <c r="M109" i="8"/>
  <c r="E111" i="8"/>
  <c r="M111" i="8"/>
  <c r="E112" i="8"/>
  <c r="M112" i="8"/>
  <c r="N114" i="8"/>
  <c r="G117" i="8"/>
  <c r="O117" i="8"/>
  <c r="C122" i="8"/>
  <c r="K122" i="8"/>
  <c r="C123" i="8"/>
  <c r="K123" i="8"/>
  <c r="C128" i="8"/>
  <c r="K128" i="8"/>
  <c r="H57" i="8"/>
  <c r="P57" i="8"/>
  <c r="H58" i="8"/>
  <c r="P58" i="8"/>
  <c r="H59" i="8"/>
  <c r="P59" i="8"/>
  <c r="H60" i="8"/>
  <c r="P60" i="8"/>
  <c r="H61" i="7"/>
  <c r="H62" i="8" s="1"/>
  <c r="P61" i="7"/>
  <c r="P62" i="8" s="1"/>
  <c r="H63" i="8"/>
  <c r="P63" i="8"/>
  <c r="H64" i="8"/>
  <c r="P64" i="8"/>
  <c r="H65" i="8"/>
  <c r="P65" i="8"/>
  <c r="H66" i="7"/>
  <c r="P66" i="7"/>
  <c r="H68" i="8"/>
  <c r="P68" i="8"/>
  <c r="J73" i="8"/>
  <c r="F78" i="8"/>
  <c r="N78" i="8"/>
  <c r="F79" i="8"/>
  <c r="N79" i="8"/>
  <c r="F84" i="8"/>
  <c r="N84" i="8"/>
  <c r="F101" i="8"/>
  <c r="N101" i="8"/>
  <c r="F102" i="8"/>
  <c r="N102" i="8"/>
  <c r="F103" i="8"/>
  <c r="N103" i="8"/>
  <c r="F104" i="8"/>
  <c r="N104" i="8"/>
  <c r="F105" i="7"/>
  <c r="N105" i="7"/>
  <c r="N106" i="8" s="1"/>
  <c r="F107" i="8"/>
  <c r="N107" i="8"/>
  <c r="F108" i="8"/>
  <c r="N108" i="8"/>
  <c r="F109" i="8"/>
  <c r="N109" i="8"/>
  <c r="F110" i="7"/>
  <c r="N110" i="7"/>
  <c r="F112" i="8"/>
  <c r="N112" i="8"/>
  <c r="H117" i="8"/>
  <c r="P117" i="8"/>
  <c r="D122" i="8"/>
  <c r="L122" i="8"/>
  <c r="D123" i="8"/>
  <c r="L123" i="8"/>
  <c r="D128" i="8"/>
  <c r="L128" i="8"/>
  <c r="I57" i="8"/>
  <c r="Q57" i="8"/>
  <c r="I58" i="8"/>
  <c r="Q58" i="8"/>
  <c r="I59" i="8"/>
  <c r="Q59" i="8"/>
  <c r="I60" i="8"/>
  <c r="Q60" i="8"/>
  <c r="I62" i="8"/>
  <c r="Q62" i="8"/>
  <c r="I63" i="8"/>
  <c r="Q63" i="8"/>
  <c r="I64" i="8"/>
  <c r="Q64" i="8"/>
  <c r="I65" i="8"/>
  <c r="Q65" i="8"/>
  <c r="I67" i="8"/>
  <c r="Q67" i="8"/>
  <c r="I68" i="8"/>
  <c r="Q68" i="8"/>
  <c r="C73" i="8"/>
  <c r="K73" i="8"/>
  <c r="N74" i="8"/>
  <c r="G78" i="8"/>
  <c r="O78" i="8"/>
  <c r="G79" i="8"/>
  <c r="O79" i="8"/>
  <c r="G84" i="8"/>
  <c r="O84" i="8"/>
  <c r="G100" i="8"/>
  <c r="O100" i="8"/>
  <c r="G101" i="8"/>
  <c r="O101" i="8"/>
  <c r="G102" i="8"/>
  <c r="O102" i="8"/>
  <c r="G103" i="8"/>
  <c r="O103" i="8"/>
  <c r="G104" i="8"/>
  <c r="O104" i="8"/>
  <c r="G106" i="8"/>
  <c r="O106" i="8"/>
  <c r="G107" i="8"/>
  <c r="O107" i="8"/>
  <c r="G108" i="8"/>
  <c r="O108" i="8"/>
  <c r="G109" i="8"/>
  <c r="O109" i="8"/>
  <c r="G111" i="8"/>
  <c r="O111" i="8"/>
  <c r="G112" i="8"/>
  <c r="O112" i="8"/>
  <c r="N115" i="8"/>
  <c r="I117" i="8"/>
  <c r="Q117" i="8"/>
  <c r="E122" i="8"/>
  <c r="M122" i="8"/>
  <c r="E123" i="8"/>
  <c r="M123" i="8"/>
  <c r="E128" i="8"/>
  <c r="M128" i="8"/>
  <c r="J57" i="8"/>
  <c r="J58" i="8"/>
  <c r="J59" i="8"/>
  <c r="J60" i="8"/>
  <c r="J62" i="8"/>
  <c r="J63" i="8"/>
  <c r="J64" i="8"/>
  <c r="J65" i="8"/>
  <c r="J67" i="8"/>
  <c r="J68" i="8"/>
  <c r="D73" i="8"/>
  <c r="L73" i="8"/>
  <c r="H78" i="8"/>
  <c r="P78" i="8"/>
  <c r="H79" i="8"/>
  <c r="P79" i="8"/>
  <c r="H84" i="8"/>
  <c r="P84" i="8"/>
  <c r="H101" i="8"/>
  <c r="P101" i="8"/>
  <c r="H102" i="8"/>
  <c r="P102" i="8"/>
  <c r="H103" i="8"/>
  <c r="P103" i="8"/>
  <c r="H104" i="8"/>
  <c r="P104" i="8"/>
  <c r="P106" i="8"/>
  <c r="H107" i="8"/>
  <c r="P107" i="8"/>
  <c r="H108" i="8"/>
  <c r="P108" i="8"/>
  <c r="H109" i="8"/>
  <c r="P109" i="8"/>
  <c r="H111" i="8"/>
  <c r="P111" i="8"/>
  <c r="H112" i="8"/>
  <c r="P112" i="8"/>
  <c r="J117" i="8"/>
  <c r="F122" i="8"/>
  <c r="N122" i="8"/>
  <c r="F123" i="8"/>
  <c r="N123" i="8"/>
  <c r="F128" i="8"/>
  <c r="N128" i="8"/>
  <c r="H78" i="4" l="1"/>
  <c r="J56" i="4"/>
  <c r="E78" i="4"/>
  <c r="O78" i="4"/>
  <c r="O56" i="4"/>
  <c r="E56" i="4"/>
  <c r="G56" i="4"/>
  <c r="B62" i="4"/>
  <c r="P67" i="4"/>
  <c r="J78" i="4"/>
  <c r="O31" i="3"/>
  <c r="O30" i="3"/>
  <c r="K31" i="3"/>
  <c r="L31" i="3"/>
  <c r="E30" i="3"/>
  <c r="C31" i="3"/>
  <c r="K30" i="3"/>
  <c r="D30" i="3"/>
  <c r="Q31" i="3"/>
  <c r="R108" i="7"/>
  <c r="BE56" i="37"/>
  <c r="BE13" i="37"/>
  <c r="AW13" i="37"/>
  <c r="AW56" i="37"/>
  <c r="BA56" i="37"/>
  <c r="BA13" i="37"/>
  <c r="W31" i="35"/>
  <c r="AA31" i="35"/>
  <c r="C31" i="35"/>
  <c r="D31" i="35"/>
  <c r="AB31" i="35"/>
  <c r="V31" i="35"/>
  <c r="T32" i="35"/>
  <c r="AB81" i="35"/>
  <c r="AA81" i="35"/>
  <c r="B81" i="35"/>
  <c r="R31" i="31"/>
  <c r="J31" i="31"/>
  <c r="C81" i="31"/>
  <c r="N81" i="31"/>
  <c r="D81" i="31"/>
  <c r="AE13" i="21"/>
  <c r="O81" i="27"/>
  <c r="Z132" i="27"/>
  <c r="R127" i="7"/>
  <c r="C81" i="27"/>
  <c r="C132" i="27"/>
  <c r="C31" i="27"/>
  <c r="B132" i="27"/>
  <c r="AO13" i="25"/>
  <c r="O81" i="23"/>
  <c r="R44" i="2"/>
  <c r="R50" i="2" s="1"/>
  <c r="V31" i="15"/>
  <c r="R32" i="2"/>
  <c r="R40" i="2" s="1"/>
  <c r="AB33" i="15"/>
  <c r="R38" i="4"/>
  <c r="N59" i="9"/>
  <c r="R33" i="4"/>
  <c r="B161" i="9"/>
  <c r="R9" i="2"/>
  <c r="R39" i="3"/>
  <c r="R41" i="3"/>
  <c r="R76" i="4"/>
  <c r="R34" i="3"/>
  <c r="R8" i="3"/>
  <c r="R36" i="3"/>
  <c r="R65" i="4"/>
  <c r="R27" i="4"/>
  <c r="R21" i="4" s="1"/>
  <c r="R40" i="3"/>
  <c r="R44" i="3"/>
  <c r="R46" i="3"/>
  <c r="R64" i="4"/>
  <c r="R75" i="4"/>
  <c r="R86" i="4"/>
  <c r="R81" i="4"/>
  <c r="R59" i="4"/>
  <c r="R70" i="4"/>
  <c r="R58" i="4"/>
  <c r="R69" i="4"/>
  <c r="R11" i="4"/>
  <c r="R80" i="4"/>
  <c r="R82" i="4"/>
  <c r="R63" i="4"/>
  <c r="R74" i="4"/>
  <c r="R85" i="4"/>
  <c r="R16" i="4"/>
  <c r="AF13" i="33"/>
  <c r="AE54" i="33"/>
  <c r="BA54" i="33"/>
  <c r="W31" i="31"/>
  <c r="F81" i="31"/>
  <c r="L82" i="31"/>
  <c r="P83" i="31"/>
  <c r="R36" i="8"/>
  <c r="R106" i="7"/>
  <c r="R82" i="8"/>
  <c r="B31" i="27"/>
  <c r="R122" i="7"/>
  <c r="R77" i="7"/>
  <c r="R34" i="8"/>
  <c r="R80" i="8"/>
  <c r="R124" i="8"/>
  <c r="R33" i="7"/>
  <c r="R35" i="8"/>
  <c r="R81" i="8"/>
  <c r="R125" i="8"/>
  <c r="R87" i="8"/>
  <c r="R131" i="8"/>
  <c r="R41" i="8"/>
  <c r="R85" i="8"/>
  <c r="R129" i="8"/>
  <c r="R39" i="8"/>
  <c r="Z81" i="27"/>
  <c r="H138" i="27"/>
  <c r="V31" i="27"/>
  <c r="R38" i="7"/>
  <c r="R111" i="7"/>
  <c r="R101" i="7"/>
  <c r="R116" i="7"/>
  <c r="H93" i="23"/>
  <c r="H33" i="23"/>
  <c r="R72" i="7"/>
  <c r="R61" i="7" s="1"/>
  <c r="R62" i="7"/>
  <c r="R67" i="7"/>
  <c r="R57" i="7"/>
  <c r="R17" i="7"/>
  <c r="R28" i="8"/>
  <c r="R74" i="8"/>
  <c r="R118" i="8"/>
  <c r="R27" i="7"/>
  <c r="J132" i="23"/>
  <c r="R119" i="8"/>
  <c r="R75" i="8"/>
  <c r="R29" i="8"/>
  <c r="R19" i="7"/>
  <c r="R30" i="8"/>
  <c r="R76" i="8"/>
  <c r="F31" i="23"/>
  <c r="R14" i="7"/>
  <c r="R14" i="8" s="1"/>
  <c r="R25" i="8"/>
  <c r="R115" i="8"/>
  <c r="R71" i="8"/>
  <c r="R36" i="6"/>
  <c r="R38" i="6"/>
  <c r="R37" i="6"/>
  <c r="O110" i="9"/>
  <c r="G110" i="9"/>
  <c r="H106" i="8"/>
  <c r="F106" i="8"/>
  <c r="L106" i="8"/>
  <c r="X82" i="35"/>
  <c r="AB82" i="35"/>
  <c r="B31" i="35"/>
  <c r="S81" i="35"/>
  <c r="X93" i="35"/>
  <c r="C81" i="35"/>
  <c r="X84" i="35"/>
  <c r="R81" i="35"/>
  <c r="W81" i="35"/>
  <c r="AB93" i="35"/>
  <c r="X62" i="35"/>
  <c r="X87" i="35"/>
  <c r="D81" i="35"/>
  <c r="Z81" i="35"/>
  <c r="T87" i="35"/>
  <c r="AE13" i="33"/>
  <c r="AS54" i="33"/>
  <c r="D54" i="33"/>
  <c r="AG54" i="33" s="1"/>
  <c r="AO54" i="33"/>
  <c r="AK54" i="33"/>
  <c r="AO13" i="33"/>
  <c r="O81" i="31"/>
  <c r="K81" i="31"/>
  <c r="L93" i="31"/>
  <c r="H82" i="31"/>
  <c r="P87" i="31"/>
  <c r="T62" i="31"/>
  <c r="T87" i="31"/>
  <c r="N31" i="31"/>
  <c r="W81" i="31"/>
  <c r="T37" i="31"/>
  <c r="H87" i="31"/>
  <c r="V81" i="31"/>
  <c r="F31" i="31"/>
  <c r="L83" i="31"/>
  <c r="L62" i="31"/>
  <c r="L87" i="31"/>
  <c r="X83" i="31"/>
  <c r="X62" i="31"/>
  <c r="X87" i="31"/>
  <c r="B31" i="31"/>
  <c r="D31" i="31"/>
  <c r="H93" i="31"/>
  <c r="P82" i="31"/>
  <c r="J81" i="31"/>
  <c r="S31" i="31"/>
  <c r="G31" i="31"/>
  <c r="C31" i="31"/>
  <c r="T82" i="31"/>
  <c r="R81" i="31"/>
  <c r="X82" i="31"/>
  <c r="P12" i="31"/>
  <c r="P31" i="31" s="1"/>
  <c r="W31" i="19"/>
  <c r="X12" i="19"/>
  <c r="AK106" i="29"/>
  <c r="W81" i="27"/>
  <c r="H37" i="27"/>
  <c r="H113" i="27"/>
  <c r="H87" i="27"/>
  <c r="Z31" i="27"/>
  <c r="V81" i="19"/>
  <c r="W132" i="19"/>
  <c r="H62" i="19"/>
  <c r="V132" i="19"/>
  <c r="T93" i="19"/>
  <c r="AE106" i="25"/>
  <c r="V31" i="19"/>
  <c r="X84" i="19"/>
  <c r="W81" i="19"/>
  <c r="X34" i="19"/>
  <c r="P32" i="23"/>
  <c r="C31" i="23"/>
  <c r="H144" i="23"/>
  <c r="H43" i="23"/>
  <c r="T10" i="22"/>
  <c r="AA31" i="19"/>
  <c r="K31" i="19"/>
  <c r="Z31" i="19"/>
  <c r="AK59" i="17"/>
  <c r="P20" i="13"/>
  <c r="J59" i="9"/>
  <c r="BE57" i="11"/>
  <c r="F110" i="9"/>
  <c r="Z110" i="9"/>
  <c r="D59" i="9"/>
  <c r="W161" i="9"/>
  <c r="D110" i="9"/>
  <c r="X62" i="15"/>
  <c r="X93" i="15"/>
  <c r="F132" i="15"/>
  <c r="Z31" i="15"/>
  <c r="AA110" i="9"/>
  <c r="P116" i="9"/>
  <c r="BA13" i="25"/>
  <c r="AE13" i="25"/>
  <c r="BE106" i="25"/>
  <c r="C59" i="9"/>
  <c r="N110" i="9"/>
  <c r="N161" i="9"/>
  <c r="K56" i="8"/>
  <c r="D13" i="33"/>
  <c r="N31" i="23"/>
  <c r="D81" i="23"/>
  <c r="AB93" i="23"/>
  <c r="W31" i="15"/>
  <c r="AA31" i="15"/>
  <c r="H62" i="15"/>
  <c r="P18" i="38"/>
  <c r="M18" i="38"/>
  <c r="B81" i="27"/>
  <c r="X12" i="35"/>
  <c r="X31" i="35" s="1"/>
  <c r="L12" i="31"/>
  <c r="L31" i="31" s="1"/>
  <c r="T12" i="31"/>
  <c r="T31" i="31" s="1"/>
  <c r="X12" i="31"/>
  <c r="H12" i="31"/>
  <c r="H31" i="31" s="1"/>
  <c r="AO13" i="29"/>
  <c r="AW13" i="29"/>
  <c r="AK13" i="29"/>
  <c r="AK59" i="29"/>
  <c r="AS13" i="29"/>
  <c r="AF13" i="29"/>
  <c r="BA106" i="29"/>
  <c r="BE13" i="29"/>
  <c r="AE13" i="29"/>
  <c r="BE106" i="29"/>
  <c r="AS59" i="29"/>
  <c r="H12" i="27"/>
  <c r="L133" i="27"/>
  <c r="P133" i="27"/>
  <c r="D81" i="27"/>
  <c r="L82" i="27"/>
  <c r="T133" i="27"/>
  <c r="X135" i="27"/>
  <c r="K31" i="27"/>
  <c r="F31" i="27"/>
  <c r="P82" i="27"/>
  <c r="P32" i="27"/>
  <c r="AA81" i="27"/>
  <c r="AA31" i="27"/>
  <c r="O31" i="27"/>
  <c r="O132" i="27"/>
  <c r="AB37" i="27"/>
  <c r="P43" i="27"/>
  <c r="AB62" i="27"/>
  <c r="P144" i="27"/>
  <c r="AB135" i="27"/>
  <c r="X144" i="27"/>
  <c r="X93" i="27"/>
  <c r="X32" i="27"/>
  <c r="X62" i="27"/>
  <c r="X132" i="27" s="1"/>
  <c r="P12" i="27"/>
  <c r="AB83" i="27"/>
  <c r="W31" i="27"/>
  <c r="AB134" i="27"/>
  <c r="W132" i="27"/>
  <c r="L32" i="27"/>
  <c r="F132" i="27"/>
  <c r="P37" i="27"/>
  <c r="S81" i="27"/>
  <c r="J31" i="27"/>
  <c r="F81" i="27"/>
  <c r="AB43" i="27"/>
  <c r="T82" i="27"/>
  <c r="D31" i="27"/>
  <c r="K81" i="27"/>
  <c r="AB138" i="27"/>
  <c r="K132" i="27"/>
  <c r="V81" i="27"/>
  <c r="R81" i="27"/>
  <c r="J81" i="27"/>
  <c r="H32" i="27"/>
  <c r="J132" i="27"/>
  <c r="X82" i="27"/>
  <c r="X133" i="27"/>
  <c r="AB87" i="27"/>
  <c r="V132" i="27"/>
  <c r="T134" i="27"/>
  <c r="X87" i="27"/>
  <c r="AB82" i="27"/>
  <c r="T83" i="27"/>
  <c r="X138" i="27"/>
  <c r="AB133" i="27"/>
  <c r="AB84" i="27"/>
  <c r="AB34" i="27"/>
  <c r="G132" i="27"/>
  <c r="H93" i="27"/>
  <c r="H144" i="27"/>
  <c r="L144" i="27"/>
  <c r="T84" i="27"/>
  <c r="P83" i="27"/>
  <c r="L83" i="27"/>
  <c r="BE59" i="25"/>
  <c r="AE59" i="25"/>
  <c r="BE13" i="25"/>
  <c r="BA59" i="25"/>
  <c r="AF59" i="25"/>
  <c r="AW59" i="25"/>
  <c r="AW106" i="25"/>
  <c r="V132" i="23"/>
  <c r="J81" i="23"/>
  <c r="V31" i="23"/>
  <c r="V81" i="23"/>
  <c r="L133" i="23"/>
  <c r="P82" i="23"/>
  <c r="D31" i="23"/>
  <c r="AB32" i="23"/>
  <c r="K132" i="23"/>
  <c r="P133" i="23"/>
  <c r="D132" i="23"/>
  <c r="X33" i="23"/>
  <c r="AB133" i="23"/>
  <c r="T144" i="23"/>
  <c r="P33" i="23"/>
  <c r="T93" i="23"/>
  <c r="K31" i="23"/>
  <c r="X84" i="23"/>
  <c r="X135" i="23"/>
  <c r="AB134" i="23"/>
  <c r="L82" i="23"/>
  <c r="X134" i="23"/>
  <c r="L32" i="23"/>
  <c r="S31" i="23"/>
  <c r="K81" i="23"/>
  <c r="J31" i="23"/>
  <c r="T82" i="23"/>
  <c r="Z31" i="23"/>
  <c r="AB62" i="23"/>
  <c r="H134" i="23"/>
  <c r="X32" i="23"/>
  <c r="Z132" i="23"/>
  <c r="H83" i="23"/>
  <c r="P113" i="23"/>
  <c r="W132" i="23"/>
  <c r="AB87" i="23"/>
  <c r="AB82" i="23"/>
  <c r="X43" i="23"/>
  <c r="Z81" i="23"/>
  <c r="H135" i="23"/>
  <c r="T43" i="23"/>
  <c r="T34" i="23"/>
  <c r="T33" i="23"/>
  <c r="T83" i="23"/>
  <c r="H87" i="23"/>
  <c r="R31" i="23"/>
  <c r="X138" i="23"/>
  <c r="G31" i="23"/>
  <c r="L33" i="23"/>
  <c r="H32" i="23"/>
  <c r="P93" i="23"/>
  <c r="H34" i="23"/>
  <c r="L93" i="23"/>
  <c r="X83" i="23"/>
  <c r="AB37" i="23"/>
  <c r="L134" i="23"/>
  <c r="C81" i="23"/>
  <c r="H133" i="23"/>
  <c r="X82" i="23"/>
  <c r="AO106" i="21"/>
  <c r="AW59" i="21"/>
  <c r="BA106" i="21"/>
  <c r="AS106" i="21"/>
  <c r="AF59" i="21"/>
  <c r="AE59" i="21"/>
  <c r="AE106" i="21"/>
  <c r="AW13" i="21"/>
  <c r="AO13" i="21"/>
  <c r="BE106" i="21"/>
  <c r="AW106" i="21"/>
  <c r="AO59" i="21"/>
  <c r="X113" i="19"/>
  <c r="Z132" i="19"/>
  <c r="Z81" i="19"/>
  <c r="AB12" i="19"/>
  <c r="AB113" i="19"/>
  <c r="B81" i="19"/>
  <c r="D81" i="19"/>
  <c r="O31" i="19"/>
  <c r="F31" i="19"/>
  <c r="D132" i="19"/>
  <c r="AB37" i="19"/>
  <c r="AB138" i="19"/>
  <c r="T83" i="19"/>
  <c r="L62" i="19"/>
  <c r="X93" i="19"/>
  <c r="S81" i="19"/>
  <c r="H87" i="19"/>
  <c r="X33" i="19"/>
  <c r="J132" i="19"/>
  <c r="J81" i="19"/>
  <c r="H43" i="19"/>
  <c r="P62" i="19"/>
  <c r="P93" i="19"/>
  <c r="O132" i="19"/>
  <c r="J31" i="19"/>
  <c r="B132" i="19"/>
  <c r="X144" i="19"/>
  <c r="P43" i="19"/>
  <c r="B31" i="19"/>
  <c r="O81" i="19"/>
  <c r="P33" i="19"/>
  <c r="K81" i="19"/>
  <c r="X82" i="19"/>
  <c r="K132" i="19"/>
  <c r="X138" i="19"/>
  <c r="D31" i="19"/>
  <c r="S31" i="19"/>
  <c r="L135" i="19"/>
  <c r="S132" i="19"/>
  <c r="X37" i="19"/>
  <c r="L84" i="19"/>
  <c r="L32" i="19"/>
  <c r="X87" i="19"/>
  <c r="P37" i="19"/>
  <c r="AB82" i="19"/>
  <c r="L133" i="19"/>
  <c r="AB144" i="19"/>
  <c r="AB32" i="19"/>
  <c r="H32" i="19"/>
  <c r="X62" i="19"/>
  <c r="L87" i="19"/>
  <c r="T43" i="19"/>
  <c r="L82" i="19"/>
  <c r="AB133" i="19"/>
  <c r="T134" i="19"/>
  <c r="T33" i="19"/>
  <c r="X43" i="19"/>
  <c r="X83" i="19"/>
  <c r="AB135" i="19"/>
  <c r="T144" i="19"/>
  <c r="X133" i="19"/>
  <c r="AB84" i="19"/>
  <c r="AB33" i="19"/>
  <c r="X134" i="19"/>
  <c r="L138" i="19"/>
  <c r="H33" i="19"/>
  <c r="P134" i="19"/>
  <c r="P144" i="19"/>
  <c r="AB87" i="19"/>
  <c r="P133" i="19"/>
  <c r="L37" i="19"/>
  <c r="AB62" i="19"/>
  <c r="AB93" i="19"/>
  <c r="P138" i="19"/>
  <c r="P32" i="19"/>
  <c r="AB43" i="19"/>
  <c r="X32" i="19"/>
  <c r="P87" i="19"/>
  <c r="N31" i="19"/>
  <c r="P12" i="19"/>
  <c r="C31" i="19"/>
  <c r="H83" i="19"/>
  <c r="H134" i="19"/>
  <c r="P82" i="19"/>
  <c r="T135" i="19"/>
  <c r="T82" i="19"/>
  <c r="H138" i="19"/>
  <c r="R132" i="19"/>
  <c r="L83" i="19"/>
  <c r="G132" i="19"/>
  <c r="H82" i="19"/>
  <c r="H135" i="19"/>
  <c r="H34" i="19"/>
  <c r="H84" i="19"/>
  <c r="X10" i="18"/>
  <c r="BE106" i="17"/>
  <c r="AF59" i="17"/>
  <c r="AO106" i="17"/>
  <c r="AK106" i="17"/>
  <c r="AS15" i="17"/>
  <c r="AE15" i="17"/>
  <c r="BA15" i="17"/>
  <c r="AO59" i="17"/>
  <c r="AW59" i="17"/>
  <c r="AS106" i="17"/>
  <c r="AF106" i="17"/>
  <c r="AO15" i="17"/>
  <c r="AE59" i="17"/>
  <c r="L113" i="15"/>
  <c r="W132" i="15"/>
  <c r="W81" i="15"/>
  <c r="T33" i="15"/>
  <c r="K81" i="15"/>
  <c r="D31" i="15"/>
  <c r="K31" i="15"/>
  <c r="H37" i="15"/>
  <c r="K132" i="15"/>
  <c r="H84" i="15"/>
  <c r="H33" i="15"/>
  <c r="N31" i="15"/>
  <c r="O132" i="15"/>
  <c r="Z81" i="15"/>
  <c r="B31" i="15"/>
  <c r="AB93" i="15"/>
  <c r="T32" i="15"/>
  <c r="AB43" i="15"/>
  <c r="AB12" i="15"/>
  <c r="AB81" i="15" s="1"/>
  <c r="O81" i="15"/>
  <c r="O31" i="15"/>
  <c r="L43" i="15"/>
  <c r="Z132" i="15"/>
  <c r="T43" i="15"/>
  <c r="T133" i="15"/>
  <c r="X87" i="15"/>
  <c r="H93" i="15"/>
  <c r="L134" i="15"/>
  <c r="P62" i="15"/>
  <c r="P93" i="15"/>
  <c r="X133" i="15"/>
  <c r="C132" i="15"/>
  <c r="C31" i="15"/>
  <c r="AB83" i="15"/>
  <c r="X33" i="15"/>
  <c r="P133" i="15"/>
  <c r="AB134" i="15"/>
  <c r="L32" i="15"/>
  <c r="X32" i="15"/>
  <c r="X82" i="15"/>
  <c r="B81" i="15"/>
  <c r="AB84" i="15"/>
  <c r="B132" i="15"/>
  <c r="AB133" i="15"/>
  <c r="T144" i="15"/>
  <c r="H133" i="15"/>
  <c r="T93" i="15"/>
  <c r="AB34" i="15"/>
  <c r="L12" i="15"/>
  <c r="L93" i="15"/>
  <c r="L135" i="15"/>
  <c r="H43" i="15"/>
  <c r="H144" i="15"/>
  <c r="L144" i="15"/>
  <c r="P37" i="15"/>
  <c r="P144" i="15"/>
  <c r="P87" i="15"/>
  <c r="X138" i="15"/>
  <c r="P138" i="15"/>
  <c r="H134" i="15"/>
  <c r="P43" i="15"/>
  <c r="L87" i="15"/>
  <c r="S132" i="15"/>
  <c r="P12" i="15"/>
  <c r="N81" i="15"/>
  <c r="X83" i="15"/>
  <c r="AA132" i="15"/>
  <c r="J81" i="15"/>
  <c r="X134" i="15"/>
  <c r="J132" i="15"/>
  <c r="X37" i="15"/>
  <c r="L37" i="15"/>
  <c r="F31" i="15"/>
  <c r="S81" i="15"/>
  <c r="AB87" i="15"/>
  <c r="S31" i="15"/>
  <c r="R81" i="15"/>
  <c r="AB32" i="15"/>
  <c r="F81" i="15"/>
  <c r="P83" i="15"/>
  <c r="H135" i="15"/>
  <c r="L138" i="15"/>
  <c r="AB138" i="15"/>
  <c r="L62" i="15"/>
  <c r="G31" i="15"/>
  <c r="P82" i="15"/>
  <c r="P32" i="15"/>
  <c r="AB37" i="15"/>
  <c r="T135" i="15"/>
  <c r="L83" i="15"/>
  <c r="T83" i="15"/>
  <c r="X135" i="15"/>
  <c r="X84" i="15"/>
  <c r="L133" i="15"/>
  <c r="D81" i="15"/>
  <c r="V81" i="15"/>
  <c r="T134" i="15"/>
  <c r="N132" i="15"/>
  <c r="P135" i="15"/>
  <c r="P84" i="15"/>
  <c r="H83" i="15"/>
  <c r="D132" i="15"/>
  <c r="H87" i="15"/>
  <c r="V132" i="15"/>
  <c r="H138" i="15"/>
  <c r="L82" i="15"/>
  <c r="AA81" i="15"/>
  <c r="H12" i="15"/>
  <c r="F59" i="9"/>
  <c r="T62" i="9"/>
  <c r="X10" i="14"/>
  <c r="P53" i="13"/>
  <c r="BA57" i="11"/>
  <c r="AK13" i="11"/>
  <c r="AW13" i="11"/>
  <c r="AO13" i="11"/>
  <c r="BE104" i="11"/>
  <c r="AS57" i="11"/>
  <c r="AO57" i="11"/>
  <c r="BE13" i="11"/>
  <c r="D161" i="9"/>
  <c r="P122" i="9"/>
  <c r="R110" i="9"/>
  <c r="H164" i="9"/>
  <c r="H62" i="9"/>
  <c r="L167" i="9"/>
  <c r="L164" i="9"/>
  <c r="AB111" i="9"/>
  <c r="H167" i="9"/>
  <c r="AB173" i="9"/>
  <c r="L61" i="9"/>
  <c r="R161" i="9"/>
  <c r="L113" i="9"/>
  <c r="AB164" i="9"/>
  <c r="T122" i="9"/>
  <c r="P163" i="9"/>
  <c r="P112" i="9"/>
  <c r="C161" i="9"/>
  <c r="T142" i="9"/>
  <c r="B59" i="9"/>
  <c r="C110" i="9"/>
  <c r="V59" i="9"/>
  <c r="L162" i="9"/>
  <c r="P162" i="9"/>
  <c r="T164" i="9"/>
  <c r="K161" i="9"/>
  <c r="X163" i="9"/>
  <c r="L111" i="9"/>
  <c r="T113" i="9"/>
  <c r="X112" i="9"/>
  <c r="S110" i="9"/>
  <c r="F161" i="9"/>
  <c r="J110" i="9"/>
  <c r="X173" i="9"/>
  <c r="L112" i="9"/>
  <c r="S161" i="9"/>
  <c r="AB162" i="9"/>
  <c r="AB60" i="9"/>
  <c r="H10" i="9"/>
  <c r="H32" i="8"/>
  <c r="Q100" i="8"/>
  <c r="Q10" i="8"/>
  <c r="Q56" i="8"/>
  <c r="K100" i="8"/>
  <c r="K67" i="8"/>
  <c r="K10" i="8"/>
  <c r="K111" i="8"/>
  <c r="K21" i="8"/>
  <c r="D106" i="8"/>
  <c r="D31" i="6"/>
  <c r="L32" i="6"/>
  <c r="L33" i="6"/>
  <c r="I32" i="6"/>
  <c r="K31" i="6"/>
  <c r="K33" i="6"/>
  <c r="Q31" i="6"/>
  <c r="D33" i="6"/>
  <c r="Q33" i="6"/>
  <c r="I31" i="6"/>
  <c r="C33" i="6"/>
  <c r="C32" i="6"/>
  <c r="P32" i="6"/>
  <c r="H32" i="6"/>
  <c r="H31" i="6"/>
  <c r="P31" i="6"/>
  <c r="E33" i="6"/>
  <c r="M32" i="6"/>
  <c r="J18" i="38"/>
  <c r="B18" i="38"/>
  <c r="H18" i="38"/>
  <c r="AE59" i="29"/>
  <c r="AO106" i="29"/>
  <c r="AW106" i="29"/>
  <c r="D106" i="29"/>
  <c r="AS106" i="29"/>
  <c r="AE106" i="29"/>
  <c r="AF59" i="29"/>
  <c r="D59" i="29"/>
  <c r="AF106" i="29"/>
  <c r="AW59" i="29"/>
  <c r="AO59" i="29"/>
  <c r="BE59" i="29"/>
  <c r="BA59" i="29"/>
  <c r="D13" i="29"/>
  <c r="BA13" i="29"/>
  <c r="L12" i="27"/>
  <c r="L37" i="27"/>
  <c r="T135" i="27"/>
  <c r="T34" i="27"/>
  <c r="AB12" i="27"/>
  <c r="AB31" i="27" s="1"/>
  <c r="L43" i="27"/>
  <c r="H82" i="27"/>
  <c r="P134" i="27"/>
  <c r="P33" i="27"/>
  <c r="L87" i="27"/>
  <c r="L62" i="27"/>
  <c r="R31" i="27"/>
  <c r="S132" i="27"/>
  <c r="S31" i="27"/>
  <c r="G31" i="27"/>
  <c r="T138" i="27"/>
  <c r="T113" i="27"/>
  <c r="L134" i="27"/>
  <c r="T12" i="27"/>
  <c r="T37" i="27"/>
  <c r="P138" i="27"/>
  <c r="P113" i="27"/>
  <c r="L113" i="27"/>
  <c r="L138" i="27"/>
  <c r="G81" i="27"/>
  <c r="H133" i="27"/>
  <c r="L33" i="27"/>
  <c r="AB93" i="27"/>
  <c r="P87" i="27"/>
  <c r="P62" i="27"/>
  <c r="R132" i="27"/>
  <c r="L93" i="27"/>
  <c r="T62" i="27"/>
  <c r="T87" i="27"/>
  <c r="AB144" i="27"/>
  <c r="AF13" i="25"/>
  <c r="BA106" i="25"/>
  <c r="AO106" i="25"/>
  <c r="AF106" i="25"/>
  <c r="AO59" i="25"/>
  <c r="AK59" i="25"/>
  <c r="D59" i="25"/>
  <c r="AK106" i="25"/>
  <c r="D106" i="25"/>
  <c r="AK13" i="25"/>
  <c r="D13" i="25"/>
  <c r="AW13" i="25"/>
  <c r="W31" i="23"/>
  <c r="P37" i="23"/>
  <c r="P12" i="23"/>
  <c r="P87" i="23"/>
  <c r="T138" i="23"/>
  <c r="T113" i="23"/>
  <c r="L87" i="23"/>
  <c r="L62" i="23"/>
  <c r="X133" i="23"/>
  <c r="P135" i="23"/>
  <c r="L43" i="23"/>
  <c r="T133" i="23"/>
  <c r="T32" i="23"/>
  <c r="P138" i="23"/>
  <c r="P84" i="23"/>
  <c r="C132" i="23"/>
  <c r="S132" i="23"/>
  <c r="H37" i="23"/>
  <c r="H12" i="23"/>
  <c r="B81" i="23"/>
  <c r="T37" i="23"/>
  <c r="T12" i="23"/>
  <c r="X87" i="23"/>
  <c r="X62" i="23"/>
  <c r="P134" i="23"/>
  <c r="AB33" i="23"/>
  <c r="T135" i="23"/>
  <c r="AA132" i="23"/>
  <c r="P144" i="23"/>
  <c r="P62" i="23"/>
  <c r="X144" i="23"/>
  <c r="B31" i="23"/>
  <c r="G132" i="23"/>
  <c r="N132" i="23"/>
  <c r="R132" i="23"/>
  <c r="T62" i="23"/>
  <c r="T87" i="23"/>
  <c r="F132" i="23"/>
  <c r="S81" i="23"/>
  <c r="P83" i="23"/>
  <c r="H138" i="23"/>
  <c r="H113" i="23"/>
  <c r="L12" i="23"/>
  <c r="L37" i="23"/>
  <c r="H82" i="23"/>
  <c r="AA81" i="23"/>
  <c r="T84" i="23"/>
  <c r="L138" i="23"/>
  <c r="G81" i="23"/>
  <c r="N81" i="23"/>
  <c r="AB83" i="23"/>
  <c r="AB138" i="23"/>
  <c r="AB113" i="23"/>
  <c r="X93" i="23"/>
  <c r="P43" i="23"/>
  <c r="X12" i="23"/>
  <c r="F81" i="23"/>
  <c r="W81" i="23"/>
  <c r="L83" i="23"/>
  <c r="R81" i="23"/>
  <c r="L144" i="23"/>
  <c r="X37" i="23"/>
  <c r="AS13" i="21"/>
  <c r="AK59" i="21"/>
  <c r="D59" i="21"/>
  <c r="AK13" i="21"/>
  <c r="D13" i="21"/>
  <c r="BA13" i="21"/>
  <c r="AF106" i="21"/>
  <c r="AF13" i="21"/>
  <c r="BE59" i="21"/>
  <c r="BE13" i="21"/>
  <c r="BA59" i="21"/>
  <c r="D106" i="21"/>
  <c r="AS59" i="21"/>
  <c r="AK106" i="21"/>
  <c r="G31" i="19"/>
  <c r="T87" i="19"/>
  <c r="T62" i="19"/>
  <c r="T133" i="19"/>
  <c r="H93" i="19"/>
  <c r="F132" i="19"/>
  <c r="F81" i="19"/>
  <c r="P135" i="19"/>
  <c r="T84" i="19"/>
  <c r="T138" i="19"/>
  <c r="T113" i="19"/>
  <c r="H144" i="19"/>
  <c r="N81" i="19"/>
  <c r="AA132" i="19"/>
  <c r="P83" i="19"/>
  <c r="R81" i="19"/>
  <c r="L144" i="19"/>
  <c r="L93" i="19"/>
  <c r="L43" i="19"/>
  <c r="L134" i="19"/>
  <c r="C81" i="19"/>
  <c r="T34" i="19"/>
  <c r="G81" i="19"/>
  <c r="T32" i="19"/>
  <c r="H133" i="19"/>
  <c r="T37" i="19"/>
  <c r="T12" i="19"/>
  <c r="N132" i="19"/>
  <c r="P84" i="19"/>
  <c r="AB134" i="19"/>
  <c r="C132" i="19"/>
  <c r="AA81" i="19"/>
  <c r="AB83" i="19"/>
  <c r="R31" i="19"/>
  <c r="L33" i="19"/>
  <c r="H37" i="19"/>
  <c r="H12" i="19"/>
  <c r="L12" i="19"/>
  <c r="BE15" i="17"/>
  <c r="AF15" i="17"/>
  <c r="BA106" i="17"/>
  <c r="D106" i="17"/>
  <c r="BE59" i="17"/>
  <c r="AK15" i="17"/>
  <c r="D15" i="17"/>
  <c r="AS59" i="17"/>
  <c r="BA59" i="17"/>
  <c r="D59" i="17"/>
  <c r="G132" i="15"/>
  <c r="L84" i="15"/>
  <c r="P134" i="15"/>
  <c r="H82" i="15"/>
  <c r="T84" i="15"/>
  <c r="G81" i="15"/>
  <c r="T82" i="15"/>
  <c r="T138" i="15"/>
  <c r="T113" i="15"/>
  <c r="T37" i="15"/>
  <c r="T12" i="15"/>
  <c r="T34" i="15"/>
  <c r="X43" i="15"/>
  <c r="X12" i="15"/>
  <c r="L33" i="15"/>
  <c r="AB82" i="15"/>
  <c r="X144" i="15"/>
  <c r="T87" i="15"/>
  <c r="T62" i="15"/>
  <c r="AB31" i="15"/>
  <c r="H32" i="15"/>
  <c r="L34" i="15"/>
  <c r="R132" i="15"/>
  <c r="R31" i="15"/>
  <c r="P33" i="15"/>
  <c r="P86" i="13"/>
  <c r="AS13" i="11"/>
  <c r="BA13" i="11"/>
  <c r="AK104" i="11"/>
  <c r="AW57" i="11"/>
  <c r="AO104" i="11"/>
  <c r="AW104" i="11"/>
  <c r="AS104" i="11"/>
  <c r="AK57" i="11"/>
  <c r="H122" i="9"/>
  <c r="H71" i="9"/>
  <c r="H60" i="9"/>
  <c r="H111" i="9"/>
  <c r="AB163" i="9"/>
  <c r="AB61" i="9"/>
  <c r="H173" i="9"/>
  <c r="X116" i="9"/>
  <c r="AA59" i="9"/>
  <c r="P65" i="9"/>
  <c r="P40" i="9"/>
  <c r="O161" i="9"/>
  <c r="Z59" i="9"/>
  <c r="X164" i="9"/>
  <c r="X62" i="9"/>
  <c r="AB113" i="9"/>
  <c r="AB142" i="9"/>
  <c r="AB167" i="9"/>
  <c r="P62" i="9"/>
  <c r="H162" i="9"/>
  <c r="P164" i="9"/>
  <c r="AB65" i="9"/>
  <c r="AB40" i="9"/>
  <c r="AA161" i="9"/>
  <c r="W110" i="9"/>
  <c r="L65" i="9"/>
  <c r="L40" i="9"/>
  <c r="G59" i="9"/>
  <c r="L116" i="9"/>
  <c r="L91" i="9"/>
  <c r="P60" i="9"/>
  <c r="Z161" i="9"/>
  <c r="V161" i="9"/>
  <c r="T65" i="9"/>
  <c r="T40" i="9"/>
  <c r="T116" i="9"/>
  <c r="G161" i="9"/>
  <c r="B110" i="9"/>
  <c r="X162" i="9"/>
  <c r="X60" i="9"/>
  <c r="T61" i="9"/>
  <c r="T163" i="9"/>
  <c r="P111" i="9"/>
  <c r="V110" i="9"/>
  <c r="AB116" i="9"/>
  <c r="AB91" i="9"/>
  <c r="P173" i="9"/>
  <c r="J161" i="9"/>
  <c r="K110" i="9"/>
  <c r="T173" i="9"/>
  <c r="AB112" i="9"/>
  <c r="R59" i="9"/>
  <c r="AB122" i="9"/>
  <c r="AB71" i="9"/>
  <c r="X40" i="9"/>
  <c r="X59" i="9" s="1"/>
  <c r="X65" i="9"/>
  <c r="H116" i="9"/>
  <c r="H91" i="9"/>
  <c r="H65" i="9"/>
  <c r="H40" i="9"/>
  <c r="X113" i="9"/>
  <c r="W59" i="9"/>
  <c r="P142" i="9"/>
  <c r="P167" i="9"/>
  <c r="X122" i="9"/>
  <c r="K59" i="9"/>
  <c r="O59" i="9"/>
  <c r="N111" i="8"/>
  <c r="N99" i="7"/>
  <c r="N67" i="8"/>
  <c r="N62" i="8"/>
  <c r="P21" i="8"/>
  <c r="P10" i="7"/>
  <c r="M33" i="6"/>
  <c r="E32" i="6"/>
  <c r="J33" i="6"/>
  <c r="P78" i="4"/>
  <c r="J32" i="6"/>
  <c r="G32" i="6"/>
  <c r="D67" i="4"/>
  <c r="F111" i="8"/>
  <c r="F99" i="7"/>
  <c r="F67" i="8"/>
  <c r="F62" i="8"/>
  <c r="N38" i="6"/>
  <c r="N9" i="6"/>
  <c r="N31" i="6" s="1"/>
  <c r="D16" i="8"/>
  <c r="I31" i="3"/>
  <c r="I30" i="3"/>
  <c r="I29" i="3"/>
  <c r="G31" i="6"/>
  <c r="K56" i="4"/>
  <c r="L21" i="8"/>
  <c r="L10" i="7"/>
  <c r="L67" i="8"/>
  <c r="B9" i="6"/>
  <c r="B38" i="6"/>
  <c r="B57" i="4"/>
  <c r="B10" i="4"/>
  <c r="B51" i="2"/>
  <c r="P67" i="8"/>
  <c r="P55" i="7"/>
  <c r="J21" i="8"/>
  <c r="J10" i="7"/>
  <c r="J100" i="8" s="1"/>
  <c r="N21" i="8"/>
  <c r="N10" i="7"/>
  <c r="H16" i="8"/>
  <c r="I21" i="8"/>
  <c r="I10" i="7"/>
  <c r="H21" i="8"/>
  <c r="H10" i="7"/>
  <c r="F32" i="6"/>
  <c r="B84" i="4"/>
  <c r="B73" i="4"/>
  <c r="L78" i="4"/>
  <c r="H67" i="8"/>
  <c r="H55" i="7"/>
  <c r="F16" i="8"/>
  <c r="N16" i="8"/>
  <c r="O31" i="6"/>
  <c r="N37" i="6"/>
  <c r="D78" i="4"/>
  <c r="Q30" i="3"/>
  <c r="F21" i="8"/>
  <c r="B21" i="7"/>
  <c r="B10" i="7" s="1"/>
  <c r="B11" i="7"/>
  <c r="F31" i="6"/>
  <c r="D31" i="3"/>
  <c r="N36" i="6"/>
  <c r="O33" i="6"/>
  <c r="B52" i="2"/>
  <c r="L16" i="8"/>
  <c r="D21" i="8"/>
  <c r="D10" i="7"/>
  <c r="D56" i="8" s="1"/>
  <c r="P16" i="8"/>
  <c r="B68" i="4"/>
  <c r="B21" i="4"/>
  <c r="L67" i="4"/>
  <c r="B36" i="6"/>
  <c r="R105" i="7" l="1"/>
  <c r="R121" i="7"/>
  <c r="R32" i="4"/>
  <c r="R38" i="2"/>
  <c r="R39" i="2"/>
  <c r="X81" i="35"/>
  <c r="R18" i="7"/>
  <c r="R64" i="8" s="1"/>
  <c r="R51" i="2"/>
  <c r="R52" i="2"/>
  <c r="R60" i="4"/>
  <c r="R17" i="2"/>
  <c r="R15" i="2"/>
  <c r="R16" i="2"/>
  <c r="R71" i="4"/>
  <c r="R29" i="3"/>
  <c r="R30" i="3"/>
  <c r="R31" i="3"/>
  <c r="R73" i="4"/>
  <c r="R84" i="4"/>
  <c r="R62" i="4"/>
  <c r="R10" i="4"/>
  <c r="R68" i="4"/>
  <c r="R57" i="4"/>
  <c r="R79" i="4"/>
  <c r="X31" i="31"/>
  <c r="R84" i="8"/>
  <c r="R38" i="8"/>
  <c r="R128" i="8"/>
  <c r="R79" i="8"/>
  <c r="R123" i="8"/>
  <c r="R33" i="8"/>
  <c r="R32" i="7"/>
  <c r="R130" i="8"/>
  <c r="R86" i="8"/>
  <c r="R40" i="8"/>
  <c r="R110" i="7"/>
  <c r="R99" i="7" s="1"/>
  <c r="R100" i="7"/>
  <c r="X31" i="23"/>
  <c r="R66" i="7"/>
  <c r="R55" i="7" s="1"/>
  <c r="R56" i="7"/>
  <c r="R108" i="8"/>
  <c r="R13" i="7"/>
  <c r="R13" i="8" s="1"/>
  <c r="R70" i="8"/>
  <c r="R114" i="8"/>
  <c r="R24" i="8"/>
  <c r="R12" i="7"/>
  <c r="R12" i="8" s="1"/>
  <c r="R113" i="8"/>
  <c r="R69" i="8"/>
  <c r="R23" i="8"/>
  <c r="R22" i="7"/>
  <c r="R27" i="8"/>
  <c r="R16" i="7"/>
  <c r="R73" i="8"/>
  <c r="R117" i="8"/>
  <c r="R65" i="8"/>
  <c r="R109" i="8"/>
  <c r="R19" i="8"/>
  <c r="R60" i="8"/>
  <c r="R104" i="8"/>
  <c r="R107" i="8"/>
  <c r="R63" i="8"/>
  <c r="R17" i="8"/>
  <c r="AG13" i="33"/>
  <c r="P81" i="31"/>
  <c r="T81" i="31"/>
  <c r="X81" i="31"/>
  <c r="L81" i="31"/>
  <c r="H81" i="31"/>
  <c r="H81" i="27"/>
  <c r="H31" i="27"/>
  <c r="X81" i="19"/>
  <c r="T59" i="9"/>
  <c r="X31" i="27"/>
  <c r="X81" i="27"/>
  <c r="AG13" i="29"/>
  <c r="H132" i="27"/>
  <c r="P31" i="27"/>
  <c r="T81" i="27"/>
  <c r="L81" i="27"/>
  <c r="P81" i="27"/>
  <c r="AB81" i="27"/>
  <c r="AG106" i="25"/>
  <c r="AB132" i="23"/>
  <c r="H81" i="23"/>
  <c r="P81" i="23"/>
  <c r="T31" i="23"/>
  <c r="L81" i="23"/>
  <c r="H132" i="23"/>
  <c r="AG13" i="21"/>
  <c r="X132" i="19"/>
  <c r="AB31" i="19"/>
  <c r="L31" i="19"/>
  <c r="P31" i="19"/>
  <c r="X31" i="19"/>
  <c r="AB81" i="19"/>
  <c r="AB132" i="19"/>
  <c r="P81" i="19"/>
  <c r="P132" i="19"/>
  <c r="T31" i="19"/>
  <c r="AG106" i="17"/>
  <c r="AB132" i="15"/>
  <c r="P81" i="15"/>
  <c r="L81" i="15"/>
  <c r="L31" i="15"/>
  <c r="L132" i="15"/>
  <c r="P132" i="15"/>
  <c r="P31" i="15"/>
  <c r="T132" i="15"/>
  <c r="H31" i="15"/>
  <c r="H81" i="15"/>
  <c r="H132" i="15"/>
  <c r="L110" i="9"/>
  <c r="P161" i="9"/>
  <c r="L161" i="9"/>
  <c r="X110" i="9"/>
  <c r="H110" i="9"/>
  <c r="P110" i="9"/>
  <c r="AB59" i="9"/>
  <c r="T110" i="9"/>
  <c r="X161" i="9"/>
  <c r="AG59" i="29"/>
  <c r="AG106" i="29"/>
  <c r="T31" i="27"/>
  <c r="L132" i="27"/>
  <c r="AB132" i="27"/>
  <c r="P132" i="27"/>
  <c r="T132" i="27"/>
  <c r="L31" i="27"/>
  <c r="AG59" i="25"/>
  <c r="AG13" i="25"/>
  <c r="T81" i="23"/>
  <c r="AB81" i="23"/>
  <c r="X81" i="23"/>
  <c r="L132" i="23"/>
  <c r="L31" i="23"/>
  <c r="X132" i="23"/>
  <c r="T132" i="23"/>
  <c r="H31" i="23"/>
  <c r="AB31" i="23"/>
  <c r="P31" i="23"/>
  <c r="P132" i="23"/>
  <c r="AG106" i="21"/>
  <c r="AG59" i="21"/>
  <c r="L132" i="19"/>
  <c r="H31" i="19"/>
  <c r="H132" i="19"/>
  <c r="H81" i="19"/>
  <c r="L81" i="19"/>
  <c r="T132" i="19"/>
  <c r="T81" i="19"/>
  <c r="AG59" i="17"/>
  <c r="AG15" i="17"/>
  <c r="T31" i="15"/>
  <c r="T81" i="15"/>
  <c r="X31" i="15"/>
  <c r="X132" i="15"/>
  <c r="X81" i="15"/>
  <c r="T161" i="9"/>
  <c r="L59" i="9"/>
  <c r="P59" i="9"/>
  <c r="AB161" i="9"/>
  <c r="H59" i="9"/>
  <c r="H161" i="9"/>
  <c r="AB110" i="9"/>
  <c r="F100" i="8"/>
  <c r="F10" i="8"/>
  <c r="F56" i="8"/>
  <c r="D10" i="8"/>
  <c r="D100" i="8"/>
  <c r="H10" i="8"/>
  <c r="J10" i="8"/>
  <c r="J56" i="8"/>
  <c r="B31" i="6"/>
  <c r="B32" i="6"/>
  <c r="B33" i="6"/>
  <c r="P10" i="8"/>
  <c r="N10" i="8"/>
  <c r="N56" i="8"/>
  <c r="H56" i="8"/>
  <c r="H100" i="8"/>
  <c r="L10" i="8"/>
  <c r="L100" i="8"/>
  <c r="I10" i="8"/>
  <c r="I56" i="8"/>
  <c r="I100" i="8"/>
  <c r="N33" i="6"/>
  <c r="N32" i="6"/>
  <c r="P56" i="8"/>
  <c r="P100" i="8"/>
  <c r="L56" i="8"/>
  <c r="B67" i="4"/>
  <c r="B78" i="4"/>
  <c r="B56" i="4"/>
  <c r="N100" i="8"/>
  <c r="R18" i="8" l="1"/>
  <c r="R78" i="4"/>
  <c r="R67" i="4"/>
  <c r="R56" i="4"/>
  <c r="R78" i="8"/>
  <c r="R122" i="8"/>
  <c r="R32" i="8"/>
  <c r="R102" i="8"/>
  <c r="R58" i="8"/>
  <c r="R16" i="8"/>
  <c r="R62" i="8"/>
  <c r="R106" i="8"/>
  <c r="R11" i="7"/>
  <c r="R11" i="8" s="1"/>
  <c r="R68" i="8"/>
  <c r="R22" i="8"/>
  <c r="R21" i="7"/>
  <c r="R112" i="8"/>
  <c r="R59" i="8"/>
  <c r="R103" i="8"/>
  <c r="R101" i="8" l="1"/>
  <c r="R57" i="8"/>
  <c r="R111" i="8"/>
  <c r="R67" i="8"/>
  <c r="R21" i="8"/>
  <c r="R10" i="7"/>
  <c r="R10" i="8" s="1"/>
  <c r="R100" i="8" l="1"/>
  <c r="R56" i="8"/>
  <c r="R24" i="6" l="1"/>
  <c r="R48" i="6" s="1"/>
  <c r="R46" i="6" l="1"/>
  <c r="R47" i="6"/>
  <c r="R11" i="6"/>
  <c r="R19" i="6"/>
  <c r="R9" i="6" s="1"/>
  <c r="R33" i="6" l="1"/>
  <c r="R31" i="6"/>
  <c r="R32" i="6"/>
  <c r="R41" i="6"/>
  <c r="R42" i="6"/>
  <c r="R43" i="6"/>
</calcChain>
</file>

<file path=xl/sharedStrings.xml><?xml version="1.0" encoding="utf-8"?>
<sst xmlns="http://schemas.openxmlformats.org/spreadsheetml/2006/main" count="7605" uniqueCount="610">
  <si>
    <t>CONTENIDO</t>
  </si>
  <si>
    <t>SERIE HISTÓRICA</t>
  </si>
  <si>
    <t>I Y II CICLOS</t>
  </si>
  <si>
    <t>ESCUELAS NOCTURNAS</t>
  </si>
  <si>
    <t>III CICLO Y EDUCACIÓN DIVERSIFICADA,  DIURNA Y NOCTURNA</t>
  </si>
  <si>
    <t>III CICLO Y EDUCACIÓN DIVERSIFICADA, ACADÉMICA DIURNA</t>
  </si>
  <si>
    <t>III CICLO Y EDUCACIÓN DIVERSIFICADA, TÉCNICA DIURNA</t>
  </si>
  <si>
    <t>III CICLO Y EDUCACIÓN DIVERSIFICADA, ACADÉMICA NOCTURNA</t>
  </si>
  <si>
    <t>III CICLO Y EDUCACIÓN DIVERSIFICADA, TÉCNICA NOCTURNA</t>
  </si>
  <si>
    <t>GRADUADOS COMO TÉCNICOS MEDIOS</t>
  </si>
  <si>
    <t>I y II Ciclos</t>
  </si>
  <si>
    <t>Cifras Absolutas</t>
  </si>
  <si>
    <t xml:space="preserve">     Matrícula Final</t>
  </si>
  <si>
    <t xml:space="preserve">          Aprobados</t>
  </si>
  <si>
    <t xml:space="preserve">          Aplazados</t>
  </si>
  <si>
    <t xml:space="preserve">          Reprobados</t>
  </si>
  <si>
    <t>Escuelas Nocturnas</t>
  </si>
  <si>
    <t>.</t>
  </si>
  <si>
    <t>MATRICULA FINAL EN I Y II CICLOS</t>
  </si>
  <si>
    <t>Total</t>
  </si>
  <si>
    <t xml:space="preserve">       Aprobados</t>
  </si>
  <si>
    <t xml:space="preserve">       Aplazados</t>
  </si>
  <si>
    <t xml:space="preserve">       Reprobados</t>
  </si>
  <si>
    <t>Pública</t>
  </si>
  <si>
    <t>Privada</t>
  </si>
  <si>
    <t>RENDIMIENTO EDUCATIVO EN I Y II CICLOS</t>
  </si>
  <si>
    <t>Aprobados</t>
  </si>
  <si>
    <t>I Ciclo</t>
  </si>
  <si>
    <t xml:space="preserve">        1º</t>
  </si>
  <si>
    <t xml:space="preserve">        2º</t>
  </si>
  <si>
    <t xml:space="preserve">        3º</t>
  </si>
  <si>
    <t>II Ciclo</t>
  </si>
  <si>
    <t xml:space="preserve">        4º</t>
  </si>
  <si>
    <t xml:space="preserve">        5º</t>
  </si>
  <si>
    <t xml:space="preserve">        6º</t>
  </si>
  <si>
    <t>Aplazados</t>
  </si>
  <si>
    <t>Reprobados</t>
  </si>
  <si>
    <t>(Cifras Relativas)</t>
  </si>
  <si>
    <t>RENDIMIENTO EDUCATIVO EN ESCUELAS NOCTURNAS</t>
  </si>
  <si>
    <t>Nivel Cursado</t>
  </si>
  <si>
    <t>I</t>
  </si>
  <si>
    <t>II</t>
  </si>
  <si>
    <t>III</t>
  </si>
  <si>
    <t>IV</t>
  </si>
  <si>
    <t>MATRICULA FINAL EN III CICLO Y EDUCACIÓN DIVERSIFICADA DIURNA</t>
  </si>
  <si>
    <t>Dependencia</t>
  </si>
  <si>
    <t xml:space="preserve">     Aprobados</t>
  </si>
  <si>
    <t xml:space="preserve">     Aplazados</t>
  </si>
  <si>
    <t xml:space="preserve">     Reprobados</t>
  </si>
  <si>
    <t>APROBADOS EN III CICLO Y EDUCACIÓN DIVERSIFICADA, DIURNA</t>
  </si>
  <si>
    <t xml:space="preserve">     III Ciclo</t>
  </si>
  <si>
    <t xml:space="preserve">           7º</t>
  </si>
  <si>
    <t xml:space="preserve">           8º</t>
  </si>
  <si>
    <t xml:space="preserve">           9º</t>
  </si>
  <si>
    <t xml:space="preserve">     Educación Diversificada</t>
  </si>
  <si>
    <t xml:space="preserve">           10º</t>
  </si>
  <si>
    <t xml:space="preserve">           11º</t>
  </si>
  <si>
    <t xml:space="preserve">           12º</t>
  </si>
  <si>
    <t>Académica</t>
  </si>
  <si>
    <t xml:space="preserve">Técnica </t>
  </si>
  <si>
    <t>APLAZADOS EN III CICLO Y EDUCACIÓN DIVERSIFICADA, DIURNA</t>
  </si>
  <si>
    <t>-</t>
  </si>
  <si>
    <t>REPROBADOS EN III CICLO Y EDUCACIÓN DIVERSIFICADA, DIURNA</t>
  </si>
  <si>
    <t>TOTAL</t>
  </si>
  <si>
    <t>1º</t>
  </si>
  <si>
    <t>2º</t>
  </si>
  <si>
    <t>3º</t>
  </si>
  <si>
    <t>4º</t>
  </si>
  <si>
    <t>5º</t>
  </si>
  <si>
    <t>6º</t>
  </si>
  <si>
    <t>T</t>
  </si>
  <si>
    <t>H</t>
  </si>
  <si>
    <t>M</t>
  </si>
  <si>
    <t>Público</t>
  </si>
  <si>
    <t xml:space="preserve">Privado </t>
  </si>
  <si>
    <t>APROBADOS EN I Y II CICLOS</t>
  </si>
  <si>
    <t>ABSOLUTO</t>
  </si>
  <si>
    <t>APLAZADOS EN I Y II CICLOS</t>
  </si>
  <si>
    <t>REPROBADOS EN I Y II CICLOS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</si>
  <si>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</si>
  <si>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</si>
  <si>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</si>
  <si>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</si>
  <si>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</si>
  <si>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</si>
  <si>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</si>
  <si>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</si>
  <si>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</si>
  <si>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</si>
  <si>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</si>
  <si>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</si>
  <si>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</si>
  <si>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</si>
  <si>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</si>
  <si>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</si>
  <si>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</si>
  <si>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</si>
  <si>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</si>
  <si>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</si>
  <si>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</si>
  <si>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</si>
  <si>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</si>
  <si>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</si>
  <si>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</si>
  <si>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</si>
  <si>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</si>
  <si>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PORCENTAJE DE APROBACION EN I Y II CICLOS</t>
  </si>
  <si>
    <t>PORCENTAJE DE APLAZAMIENTO EN I Y II CICLOS</t>
  </si>
  <si>
    <t>PORCENTAJE DE REPROBACION EN I Y II CICLOS</t>
  </si>
  <si>
    <t>MATRICULA FINAL EN ESCUELAS NOCTURNAS</t>
  </si>
  <si>
    <t>San José  Oeste</t>
  </si>
  <si>
    <t>APROBADOS EN ESCUELAS NOCTURNAS</t>
  </si>
  <si>
    <t>Cifras Relativas</t>
  </si>
  <si>
    <t>APLAZADOS EN ESCUELAS NOCTURNAS</t>
  </si>
  <si>
    <t>REPROBADOS EN ESCUELAS NOCTURNAS</t>
  </si>
  <si>
    <t>MATRICULA FINAL EN III CICLO Y EDUCACION DIVERSIFICADA, DIURNA Y NOCTURNA</t>
  </si>
  <si>
    <t>7º</t>
  </si>
  <si>
    <t>8º</t>
  </si>
  <si>
    <t>9º</t>
  </si>
  <si>
    <t>10º</t>
  </si>
  <si>
    <t>11º</t>
  </si>
  <si>
    <t>12º</t>
  </si>
  <si>
    <t>APROBADOS EN III CICLO Y EDUCACION DIVERSIFICADA, DIURNA Y NOCTURNA</t>
  </si>
  <si>
    <t>APLAZADOS EN III CICLO Y EDUCACION DIVERSIFICADA, DIURNA Y NOCTURNA</t>
  </si>
  <si>
    <t>REPROBADOS EN III CICLO Y EDUCACION DIVERSIFICADA, DIURNA Y NOCTURNA</t>
  </si>
  <si>
    <t>MATRICULA FINAL EN III CICLO Y EDUCACION DIVERSIFICADA DIURNA Y NOCTURNA</t>
  </si>
  <si>
    <t>APROBADOS EN III CICLO Y EDUCACION DIVERSIFICADA DIURNA Y NOCTURNA</t>
  </si>
  <si>
    <t>PORCENTAJE DE APROBACION EN III CICLO Y EDUCACION DIVERSIFICADA DIURNA Y NOCTURNA</t>
  </si>
  <si>
    <t>APLAZADOS EN III CICLO Y EDUCACION DIVERSIFICADA DIURNA Y NOCTURNA</t>
  </si>
  <si>
    <t>PORCENTAJE DE APLAZAMIENTO EN III CICLO Y EDUCACION DIVERSIFICADA DIURNA Y NOCTURNA</t>
  </si>
  <si>
    <t>REPROBADOS EN III CICLO Y EDUCACION DIVERSIFICADA DIURNA Y NOCTURNA</t>
  </si>
  <si>
    <t>PORCENTAJE DE REPROBACION EN III CICLO Y EDUCACION DIVERSIFICADA DIURNA Y NOCTURNA</t>
  </si>
  <si>
    <t xml:space="preserve">MATRICULA FINAL EN III CICLO Y EDUCACION DIVERSIFICADA, DIURNA </t>
  </si>
  <si>
    <t>APROBADOS EN III CICLO Y EDUCACION DIVERSIFICADA, DIURNA</t>
  </si>
  <si>
    <t>APLAZADOS EN III CICLO Y EDUCACION DIVERSIFICADA, DIURNA</t>
  </si>
  <si>
    <t>REPROBADOS EN III CICLO Y EDUCACION DIVERSIFICADA, DIURNA</t>
  </si>
  <si>
    <t>MATRICULA FINAL EN III CICLO Y EDUCACION DIVERSIFICADA DIURNA</t>
  </si>
  <si>
    <t xml:space="preserve">APROBADOS EN III CICLO Y EDUCACION DIVERSIFICADA DIURNA </t>
  </si>
  <si>
    <t>PORCENTAJE DE APROBACION EN III CICLO Y EDUCACION DIVERSIFICADA DIURNA</t>
  </si>
  <si>
    <t>APLAZADOS EN III CICLO Y EDUCACION DIVERSIFICADA DIURNA</t>
  </si>
  <si>
    <t>PORCENTAJE DE APLAZAMIENTO EN III CICLO Y EDUCACION DIVERSIFICADA DIURNA</t>
  </si>
  <si>
    <t>REPROBADOS EN III CICLO Y EDUCACION DIVERSIFICADA DIURNA</t>
  </si>
  <si>
    <t>PORCENTAJE DE REPROBACION EN III CICLO Y EDUCACION DIVERSIFICADA DIURNA</t>
  </si>
  <si>
    <t xml:space="preserve">MATRICULA FINAL EN III CICLO Y EDUCACION DIVERSIFICADA, ACADEMICA DIURNA </t>
  </si>
  <si>
    <t>APROBADOS EN III CICLO Y EDUCACION DIVERSIFICADA, ACADEMICA DIURNA</t>
  </si>
  <si>
    <t>APLAZADOS EN III CICLO Y EDUCACION DIVERSIFICADA, ACADEMCIA DIURNA</t>
  </si>
  <si>
    <t>REPROBADOS EN III CICLO Y EDUCACION DIVERSIFICADA, ACADEMICA DIURNA</t>
  </si>
  <si>
    <t xml:space="preserve">MATRICULA FINAL EN III CICLO Y EDUCACION DIVERSIFICADA ACADEMICA DIURNA </t>
  </si>
  <si>
    <t xml:space="preserve">APROBADOS EN III CICLO Y EDUCACION DIVERSIFICADA ACADEMICA DIURNA </t>
  </si>
  <si>
    <t>PORCENTAJE DE APROBACION EN III CICLO Y EDUCACION DIVERSIFICADA ACADEMICA DIURNA</t>
  </si>
  <si>
    <t>APLAZADOS EN III CICLO Y EDUCACION DIVERSIFICADA ACADEMICA DIURNA</t>
  </si>
  <si>
    <t>PORCENTAJE DE APLAZAMIENTO EN III CICLO Y EDUCACION DIVERSIFICADA ACADEMICA DIURNA</t>
  </si>
  <si>
    <t>REPROBADOS EN III CICLO Y EDUCACION DIVERSIFICADA ACADEMICA DIURNA</t>
  </si>
  <si>
    <t>PORCENTAJE DE REPROBACION EN III CICLO Y EDUCACION DIVERSIFICADA ACADEMICA DIURNA</t>
  </si>
  <si>
    <t>CUADRO Nº:  69</t>
  </si>
  <si>
    <t>CUADRO Nº:  70</t>
  </si>
  <si>
    <t>CUADRO Nº:  71</t>
  </si>
  <si>
    <t>CUADRO Nº:  72</t>
  </si>
  <si>
    <t xml:space="preserve">MATRICULA FINAL EN III CICLO Y EDUCACION DIVERSIFICADA, ACADEMICA NOCTURNA </t>
  </si>
  <si>
    <t>APROBADOS EN III CICLO Y EDUCACION DIVERSIFICADA, ACADEMICA NOCTURNA</t>
  </si>
  <si>
    <t>APLAZADOS EN III CICLO Y EDUCACION DIVERSIFICADA, ACADEMICA NOCTURNA</t>
  </si>
  <si>
    <t>MATRICULA FINAL EN III CICLO Y EDUCACION DIVERSIFICADA ACADEMICA NOCTURNA</t>
  </si>
  <si>
    <t>Sarapiquí</t>
  </si>
  <si>
    <t>Grande de Terraba</t>
  </si>
  <si>
    <t>Sula</t>
  </si>
  <si>
    <t>APROBADOS EN III CICLO Y EDUCACION DIVERSIFICADA ACADEMICA NOCTURNA</t>
  </si>
  <si>
    <t>PORCENTAJE DE APROBACION EN III CICLO Y EDUCACION DIVERSIFICADA ACADEMICA NOCTURNA</t>
  </si>
  <si>
    <t>APLAZADOS EN III CICLO Y EDUCACION DIVERSIFICADA ACADEMICA NOCTURNA</t>
  </si>
  <si>
    <t>PORCENTAJE DE APLAZAMIENTO EN III CICLO Y EDUCACION DIVERSIFICADA ACADEMICA NOCTURNA</t>
  </si>
  <si>
    <t>Zona Norte Norte</t>
  </si>
  <si>
    <t>Saan José Oeste</t>
  </si>
  <si>
    <t>Modalidad de Enseñanza</t>
  </si>
  <si>
    <t xml:space="preserve">     Industrial</t>
  </si>
  <si>
    <t xml:space="preserve">     Agropecuaria</t>
  </si>
  <si>
    <t xml:space="preserve">     Servicios</t>
  </si>
  <si>
    <t xml:space="preserve"> </t>
  </si>
  <si>
    <t>GRADUADOS COMO TÉCNICOS MEDIOS, POR ESPECIALIDAD</t>
  </si>
  <si>
    <t>Hombres</t>
  </si>
  <si>
    <t>Mujeres</t>
  </si>
  <si>
    <t>Comercial y de Servicios</t>
  </si>
  <si>
    <t>Acoounting</t>
  </si>
  <si>
    <t>Administración y Operación Aduanera</t>
  </si>
  <si>
    <t>Banca y Finanzas</t>
  </si>
  <si>
    <t>Contabilidad</t>
  </si>
  <si>
    <t>Contabilidad y Auditoría</t>
  </si>
  <si>
    <t>Contabilidad y Costos</t>
  </si>
  <si>
    <t>Contabilidad y Finanzas</t>
  </si>
  <si>
    <t>Ejecutivo para Centros de Servicios</t>
  </si>
  <si>
    <t>Executive Service Center</t>
  </si>
  <si>
    <t>Informática en Desarrollo de Software</t>
  </si>
  <si>
    <t>Informática en Soporte</t>
  </si>
  <si>
    <t>Informática Empresarial</t>
  </si>
  <si>
    <t>Information Technology Support</t>
  </si>
  <si>
    <t>Computer Networking</t>
  </si>
  <si>
    <t>Computer Science in Software Development</t>
  </si>
  <si>
    <t>Salud Ocupacional</t>
  </si>
  <si>
    <t>Secretariado Ejecutivo</t>
  </si>
  <si>
    <t>Bilingual Secretary</t>
  </si>
  <si>
    <t>Turismo Costero</t>
  </si>
  <si>
    <t>Turismo Ecológico</t>
  </si>
  <si>
    <t>Turismo Rural</t>
  </si>
  <si>
    <t>Turismo en Alimentos y Bebidas</t>
  </si>
  <si>
    <t>Turismo en Hotelería y Eventos Especiales</t>
  </si>
  <si>
    <t>Industrial</t>
  </si>
  <si>
    <t>Administración, Logística y Distribución</t>
  </si>
  <si>
    <t>Automotriz</t>
  </si>
  <si>
    <t>Autorremodelado</t>
  </si>
  <si>
    <t>Construcción Civil</t>
  </si>
  <si>
    <t>Dibujo Arquitectónico</t>
  </si>
  <si>
    <t>Dibujo Técnico</t>
  </si>
  <si>
    <t>Diseño Gráfico</t>
  </si>
  <si>
    <t>Diseño Publicitario</t>
  </si>
  <si>
    <t>Diseño y Confección de la Moda</t>
  </si>
  <si>
    <t>Diseño y Construcción de Muebles y Estructuras</t>
  </si>
  <si>
    <t>Electromecánica</t>
  </si>
  <si>
    <t>Electrónica en Mantenimiento de Equipo de Cómputo</t>
  </si>
  <si>
    <t>Electrónica en Telecomunicaciones</t>
  </si>
  <si>
    <t>Electrónica Industrial</t>
  </si>
  <si>
    <t>Electrotecnia</t>
  </si>
  <si>
    <t>Impresión OFFSET</t>
  </si>
  <si>
    <t>Mantenimiento Industrial</t>
  </si>
  <si>
    <t>Mecánica General</t>
  </si>
  <si>
    <t>Mecánica de Precisión</t>
  </si>
  <si>
    <t>Mecánica Naval</t>
  </si>
  <si>
    <t>Productividad y Calidad</t>
  </si>
  <si>
    <t>Refrigeración y Aire Acondicionado</t>
  </si>
  <si>
    <t>Agropecuaria</t>
  </si>
  <si>
    <t>Agro Jardinería</t>
  </si>
  <si>
    <t>Agroecología</t>
  </si>
  <si>
    <t>Agroindustria Alimentaria con Tecnología Agrícola</t>
  </si>
  <si>
    <t>Agroindustria Alimentaria con Tecnología Pecuaria</t>
  </si>
  <si>
    <t>Agropecuario en Producción Agrícola</t>
  </si>
  <si>
    <t>Agropecuario en Producción Pecuaria</t>
  </si>
  <si>
    <t>Riego y Drenaje</t>
  </si>
  <si>
    <t>C1-C13</t>
  </si>
  <si>
    <t>C14-C24</t>
  </si>
  <si>
    <t>C25-C28</t>
  </si>
  <si>
    <t>III CICLO Y EDUCACIÓN DIVERSIFICADA,  DIURNA</t>
  </si>
  <si>
    <t>C29-C39</t>
  </si>
  <si>
    <t>C40-C50</t>
  </si>
  <si>
    <t>C51-C61</t>
  </si>
  <si>
    <t>C62-C72</t>
  </si>
  <si>
    <t>Fuente: Departamento de Análisis Estadístico, MEP.</t>
  </si>
  <si>
    <r>
      <t xml:space="preserve">Cifras Relativas </t>
    </r>
    <r>
      <rPr>
        <b/>
        <sz val="10"/>
        <color theme="1"/>
        <rFont val="Calibri"/>
        <family val="2"/>
      </rPr>
      <t>¹⁄</t>
    </r>
  </si>
  <si>
    <r>
      <rPr>
        <sz val="8"/>
        <color theme="1"/>
        <rFont val="Calibri"/>
        <family val="2"/>
      </rPr>
      <t>¹⁄</t>
    </r>
    <r>
      <rPr>
        <sz val="8"/>
        <color theme="1"/>
        <rFont val="Times New Roman"/>
        <family val="1"/>
      </rPr>
      <t xml:space="preserve"> Cifras calculadas respecto a la Matrícula Final</t>
    </r>
  </si>
  <si>
    <t>Subvencionada</t>
  </si>
  <si>
    <t>Año Cursado</t>
  </si>
  <si>
    <t>SEGÚN AÑO CURSADO</t>
  </si>
  <si>
    <t>DEPENDENCIA PÚBLICA, PRIVADA Y SUBVENCIONADA</t>
  </si>
  <si>
    <t>SEGÚN DEPENDENCIA Y RENDIMIENTO</t>
  </si>
  <si>
    <t>DEPENDENCIA PÚBLICA</t>
  </si>
  <si>
    <t>CUADRO Nº6</t>
  </si>
  <si>
    <t>SEGÚN RAMA EDUCATIVA Y AÑO CURSADO</t>
  </si>
  <si>
    <t>CUADRO Nº14</t>
  </si>
  <si>
    <t>POR AÑO CURSADO Y SEXO</t>
  </si>
  <si>
    <t>SEGÚN ZONA Y DEPENDENCIA</t>
  </si>
  <si>
    <t>Simbología: T=Total, H=Hombres, M=Mujeres</t>
  </si>
  <si>
    <t>CUADRO Nº15</t>
  </si>
  <si>
    <t>CUADRO Nº17</t>
  </si>
  <si>
    <t>CUADRO Nº16</t>
  </si>
  <si>
    <t>Dirección Regional</t>
  </si>
  <si>
    <t xml:space="preserve">Total </t>
  </si>
  <si>
    <t>Costa Rica</t>
  </si>
  <si>
    <t>Subvencionado</t>
  </si>
  <si>
    <t>SEGÚN DIRECCIÓN REGIONAL</t>
  </si>
  <si>
    <t>CUADRO Nº18</t>
  </si>
  <si>
    <t>CUADRO Nº23</t>
  </si>
  <si>
    <t>CUADRO Nº24</t>
  </si>
  <si>
    <t>CUADRO Nº21</t>
  </si>
  <si>
    <t>CUADRO Nº22</t>
  </si>
  <si>
    <t>CUADRO Nº19</t>
  </si>
  <si>
    <t>CUADRO Nº20</t>
  </si>
  <si>
    <t>CUADRO Nº25</t>
  </si>
  <si>
    <t>POR NIVEL CURSADO Y SEXO</t>
  </si>
  <si>
    <t>CUADRO Nº26</t>
  </si>
  <si>
    <t>CUADRO Nº27</t>
  </si>
  <si>
    <t>CUADRO Nº28</t>
  </si>
  <si>
    <t>CUADRO Nº29</t>
  </si>
  <si>
    <t>CUADRO Nº30</t>
  </si>
  <si>
    <t>CUADRO Nº31</t>
  </si>
  <si>
    <t>CUADRO Nº32</t>
  </si>
  <si>
    <t>CUADRO Nº33</t>
  </si>
  <si>
    <t>CUADRO Nº39</t>
  </si>
  <si>
    <t>CUADRO Nº38</t>
  </si>
  <si>
    <t>CUADRO Nº36</t>
  </si>
  <si>
    <t>CUADRO Nº37</t>
  </si>
  <si>
    <t>CUADRO Nº34</t>
  </si>
  <si>
    <t>CUADRO Nº35</t>
  </si>
  <si>
    <t>CUADRO Nº40</t>
  </si>
  <si>
    <t>CUADRO Nº43</t>
  </si>
  <si>
    <t>CUADRO Nº42</t>
  </si>
  <si>
    <t>CUADRO Nº41</t>
  </si>
  <si>
    <t>CUADRO Nº44</t>
  </si>
  <si>
    <t>CUADRO Nº45</t>
  </si>
  <si>
    <t>CUADRO Nº46</t>
  </si>
  <si>
    <t>CUADRO Nº47</t>
  </si>
  <si>
    <t>CUADRO Nº48</t>
  </si>
  <si>
    <t>CUADRO Nº49</t>
  </si>
  <si>
    <t>CUADRO Nº50</t>
  </si>
  <si>
    <t>CUADRO Nº51</t>
  </si>
  <si>
    <t>CUADRO Nº52</t>
  </si>
  <si>
    <t>CUADRO Nº53</t>
  </si>
  <si>
    <t>CUADRO Nº:54</t>
  </si>
  <si>
    <t>CUADRO Nº55</t>
  </si>
  <si>
    <t>CUADRO Nº61</t>
  </si>
  <si>
    <t>CUADRO Nº60</t>
  </si>
  <si>
    <t>CUADRO Nº58</t>
  </si>
  <si>
    <t>CUADRO Nº59</t>
  </si>
  <si>
    <t>CUADRO Nº56</t>
  </si>
  <si>
    <t>CUADRO Nº57</t>
  </si>
  <si>
    <t>CUADRO Nº62</t>
  </si>
  <si>
    <t>CUADRO Nº63</t>
  </si>
  <si>
    <t>CUADRO Nº64</t>
  </si>
  <si>
    <t>CUADRO Nº65</t>
  </si>
  <si>
    <t>CUADRO Nº66</t>
  </si>
  <si>
    <t>CUADRO Nº67</t>
  </si>
  <si>
    <t>CUADRO Nº68</t>
  </si>
  <si>
    <t>CUADRO Nº73</t>
  </si>
  <si>
    <t>CUADRO Nº74</t>
  </si>
  <si>
    <t>CUADRO Nº75</t>
  </si>
  <si>
    <t>CUADRO Nº76</t>
  </si>
  <si>
    <t>CUADRO Nº77</t>
  </si>
  <si>
    <t>CUADRO Nº78</t>
  </si>
  <si>
    <t>CUADRO Nº79</t>
  </si>
  <si>
    <t>CUADRO Nº80</t>
  </si>
  <si>
    <t>CUADRO Nº81</t>
  </si>
  <si>
    <t>CUADRO Nº82</t>
  </si>
  <si>
    <t>CUADRO Nº83</t>
  </si>
  <si>
    <t>CUADRO Nº84</t>
  </si>
  <si>
    <t>CUADRO Nº85</t>
  </si>
  <si>
    <t>CUADRO Nº87</t>
  </si>
  <si>
    <t>CUADRO Nº86</t>
  </si>
  <si>
    <t>CUADRO Nº88</t>
  </si>
  <si>
    <t>CUADRO Nº89</t>
  </si>
  <si>
    <t>CUADRO Nº90</t>
  </si>
  <si>
    <t>APROBADOS EN III CICLO Y EDUCACION DIVERSIFICADA TÉCNICA NOCTURNA</t>
  </si>
  <si>
    <t>PORCENTAJE DE APROBACION EN III CICLO Y EDUCACION DIVERSIFICADA TÉCNICA NOCTURNA</t>
  </si>
  <si>
    <t>APLAZADOS EN III CICLO Y EDUCACION DIVERSIFICADA TÉCNICA NOCTURNA</t>
  </si>
  <si>
    <t>PORCENTAJE DE APLAMIENTO EN III CICLO Y EDUCACION DIVERSIFICADA TÉCNICA NOCTURNA</t>
  </si>
  <si>
    <t>MATRICULA FINAL EN III CICLO Y EDUCACION DIVERSIFICADA TÉCNICA NOCTURNA</t>
  </si>
  <si>
    <t>APROBADOS EN III CICLO Y EDUCACION DIVERSIFICADA, TÉCNICA NOCTURNA</t>
  </si>
  <si>
    <t>APLAZADOS EN III CICLO Y EDUCACION DIVERSIFICADA, TÉCNICA NOCTURNA</t>
  </si>
  <si>
    <t xml:space="preserve">MATRICULA FINAL EN III CICLO Y EDUCACION DIVERSIFICADA, TÉCNICA NOCTURNA </t>
  </si>
  <si>
    <t xml:space="preserve">APROBADOS EN III CICLO Y EDUCACION DIVERSIFICADA TÉCNICA DIURNA </t>
  </si>
  <si>
    <t>PORCENTAJE DE APROBACION EN III CICLO Y EDUCACION DIVERSIFICADA TÉCNICA DIURNA</t>
  </si>
  <si>
    <t>APLAZADOS EN III CICLO Y EDUCACION DIVERSIFICADA TÉCNICA DIURNA</t>
  </si>
  <si>
    <t>PORCENTAJE DE APLAZAMIENTO EN III CICLO Y EDUCACION DIVERSIFICADA TÉCNICA DIURNA</t>
  </si>
  <si>
    <t>REPROBADOS EN III CICLO Y EDUCACION DIVERSIFICADA TÉCNICA DIURNA</t>
  </si>
  <si>
    <t>PORCENTAJE DE REPROBACION EN III CICLO Y EDUCACION DIVERSIFICADA TÉCNICA DIURNA</t>
  </si>
  <si>
    <t xml:space="preserve">MATRICULA FINAL EN III CICLO Y EDUCACION DIVERSIFICADA TÉCNICA DIURNA </t>
  </si>
  <si>
    <t>APROBADOS EN III CICLO Y EDUCACION DIVERSIFICADA, TÉCNICA DIURNA</t>
  </si>
  <si>
    <t>APLAZADOS EN III CICLO Y EDUCACION DIVERSIFICADA, TÉCNICA DIURNA</t>
  </si>
  <si>
    <t>REPROBADOS EN III CICLO Y EDUCACION DIVERSIFICADA, TÉCNICA DIURNA</t>
  </si>
  <si>
    <t xml:space="preserve">MATRICULA FINAL EN III CICLO Y EDUCACION DIVERSIFICADA, TÉCNICA DIURNA </t>
  </si>
  <si>
    <t>SEGÚN MODALIDAD DE ENSEÑANZA</t>
  </si>
  <si>
    <t xml:space="preserve">GRADUADOS COMO TECNICO MEDIO EN EDUCACION DIVERSIFICADA TÉCNICA, </t>
  </si>
  <si>
    <t>INDICE</t>
  </si>
  <si>
    <t>III Ciclo y Educación Diver. Diurna Y Nocturna</t>
  </si>
  <si>
    <t>III Ciclo y Educación Diversificada Diurna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</si>
  <si>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</si>
  <si>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</si>
  <si>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</si>
  <si>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</si>
  <si>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</si>
  <si>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</si>
  <si>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</si>
  <si>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</si>
  <si>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</si>
  <si>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</si>
  <si>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</si>
  <si>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</si>
  <si>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</si>
  <si>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</si>
  <si>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</si>
  <si>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</si>
  <si>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</si>
  <si>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</si>
  <si>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</si>
  <si>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</si>
  <si>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</si>
  <si>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</si>
  <si>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</si>
  <si>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</si>
  <si>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</si>
  <si>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</si>
  <si>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</si>
  <si>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</si>
  <si>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</si>
  <si>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</si>
  <si>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</si>
  <si>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</si>
  <si>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</si>
  <si>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</si>
  <si>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</si>
  <si>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</si>
  <si>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</si>
  <si>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</si>
  <si>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</si>
  <si>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</si>
  <si>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</si>
  <si>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</si>
  <si>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</si>
  <si>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</si>
  <si>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</si>
  <si>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</si>
  <si>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</si>
  <si>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</si>
  <si>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</si>
  <si>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</si>
  <si>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</si>
  <si>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</si>
  <si>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</si>
  <si>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</si>
  <si>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</si>
  <si>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</si>
  <si>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</si>
  <si>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</si>
  <si>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</si>
  <si>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</si>
  <si>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</si>
  <si>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</si>
  <si>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</si>
  <si>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</si>
  <si>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</si>
  <si>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</si>
  <si>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</si>
  <si>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</si>
  <si>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</si>
  <si>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</si>
  <si>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</si>
  <si>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</si>
  <si>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</si>
  <si>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</si>
  <si>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</si>
  <si>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</si>
  <si>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</si>
  <si>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</si>
  <si>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</si>
  <si>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C80</t>
  </si>
  <si>
    <t>C81</t>
  </si>
  <si>
    <t>C82</t>
  </si>
  <si>
    <t>C83</t>
  </si>
  <si>
    <t>C84</t>
  </si>
  <si>
    <t>C85</t>
  </si>
  <si>
    <t>C86</t>
  </si>
  <si>
    <t>C87</t>
  </si>
  <si>
    <t>C88</t>
  </si>
  <si>
    <t>C89</t>
  </si>
  <si>
    <t>C90</t>
  </si>
  <si>
    <t>C91</t>
  </si>
  <si>
    <r>
      <t>C</t>
    </r>
    <r>
      <rPr>
        <b/>
        <sz val="11"/>
        <color indexed="8"/>
        <rFont val="Times New Roman"/>
        <family val="1"/>
      </rPr>
      <t>UADRO Nº 91</t>
    </r>
  </si>
  <si>
    <t>Para ir al cuadro dar clik en la celda</t>
  </si>
  <si>
    <t>Matrícula Final</t>
  </si>
  <si>
    <t>MATRICULA FINAL Y RENDIMIENTO EN I Y II CICLOS</t>
  </si>
  <si>
    <t xml:space="preserve">SEGÚN DEPENDENCIA </t>
  </si>
  <si>
    <t>SERIE HISTÓRICA DE MATRÍCULA FINAL  Y RENDIMIENTO EN EDUCACIÓN REGULAR</t>
  </si>
  <si>
    <t xml:space="preserve">SEGÚN NIVEL DE ENSEÑANZA </t>
  </si>
  <si>
    <t>Nivel Educativo</t>
  </si>
  <si>
    <t>CUADRO Nº5</t>
  </si>
  <si>
    <t>CUADRO Nº3</t>
  </si>
  <si>
    <t>CUADRO Nº4</t>
  </si>
  <si>
    <t>CUADRO Nº1</t>
  </si>
  <si>
    <t>CUADRO Nº2</t>
  </si>
  <si>
    <t>CUADRO Nº7</t>
  </si>
  <si>
    <t>CUADRO Nº8</t>
  </si>
  <si>
    <t>CUADRO Nº10</t>
  </si>
  <si>
    <t>CUADRO Nº12</t>
  </si>
  <si>
    <t>CUADRO Nº9</t>
  </si>
  <si>
    <t>CUADRO Nº11</t>
  </si>
  <si>
    <t>CUADRO Nº13</t>
  </si>
  <si>
    <t>Zona y Dependencia</t>
  </si>
  <si>
    <t>Urbana</t>
  </si>
  <si>
    <t>Rural</t>
  </si>
  <si>
    <t>Absoluto</t>
  </si>
  <si>
    <t>Relativo</t>
  </si>
  <si>
    <t>Especialidad</t>
  </si>
  <si>
    <t xml:space="preserve">Accounting </t>
  </si>
  <si>
    <t>Agroindustria</t>
  </si>
  <si>
    <t>Agroindustria Aliment. con Tecgía. Agrícola</t>
  </si>
  <si>
    <t>Agroindustria Aliment. con Tecgía. Pecuaria</t>
  </si>
  <si>
    <t>Agropecuaria producción Agrícola</t>
  </si>
  <si>
    <t>Agropecuaria producción Pecuaria</t>
  </si>
  <si>
    <t>Contabilidad y Auditoria</t>
  </si>
  <si>
    <t>Diseño y Construcción Muebles de Madera</t>
  </si>
  <si>
    <t>Diseño y Construcción Muebles y Estructuras</t>
  </si>
  <si>
    <t>Ejecutivos para Centros de Servicios</t>
  </si>
  <si>
    <t>Impresión Offset</t>
  </si>
  <si>
    <t>Industria Textil</t>
  </si>
  <si>
    <t>Informática Bilingüe</t>
  </si>
  <si>
    <t>Informática de Desarrollo de Software</t>
  </si>
  <si>
    <t>Informática en programación</t>
  </si>
  <si>
    <t>Informática en redes</t>
  </si>
  <si>
    <t>Informática en redes de Computadoras</t>
  </si>
  <si>
    <t>Informática en soporte</t>
  </si>
  <si>
    <t>Mecánica Automotriz</t>
  </si>
  <si>
    <t>Mecánica Precisión</t>
  </si>
  <si>
    <t>Refrigeración  y Aire Acondicionado</t>
  </si>
  <si>
    <t>Secret. Orientación en Servicio al Cliente</t>
  </si>
  <si>
    <t>Secretariado</t>
  </si>
  <si>
    <t>Secretariado Bilingue</t>
  </si>
  <si>
    <t>Secretariado Ejecutivo para centros de servicio</t>
  </si>
  <si>
    <t>Turismo en alimentos y Bebidas</t>
  </si>
  <si>
    <t>Administración, logística y Distribución</t>
  </si>
  <si>
    <t>Agroecologia</t>
  </si>
  <si>
    <t>C73-C80</t>
  </si>
  <si>
    <t>C81-C88</t>
  </si>
  <si>
    <t>C89-C91</t>
  </si>
  <si>
    <t>PORTADA</t>
  </si>
  <si>
    <t>FUNCIONARIOS QUE PARTICIPARON EN LA PUBLICACIÓN</t>
  </si>
  <si>
    <t>Portada</t>
  </si>
  <si>
    <t>Funcionarios que participaron en la publicación</t>
  </si>
  <si>
    <t>Cuadros Estadísticos: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</si>
  <si>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</si>
  <si>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AÑO 2017</t>
  </si>
  <si>
    <t>DEPENDENCIA PÚBLICA, PRIVADA Y SUBVENCIONADA, PERIODO 2000-2017</t>
  </si>
  <si>
    <t>PERIODO 2000-2017</t>
  </si>
  <si>
    <t>POR GENERO Y ESPECIALIDAD, 2017</t>
  </si>
  <si>
    <t>Informática en Redes de Computadoras</t>
  </si>
  <si>
    <t>PERIODO 2007-2017</t>
  </si>
  <si>
    <t>SERIE HISTÓRICA DE MATRÍCULA FINAL  Y RENDIMIENTO EN EDUCACIÓN REGULAR, SEGÚN  NIVEL DE ENSEÑANZA, PERIODO 2000-2017</t>
  </si>
  <si>
    <t>MATRICULA FINAL Y RENDIMIENTO EN I Y II CICLOS SEGÚN DEPENDENCIA, PERIODO 2000-2017</t>
  </si>
  <si>
    <t>RENDIMIENTO EDUCATIVO EN I Y II CICLOS, SEGÚN AÑO CURSADO, PERIODO 2000-2017 (CIFRAS ABSOLUTAS)</t>
  </si>
  <si>
    <t>RENDIMIENTO EDUCATIVO EN I Y II CICLOS, SEGÚN AÑO CURSADO, PERIODO 2000-2017 (CIFRAS RELATIVAS</t>
  </si>
  <si>
    <t>RENDIMIENTO EDUCATIVO EN ESCUELAS NOCTURNAS, SEGÚN NIVEL CURSADO, PERIODO 2000-2017 (CIFRAS ABSOLUTAS)</t>
  </si>
  <si>
    <t>RENDIMIENTO EDUCATIVO EN ESCUELAS NOCTURNAS, SEGÚN NIVEL CURSADO, PERIODO 2000-2017 (CIFRAS RELATIVAS</t>
  </si>
  <si>
    <t>MATRICULA FINAL EN III CICLO Y EDUCACIÓN DIVERSIFICADA DIURNA, SEGÚN DEPENDENCIA Y RENDIMIENTO, PERIODO 2000-2017</t>
  </si>
  <si>
    <t>APROBADOS EN III CICLO Y EDUCACIÓN DIVERSIFICADA DIURNA, SEGÚN RAMA EDUCATIVA Y AÑO CURSADO, PERIODO 2000-2017 (CIFRAS ABSOLUTAS)</t>
  </si>
  <si>
    <t>APROBADOS EN III CICLO Y EDUCACIÓN DIVERSIFICADA DIURNA, SEGÚN RAMA EDUCATIVA Y AÑO CURSADO, PERIODO 2000-2017 (CIFRAS RELATIVAS)</t>
  </si>
  <si>
    <t>APLAZADOS EN III CICLO Y EDUCACIÓN DIVERSIFICADA DIURNA, SEGÚN RAMA EDUCATIVA Y AÑO CURSADO, PERIODO 2000-2017 (CIFRAS ABSOLUTAS)</t>
  </si>
  <si>
    <t>APLAZADOS EN III CICLO Y EDUCACIÓN DIVERSIFICADA DIURNA, SEGÚN RAMA EDUCATIVA Y AÑO CURSADO, PERIODO 2000-2017 (CIFRAS RELATIVAS)</t>
  </si>
  <si>
    <t>REPROBADOS EN III CICLO Y EDUCACIÓN DIVERSIFICADA DIURNA, SEGÚN RAMA EDUCATIVA Y AÑO CURSADO, PERIODO 2000-2017 (CIFRAS ABSOLUTAS)</t>
  </si>
  <si>
    <t>REPROBADOS EN III CICLO Y EDUCACIÓN DIVERSIFICADA DIURNA, SEGÚN RAMA EDUCATIVA Y AÑO CURSADO, PERIODO 2000-2017 (CIFRAS RELATIVAS)</t>
  </si>
  <si>
    <t>MATRICULA FINAL EN I Y II CICLOS, POR AÑO CURSADO Y SEXO, SEGÚN ZONA Y DEPENDENCIA, AÑO 2017</t>
  </si>
  <si>
    <t>APROBADOS EN I Y II CICLOS, POR AÑO CURSADO Y SEXO, SEGÚN ZONA Y DEPENDENCIA, AÑO 2017</t>
  </si>
  <si>
    <t>APLAZADOS EN I Y II CICLOS, POR AÑO CURSADO Y SEXO, SEGÚN ZONA Y DEPENDENCIA, AÑO 2017</t>
  </si>
  <si>
    <t>REPROBADOS EN I Y II CICLOS, POR AÑO CURSADO Y SEXO, SEGÚN ZONA Y DEPENDENCIA, AÑO 2017</t>
  </si>
  <si>
    <t>MATRICULA FINAL EN I Y II CICLOS, POR AÑO CURSADO Y SEXO, SEGÚN DIRECCIÓN REGIONAL, AÑO 2017</t>
  </si>
  <si>
    <t>APROBADOS EN I Y II CICLOS, POR AÑO CURSADO Y SEXO, SEGÚN DIRECCIÓN REGIONAL, AÑO 2017</t>
  </si>
  <si>
    <t>PORCENTAJE DE APROBADOS EN I Y II CICLOS, POR AÑO CURSADO Y SEXO, SEGÚN DIRECCIÓN REGIONAL, AÑO 2017</t>
  </si>
  <si>
    <t>APLAZADOS EN I Y II CICLOS, POR AÑO CURSADO Y SEXO, SEGÚN DIRECCIÓN REGIONAL, AÑO 2017</t>
  </si>
  <si>
    <t>PORCENTAJE DE APLAZADOS EN I Y II CICLOS, POR AÑO CURSADO Y SEXO, SEGÚN DIRECCIÓN REGIONAL, AÑO 2017</t>
  </si>
  <si>
    <t>REPROBADOS EN I Y II CICLOS, POR AÑO CURSADO Y SEXO, SEGÚN DIRECCIÓN REGIONAL, AÑO 2017</t>
  </si>
  <si>
    <t>PORCENTAJE DE REPROBADOS EN I Y II CICLOS, POR AÑO CURSADO Y SEXO, SEGÚN DIRECCIÓN REGIONAL, AÑO 2017</t>
  </si>
  <si>
    <t>MATRICULA FINAL EN ESCUELAS NOCTURNAS, POR NIVEL CURSADO Y SEXO, SEGÚN DIRECCIÓN REGIONAL, NIVEL 2017</t>
  </si>
  <si>
    <t>APROBADOS EN ESCUELAS NOCTURNAS, POR NIVEL CURSADO Y SEXO, SEGÚN DIRECCIÓN REGIONAL, NIVEL 2017</t>
  </si>
  <si>
    <t>APLAZADOS EN ESCUELAS NOCTURNAS, POR NIVEL CURSADO Y SEXO, SEGÚN DIRECCIÓN REGIONAL, NIVEL 2017</t>
  </si>
  <si>
    <t>REPROBADOS EN ESCUELAS NOCTURNAS, POR NIVEL CURSADO Y SEXO, SEGÚN DIRECCIÓN REGIONAL, NIVEL 2017</t>
  </si>
  <si>
    <t>MATRICULA FINAL EN III CICLO Y EDUCACIÓN DIVERSIFICADA DIURNA Y NOCTURNA, POR AÑO CURSADO Y SEXO, SEGÚN ZONA Y DEPENDENCIA, AÑO 2017</t>
  </si>
  <si>
    <t>APROBADOS EN III CICLO Y EDUCACIÓN DIVERSIFICADA DIURNA Y NOCTURNA, POR AÑO CURSADO Y SEXO, SEGÚN ZONA Y DEPENDENCIA, AÑO 2017</t>
  </si>
  <si>
    <t>APLAZADOS EN III CICLO Y EDUCACIÓN DIVERSIFICADA DIURNA Y NOCTURNA, POR AÑO CURSADO Y SEXO, SEGÚN ZONA Y DEPENDENCIA, AÑO 2017</t>
  </si>
  <si>
    <t>REPROBADOS EN III CICLO Y EDUCACIÓN DIVERSIFICADA DIURNA Y NOCTURNA, POR AÑO CURSADO Y SEXO, SEGÚN ZONA Y DEPENDENCIA, AÑO 2017</t>
  </si>
  <si>
    <t>MATRICULA FINAL EN III CICLO Y EDUCACIÓN DIVERSIFICADA DIURNA Y NOCTURNA, POR AÑO CURSADO Y SEXO, SEGÚN DIRECCIÓN REGIONAL, AÑO 2017</t>
  </si>
  <si>
    <t>APROBADOS EN III CICLO Y EDUCACIÓN DIVERSIFICADA DIURNA Y NOCTURNA, POR AÑO CURSADO Y SEXO, SEGÚN DIRECCIÓN REGIONAL, AÑO 2017</t>
  </si>
  <si>
    <t>PORCENTAJE DE APROBADOS EN III CICLO Y EDUCACIÓN DIVERSIFICADA DIURNA Y NOCTURNA, POR AÑO CURSADO Y SEXO, SEGÚN DIRECCIÓN REGIONAL, AÑO 2017</t>
  </si>
  <si>
    <t>APLAZADOS EN III CICLO Y EDUCACIÓN DIVERSIFICADA DIURNA Y NOCTURNA, POR AÑO CURSADO Y SEXO, SEGÚN DIRECCIÓN REGIONAL, AÑO 2017</t>
  </si>
  <si>
    <t>PORCENTAJE DE APLAZADOS EN III CICLO Y EDUCACIÓN DIVERSIFICADA DIURNA Y NOCTURNA, POR AÑO CURSADO Y SEXO, SEGÚN DIRECCIÓN REGIONAL, AÑO 2017</t>
  </si>
  <si>
    <t>REPROBADOS EN III CICLO Y EDUCACIÓN DIVERSIFICADA DIURNA Y NOCTURNA, POR AÑO CURSADO Y SEXO, SEGÚN DIRECCIÓN REGIONAL, AÑO 2017</t>
  </si>
  <si>
    <t>PORCENTAJE DE REPROBADOS EN III CICLO Y EDUCACIÓN DIVERSIFICADA DIURNA Y NOCTURNA, POR AÑO CURSADO Y SEXO, SEGÚN DIRECCIÓN REGIONAL, AÑO 2017</t>
  </si>
  <si>
    <t>MATRICULA FINAL EN III CICLO Y EDUCACIÓN DIVERSIFICADA DIURNA , POR AÑO CURSADO Y SEXO, SEGÚN ZONA Y DEPENDENCIA, AÑO 2017</t>
  </si>
  <si>
    <t>APROBADOS EN III CICLO Y EDUCACIÓN DIVERSIFICADA DIURNA , POR AÑO CURSADO Y SEXO, SEGÚN ZONA Y DEPENDENCIA, AÑO 2017</t>
  </si>
  <si>
    <t>APLAZADOS EN III CICLO Y EDUCACIÓN DIVERSIFICADA DIURNA , POR AÑO CURSADO Y SEXO, SEGÚN ZONA Y DEPENDENCIA, AÑO 2017</t>
  </si>
  <si>
    <t>REPROBADOS EN III CICLO Y EDUCACIÓN DIVERSIFICADA DIURNA , POR AÑO CURSADO Y SEXO, SEGÚN ZONA Y DEPENDENCIA, AÑO 2017</t>
  </si>
  <si>
    <t>MATRICULA FINAL EN III CICLO Y EDUCACIÓN DIVERSIFICADA DIURNA , POR AÑO CURSADO Y SEXO, SEGÚN DIRECCIÓN REGIONAL, AÑO 2017</t>
  </si>
  <si>
    <t>APROBADOS EN III CICLO Y EDUCACIÓN DIVERSIFICADA DIURNA , POR AÑO CURSADO Y SEXO, SEGÚN DIRECCIÓN REGIONAL, AÑO 2017</t>
  </si>
  <si>
    <t>PORCENTAJE DE APROBADOS EN III CICLO Y EDUCACIÓN DIVERSIFICADA DIURNA , POR AÑO CURSADO Y SEXO, SEGÚN DIRECCIÓN REGIONAL, AÑO 2017</t>
  </si>
  <si>
    <t>APLAZADOS EN III CICLO Y EDUCACIÓN DIVERSIFICADA DIURNA , POR AÑO CURSADO Y SEXO, SEGÚN DIRECCIÓN REGIONAL, AÑO 2017</t>
  </si>
  <si>
    <t>PORCENTAJE DE APLAZADOS EN III CICLO Y EDUCACIÓN DIVERSIFICADA DIURNA , POR AÑO CURSADO Y SEXO, SEGÚN DIRECCIÓN REGIONAL, AÑO 2017</t>
  </si>
  <si>
    <t>REPROBADOS EN III CICLO Y EDUCACIÓN DIVERSIFICADA DIURNA , POR AÑO CURSADO Y SEXO, SEGÚN DIRECCIÓN REGIONAL, AÑO 2017</t>
  </si>
  <si>
    <t>PORCENTAJE DE REPROBADOS EN III CICLO Y EDUCACIÓN DIVERSIFICADA DIURNA , POR AÑO CURSADO Y SEXO, SEGÚN DIRECCIÓN REGIONAL, AÑO 2017</t>
  </si>
  <si>
    <t>MATRICULA FINAL EN III CICLO Y EDUCACIÓN DIVERSIFICADA, ACADÉMICA DIURNA , POR AÑO CURSADO Y SEXO, SEGÚN ZONA Y DEPENDENCIA, AÑO 2017</t>
  </si>
  <si>
    <t>APROBADOS EN III CICLO Y EDUCACIÓN DIVERSIFICADA, ACADÉMICA DIURNA , POR AÑO CURSADO Y SEXO, SEGÚN ZONA Y DEPENDENCIA, AÑO 2017</t>
  </si>
  <si>
    <t>APLAZADOS EN III CICLO Y EDUCACIÓN DIVERSIFICADA, ACADÉMICA DIURNA , POR AÑO CURSADO Y SEXO, SEGÚN ZONA Y DEPENDENCIA, AÑO 2017</t>
  </si>
  <si>
    <t>REPROBADOS EN III CICLO Y EDUCACIÓN DIVERSIFICADA, ACADÉMICA DIURNA , POR AÑO CURSADO Y SEXO, SEGÚN ZONA Y DEPENDENCIA, AÑO 2017</t>
  </si>
  <si>
    <t>MATRICULA FINAL EN III CICLO Y EDUCACIÓN DIVERSIFICADA, ACADÉMICA DIURNA , POR AÑO CURSADO Y SEXO, SEGÚN DIRECCIÓN REGIONAL, AÑO 2017</t>
  </si>
  <si>
    <t>APROBADOS EN III CICLO Y EDUCACIÓN DIVERSIFICADA, ACADÉMICA DIURNA , POR AÑO CURSADO Y SEXO, SEGÚN DIRECCIÓN REGIONAL, AÑO 2017</t>
  </si>
  <si>
    <t>PORCENTAJE DE APROBADOS EN III CICLO Y EDUCACIÓN DIVERSIFICADA, ACADÉMICA DIURNA , POR AÑO CURSADO Y SEXO, SEGÚN DIRECCIÓN REGIONAL, AÑO 2017</t>
  </si>
  <si>
    <t>APLAZADOS EN III CICLO Y EDUCACIÓN DIVERSIFICADA, ACADÉMICA DIURNA , POR AÑO CURSADO Y SEXO, SEGÚN DIRECCIÓN REGIONAL, AÑO 2017</t>
  </si>
  <si>
    <t>PORCENTAJE DE APLAZADOS EN III CICLO Y EDUCACIÓN DIVERSIFICADA, ACADÉMICA DIURNA , POR AÑO CURSADO Y SEXO, SEGÚN DIRECCIÓN REGIONAL, AÑO 2017</t>
  </si>
  <si>
    <t>REPROBADOS EN III CICLO Y EDUCACIÓN DIVERSIFICADA, ACADÉMICA DIURNA , POR AÑO CURSADO Y SEXO, SEGÚN DIRECCIÓN REGIONAL, AÑO 2017</t>
  </si>
  <si>
    <t>PORCENTAJE DE REPROBADOS EN III CICLO Y EDUCACIÓN DIVERSIFICADA, ACADÉMICA DIURNA , POR AÑO CURSADO Y SEXO, SEGÚN DIRECCIÓN REGIONAL, AÑO 2017</t>
  </si>
  <si>
    <t>MATRICULA FINAL EN III CICLO Y EDUCACIÓN DIVERSIFICADA, TÉCNICA DIURNA , POR AÑO CURSADO Y SEXO, SEGÚN ZONA Y DEPENDENCIA, AÑO 2017</t>
  </si>
  <si>
    <t>APROBADOS EN III CICLO Y EDUCACIÓN DIVERSIFICADA, TÉCNICA DIURNA , POR AÑO CURSADO Y SEXO, SEGÚN ZONA Y DEPENDENCIA, AÑO 2017</t>
  </si>
  <si>
    <t>APLAZADOS EN III CICLO Y EDUCACIÓN DIVERSIFICADA, TÉCNICA DIURNA , POR AÑO CURSADO Y SEXO, SEGÚN ZONA Y DEPENDENCIA, AÑO 2017</t>
  </si>
  <si>
    <t>REPROBADOS EN III CICLO Y EDUCACIÓN DIVERSIFICADA, TÉCNICA DIURNA , POR AÑO CURSADO Y SEXO, SEGÚN ZONA Y DEPENDENCIA, AÑO 2017</t>
  </si>
  <si>
    <t>MATRICULA FINAL EN III CICLO Y EDUCACIÓN DIVERSIFICADA, TÉCNICA DIURNA , POR AÑO CURSADO Y SEXO, SEGÚN DIRECCIÓN REGIONAL, AÑO 2017</t>
  </si>
  <si>
    <t>APROBADOS EN III CICLO Y EDUCACIÓN DIVERSIFICADA, TÉCNICA DIURNA , POR AÑO CURSADO Y SEXO, SEGÚN DIRECCIÓN REGIONAL, AÑO 2017</t>
  </si>
  <si>
    <t>PORCENTAJE DE APROBADOS EN III CICLO Y EDUCACIÓN DIVERSIFICADA, TÉCNICA DIURNA , POR AÑO CURSADO Y SEXO, SEGÚN DIRECCIÓN REGIONAL, AÑO 2017</t>
  </si>
  <si>
    <t>APLAZADOS EN III CICLO Y EDUCACIÓN DIVERSIFICADA, TÉCNICA DIURNA , POR AÑO CURSADO Y SEXO, SEGÚN DIRECCIÓN REGIONAL, AÑO 2017</t>
  </si>
  <si>
    <t>PORCENTAJE DE APLAZADOS EN III CICLO Y EDUCACIÓN DIVERSIFICADA, TÉCNICA DIURNA , POR AÑO CURSADO Y SEXO, SEGÚN DIRECCIÓN REGIONAL, AÑO 2017</t>
  </si>
  <si>
    <t>REPROBADOS EN III CICLO Y EDUCACIÓN DIVERSIFICADA, TÉCNICA DIURNA , POR AÑO CURSADO Y SEXO, SEGÚN DIRECCIÓN REGIONAL, AÑO 2017</t>
  </si>
  <si>
    <t>PORCENTAJE DE REPROBADOS EN III CICLO Y EDUCACIÓN DIVERSIFICADA, TÉCNICA DIURNA , POR AÑO CURSADO Y SEXO, SEGÚN DIRECCIÓN REGIONAL, AÑO 2017</t>
  </si>
  <si>
    <t>MATRICULA FINAL EN III CICLO Y EDUCACIÓN DIVERSIFICADA, ACADÉMICA NOCTURNA , POR AÑO CURSADO Y SEXO, SEGÚN ZONA Y DEPENDENCIA, AÑO 2017</t>
  </si>
  <si>
    <t>APROBADOS EN III CICLO Y EDUCACIÓN DIVERSIFICADA, ACADÉMICA NOCTURNA , POR AÑO CURSADO Y SEXO, SEGÚN ZONA Y DEPENDENCIA, AÑO 2017</t>
  </si>
  <si>
    <t>APLAZADOS EN III CICLO Y EDUCACIÓN DIVERSIFICADA, ACADÉMICA NOCTURNA , POR AÑO CURSADO Y SEXO, SEGÚN ZONA Y DEPENDENCIA, AÑO 2017</t>
  </si>
  <si>
    <t>MATRICULA FINAL EN III CICLO Y EDUCACIÓN DIVERSIFICADA, ACADÉMICA NOCTURNA , POR AÑO CURSADO Y SEXO, SEGÚN DIRECCIÓN REGIONAL, AÑO 2017</t>
  </si>
  <si>
    <t>APROBADOS EN III CICLO Y EDUCACIÓN DIVERSIFICADA, ACADÉMICA NOCTURNA , POR AÑO CURSADO Y SEXO, SEGÚN DIRECCIÓN REGIONAL, AÑO 2017</t>
  </si>
  <si>
    <t>PORCENTAJE DE APROBADOS EN III CICLO Y EDUCACIÓN DIVERSIFICADA, ACADÉMICA NOCTURNA , POR AÑO CURSADO Y SEXO, SEGÚN DIRECCIÓN REGIONAL, AÑO 2017</t>
  </si>
  <si>
    <t>APLAZADOS EN III CICLO Y EDUCACIÓN DIVERSIFICADA, ACADÉMICA NOCTURNA , POR AÑO CURSADO Y SEXO, SEGÚN DIRECCIÓN REGIONAL, AÑO 2017</t>
  </si>
  <si>
    <t>PORCENTAJE DE APLAZADOS EN III CICLO Y EDUCACIÓN DIVERSIFICADA, ACADÉMICA NOCTURNA , POR AÑO CURSADO Y SEXO, SEGÚN DIRECCIÓN REGIONAL, AÑO 2017</t>
  </si>
  <si>
    <t>MATRICULA FINAL EN III CICLO Y EDUCACIÓN DIVERSIFICADA, TÉCNICA NOCTURNA , POR AÑO CURSADO Y SEXO, SEGÚN ZONA Y DEPENDENCIA, AÑO 2017</t>
  </si>
  <si>
    <t>APROBADOS EN III CICLO Y EDUCACIÓN DIVERSIFICADA, TÉCNICA NOCTURNA , POR AÑO CURSADO Y SEXO, SEGÚN ZONA Y DEPENDENCIA, AÑO 2017</t>
  </si>
  <si>
    <t>APLAZADOS EN III CICLO Y EDUCACIÓN DIVERSIFICADA, TÉCNICA NOCTURNA , POR AÑO CURSADO Y SEXO, SEGÚN ZONA Y DEPENDENCIA, AÑO 2017</t>
  </si>
  <si>
    <t>MATRICULA FINAL EN III CICLO Y EDUCACIÓN DIVERSIFICADA, TÉCNICA NOCTURNA , POR AÑO CURSADO Y SEXO, SEGÚN DIRECCIÓN REGIONAL, AÑO 2017</t>
  </si>
  <si>
    <t>APROBADOS EN III CICLO Y EDUCACIÓN DIVERSIFICADA, TÉCNICA NOCTURNA , POR AÑO CURSADO Y SEXO, SEGÚN DIRECCIÓN REGIONAL, AÑO 2017</t>
  </si>
  <si>
    <t>PORCENTAJE DE APROBADOS EN III CICLO Y EDUCACIÓN DIVERSIFICADA, TÉCNICA NOCTURNA , POR AÑO CURSADO Y SEXO, SEGÚN DIRECCIÓN REGIONAL, AÑO 2017</t>
  </si>
  <si>
    <t>APLAZADOS EN III CICLO Y EDUCACIÓN DIVERSIFICADA, TÉCNICA NOCTURNA , POR AÑO CURSADO Y SEXO, SEGÚN DIRECCIÓN REGIONAL, AÑO 2017</t>
  </si>
  <si>
    <t>PORCENTAJE DE APLAZADOS EN III CICLO Y EDUCACIÓN DIVERSIFICADA, TÉCNICA NOCTURNA , POR AÑO CURSADO Y SEXO, SEGÚN DIRECCIÓN REGIONAL, AÑO 2017</t>
  </si>
  <si>
    <t xml:space="preserve">GRADUADOS COMO TÉCNICOS MEDIOS, SEGÚN MODALIDAD DE ENSEÑANZA, PERIODO 2000-2017 </t>
  </si>
  <si>
    <t>GRADUADOS COMO TÉCNICOS MEDIOS, POR ESPECIALIDAD, PERIODO 2007-2017</t>
  </si>
  <si>
    <t>GRADUADOS COMO TECNICO MEDIO EN EDUCACION DIVERSIFICADA TÉCNICA, POR GENERO Y ESPECIALIDAD,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</si>
</sst>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164" formatCode="General_)"/>
    <numFmt numFmtId="165" formatCode="0.0"/>
    <numFmt numFmtId="166" formatCode="0.0_)"/>
    <numFmt numFmtId="167" formatCode="0_)"/>
    <numFmt numFmtId="168" formatCode="_(* #.##0.00_);_(* \(#.##0.00\);_(* &quot;-&quot;??_);_(@_)"/>
  </numFmts>
  <fonts count="40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theme="1"/>
      <name val="Calibri"/>
      <family val="2"/>
    </font>
    <font>
      <sz val="8"/>
      <color theme="1"/>
      <name val="Times New Roman"/>
      <family val="1"/>
    </font>
    <font>
      <sz val="8"/>
      <color theme="1"/>
      <name val="Calibri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sz val="8"/>
      <name val="Times"/>
      <family val="1"/>
    </font>
    <font>
      <sz val="10"/>
      <name val="Times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indexed="8"/>
      <name val="Times New Roman"/>
      <family val="1"/>
    </font>
    <font>
      <b/>
      <i/>
      <sz val="10"/>
      <color indexed="8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rgb="FF0070C0"/>
      <name val="Times New Roman"/>
      <family val="1"/>
    </font>
    <font>
      <b/>
      <u/>
      <sz val="11"/>
      <color rgb="FF0070C0"/>
      <name val="Times New Roman"/>
      <family val="1"/>
    </font>
    <font>
      <b/>
      <sz val="16"/>
      <color rgb="FF0070C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Times New Roman"/>
      <family val="1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20"/>
      <color rgb="FFFFFF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F3FA"/>
        <bgColor indexed="64"/>
      </patternFill>
    </fill>
    <fill>
      <patternFill patternType="solid">
        <fgColor rgb="FF0070C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</borders>
  <cellStyleXfs count="20">
    <xf numFmtId="0" fontId="0" fillId="0" borderId="0"/>
    <xf numFmtId="164" fontId="2" fillId="0" borderId="0"/>
    <xf numFmtId="167" fontId="2" fillId="0" borderId="0"/>
    <xf numFmtId="167" fontId="2" fillId="0" borderId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41" fontId="32" fillId="0" borderId="0" applyFont="0" applyFill="0" applyBorder="0" applyAlignment="0" applyProtection="0"/>
  </cellStyleXfs>
  <cellXfs count="339">
    <xf numFmtId="0" fontId="0" fillId="0" borderId="0" xfId="0"/>
    <xf numFmtId="164" fontId="6" fillId="0" borderId="0" xfId="1" applyFont="1" applyAlignment="1">
      <alignment vertical="center"/>
    </xf>
    <xf numFmtId="164" fontId="7" fillId="0" borderId="1" xfId="1" applyFont="1" applyBorder="1" applyAlignment="1" applyProtection="1">
      <alignment horizontal="center" vertical="center"/>
    </xf>
    <xf numFmtId="164" fontId="7" fillId="0" borderId="1" xfId="1" applyFont="1" applyBorder="1" applyAlignment="1">
      <alignment vertical="center"/>
    </xf>
    <xf numFmtId="164" fontId="1" fillId="0" borderId="0" xfId="1" applyFont="1" applyAlignment="1">
      <alignment vertical="center"/>
    </xf>
    <xf numFmtId="164" fontId="1" fillId="0" borderId="0" xfId="1" applyFont="1" applyAlignment="1" applyProtection="1">
      <alignment horizontal="fill" vertical="center"/>
    </xf>
    <xf numFmtId="164" fontId="8" fillId="0" borderId="0" xfId="1" applyFont="1" applyAlignment="1" applyProtection="1">
      <alignment horizontal="left" vertical="center"/>
    </xf>
    <xf numFmtId="164" fontId="8" fillId="0" borderId="0" xfId="1" applyFont="1" applyAlignment="1">
      <alignment horizontal="left" vertical="center"/>
    </xf>
    <xf numFmtId="164" fontId="7" fillId="0" borderId="0" xfId="1" applyFont="1" applyAlignment="1" applyProtection="1">
      <alignment horizontal="left" vertical="center"/>
    </xf>
    <xf numFmtId="164" fontId="7" fillId="0" borderId="0" xfId="1" applyFont="1" applyAlignment="1">
      <alignment vertical="center"/>
    </xf>
    <xf numFmtId="164" fontId="7" fillId="0" borderId="0" xfId="1" applyFont="1" applyBorder="1" applyAlignment="1" applyProtection="1">
      <alignment horizontal="left" vertical="center"/>
    </xf>
    <xf numFmtId="164" fontId="7" fillId="0" borderId="1" xfId="1" applyFont="1" applyBorder="1" applyAlignment="1" applyProtection="1">
      <alignment horizontal="left" vertical="center"/>
    </xf>
    <xf numFmtId="164" fontId="7" fillId="0" borderId="1" xfId="1" quotePrefix="1" applyFont="1" applyBorder="1" applyAlignment="1" applyProtection="1">
      <alignment horizontal="centerContinuous" vertical="center"/>
    </xf>
    <xf numFmtId="164" fontId="1" fillId="0" borderId="1" xfId="1" applyFont="1" applyBorder="1" applyAlignment="1">
      <alignment horizontal="centerContinuous" vertical="center"/>
    </xf>
    <xf numFmtId="3" fontId="1" fillId="0" borderId="0" xfId="1" applyNumberFormat="1" applyFont="1" applyAlignment="1">
      <alignment vertical="center"/>
    </xf>
    <xf numFmtId="165" fontId="1" fillId="0" borderId="0" xfId="1" applyNumberFormat="1" applyFont="1" applyAlignment="1">
      <alignment vertical="center"/>
    </xf>
    <xf numFmtId="166" fontId="1" fillId="0" borderId="0" xfId="1" applyNumberFormat="1" applyFont="1" applyAlignment="1" applyProtection="1">
      <alignment horizontal="center" vertical="center"/>
    </xf>
    <xf numFmtId="3" fontId="1" fillId="0" borderId="0" xfId="1" applyNumberFormat="1" applyFont="1" applyAlignment="1" applyProtection="1">
      <alignment vertical="center"/>
    </xf>
    <xf numFmtId="165" fontId="1" fillId="0" borderId="0" xfId="1" applyNumberFormat="1" applyFont="1" applyBorder="1" applyAlignment="1">
      <alignment vertical="center"/>
    </xf>
    <xf numFmtId="165" fontId="1" fillId="0" borderId="1" xfId="1" applyNumberFormat="1" applyFont="1" applyBorder="1" applyAlignment="1">
      <alignment vertical="center"/>
    </xf>
    <xf numFmtId="167" fontId="13" fillId="0" borderId="0" xfId="2" applyFont="1" applyAlignment="1">
      <alignment vertical="center"/>
    </xf>
    <xf numFmtId="167" fontId="14" fillId="0" borderId="1" xfId="2" applyFont="1" applyBorder="1" applyAlignment="1" applyProtection="1">
      <alignment horizontal="left" vertical="center"/>
    </xf>
    <xf numFmtId="167" fontId="14" fillId="0" borderId="1" xfId="2" applyFont="1" applyBorder="1" applyAlignment="1">
      <alignment vertical="center"/>
    </xf>
    <xf numFmtId="167" fontId="4" fillId="0" borderId="0" xfId="2" applyFont="1" applyAlignment="1">
      <alignment vertical="center"/>
    </xf>
    <xf numFmtId="167" fontId="15" fillId="0" borderId="0" xfId="2" applyFont="1" applyAlignment="1" applyProtection="1">
      <alignment horizontal="left" vertical="center"/>
    </xf>
    <xf numFmtId="167" fontId="14" fillId="0" borderId="0" xfId="2" applyFont="1" applyAlignment="1" applyProtection="1">
      <alignment horizontal="left" vertical="center"/>
    </xf>
    <xf numFmtId="167" fontId="14" fillId="0" borderId="0" xfId="2" applyFont="1" applyAlignment="1">
      <alignment vertical="center"/>
    </xf>
    <xf numFmtId="167" fontId="4" fillId="0" borderId="0" xfId="3" applyFont="1" applyAlignment="1">
      <alignment vertical="center"/>
    </xf>
    <xf numFmtId="167" fontId="4" fillId="0" borderId="0" xfId="2" applyFont="1" applyBorder="1" applyAlignment="1">
      <alignment vertical="center"/>
    </xf>
    <xf numFmtId="164" fontId="4" fillId="0" borderId="0" xfId="1" applyFont="1"/>
    <xf numFmtId="164" fontId="14" fillId="0" borderId="0" xfId="1" applyFont="1"/>
    <xf numFmtId="164" fontId="14" fillId="0" borderId="1" xfId="1" applyFont="1" applyBorder="1" applyAlignment="1" applyProtection="1">
      <alignment horizontal="left"/>
    </xf>
    <xf numFmtId="164" fontId="14" fillId="0" borderId="1" xfId="1" applyFont="1" applyBorder="1"/>
    <xf numFmtId="164" fontId="15" fillId="0" borderId="0" xfId="1" applyFont="1" applyAlignment="1" applyProtection="1">
      <alignment horizontal="left"/>
    </xf>
    <xf numFmtId="3" fontId="4" fillId="0" borderId="0" xfId="2" applyNumberFormat="1" applyFont="1" applyBorder="1" applyAlignment="1">
      <alignment vertical="center"/>
    </xf>
    <xf numFmtId="167" fontId="15" fillId="0" borderId="0" xfId="2" applyFont="1" applyAlignment="1">
      <alignment horizontal="centerContinuous" vertical="center"/>
    </xf>
    <xf numFmtId="165" fontId="4" fillId="0" borderId="0" xfId="2" applyNumberFormat="1" applyFont="1" applyBorder="1" applyAlignment="1">
      <alignment vertical="center"/>
    </xf>
    <xf numFmtId="165" fontId="4" fillId="0" borderId="1" xfId="2" applyNumberFormat="1" applyFont="1" applyBorder="1" applyAlignment="1">
      <alignment vertical="center"/>
    </xf>
    <xf numFmtId="164" fontId="14" fillId="0" borderId="0" xfId="1" applyFont="1" applyAlignment="1" applyProtection="1">
      <alignment horizontal="center"/>
    </xf>
    <xf numFmtId="164" fontId="10" fillId="0" borderId="0" xfId="1" quotePrefix="1" applyFont="1" applyAlignment="1" applyProtection="1">
      <alignment horizontal="left" vertical="center"/>
    </xf>
    <xf numFmtId="164" fontId="4" fillId="0" borderId="1" xfId="1" applyFont="1" applyBorder="1"/>
    <xf numFmtId="164" fontId="13" fillId="0" borderId="0" xfId="1" applyFont="1" applyAlignment="1">
      <alignment vertical="center"/>
    </xf>
    <xf numFmtId="164" fontId="14" fillId="0" borderId="0" xfId="1" applyFont="1" applyAlignment="1">
      <alignment vertical="center"/>
    </xf>
    <xf numFmtId="164" fontId="14" fillId="0" borderId="1" xfId="1" applyFont="1" applyBorder="1" applyAlignment="1" applyProtection="1">
      <alignment horizontal="left" vertical="center"/>
    </xf>
    <xf numFmtId="164" fontId="14" fillId="0" borderId="1" xfId="1" applyFont="1" applyBorder="1" applyAlignment="1">
      <alignment vertical="center"/>
    </xf>
    <xf numFmtId="164" fontId="14" fillId="0" borderId="0" xfId="1" applyFont="1" applyAlignment="1" applyProtection="1">
      <alignment horizontal="fill" vertical="center"/>
    </xf>
    <xf numFmtId="164" fontId="4" fillId="0" borderId="0" xfId="1" applyFont="1" applyAlignment="1">
      <alignment vertical="center"/>
    </xf>
    <xf numFmtId="164" fontId="15" fillId="0" borderId="0" xfId="1" applyFont="1" applyAlignment="1" applyProtection="1">
      <alignment horizontal="left" vertical="center"/>
    </xf>
    <xf numFmtId="3" fontId="4" fillId="0" borderId="0" xfId="1" applyNumberFormat="1" applyFont="1" applyAlignment="1">
      <alignment vertical="center"/>
    </xf>
    <xf numFmtId="164" fontId="14" fillId="0" borderId="0" xfId="1" quotePrefix="1" applyFont="1" applyAlignment="1" applyProtection="1">
      <alignment horizontal="left" vertical="center"/>
    </xf>
    <xf numFmtId="164" fontId="14" fillId="0" borderId="1" xfId="1" quotePrefix="1" applyFont="1" applyBorder="1" applyAlignment="1" applyProtection="1">
      <alignment horizontal="left" vertical="center"/>
    </xf>
    <xf numFmtId="3" fontId="4" fillId="0" borderId="1" xfId="1" applyNumberFormat="1" applyFont="1" applyBorder="1" applyAlignment="1">
      <alignment vertical="center"/>
    </xf>
    <xf numFmtId="164" fontId="14" fillId="0" borderId="0" xfId="1" applyFont="1" applyAlignment="1" applyProtection="1">
      <alignment horizontal="left" vertical="center"/>
    </xf>
    <xf numFmtId="165" fontId="15" fillId="0" borderId="0" xfId="1" applyNumberFormat="1" applyFont="1" applyBorder="1" applyAlignment="1">
      <alignment vertical="center"/>
    </xf>
    <xf numFmtId="165" fontId="14" fillId="0" borderId="0" xfId="1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164" fontId="4" fillId="0" borderId="0" xfId="1" applyFont="1" applyBorder="1" applyAlignment="1">
      <alignment vertical="center"/>
    </xf>
    <xf numFmtId="165" fontId="4" fillId="0" borderId="1" xfId="1" applyNumberFormat="1" applyFont="1" applyBorder="1" applyAlignment="1">
      <alignment vertical="center"/>
    </xf>
    <xf numFmtId="3" fontId="14" fillId="0" borderId="0" xfId="1" applyNumberFormat="1" applyFont="1" applyAlignment="1">
      <alignment vertical="center"/>
    </xf>
    <xf numFmtId="3" fontId="15" fillId="0" borderId="0" xfId="1" applyNumberFormat="1" applyFont="1" applyAlignment="1">
      <alignment vertical="center"/>
    </xf>
    <xf numFmtId="164" fontId="4" fillId="0" borderId="0" xfId="1" applyFont="1" applyAlignment="1" applyProtection="1">
      <alignment horizontal="fill"/>
    </xf>
    <xf numFmtId="164" fontId="15" fillId="0" borderId="0" xfId="1" applyFont="1"/>
    <xf numFmtId="164" fontId="15" fillId="0" borderId="0" xfId="1" quotePrefix="1" applyFont="1" applyAlignment="1" applyProtection="1">
      <alignment horizontal="left"/>
    </xf>
    <xf numFmtId="164" fontId="14" fillId="0" borderId="1" xfId="1" applyFont="1" applyBorder="1" applyAlignment="1" applyProtection="1">
      <alignment horizontal="center"/>
    </xf>
    <xf numFmtId="166" fontId="4" fillId="0" borderId="0" xfId="1" applyNumberFormat="1" applyFont="1" applyProtection="1"/>
    <xf numFmtId="166" fontId="4" fillId="0" borderId="1" xfId="1" applyNumberFormat="1" applyFont="1" applyBorder="1" applyProtection="1"/>
    <xf numFmtId="166" fontId="15" fillId="0" borderId="0" xfId="1" applyNumberFormat="1" applyFont="1" applyProtection="1"/>
    <xf numFmtId="164" fontId="10" fillId="0" borderId="0" xfId="1" quotePrefix="1" applyFont="1" applyBorder="1" applyAlignment="1" applyProtection="1">
      <alignment horizontal="left" vertical="center"/>
    </xf>
    <xf numFmtId="3" fontId="15" fillId="0" borderId="0" xfId="2" applyNumberFormat="1" applyFont="1" applyBorder="1" applyAlignment="1">
      <alignment vertical="center"/>
    </xf>
    <xf numFmtId="164" fontId="14" fillId="0" borderId="0" xfId="1" applyFont="1" applyFill="1" applyAlignment="1" applyProtection="1">
      <alignment horizontal="left" vertical="center"/>
    </xf>
    <xf numFmtId="164" fontId="14" fillId="0" borderId="0" xfId="1" applyFont="1" applyFill="1" applyAlignment="1">
      <alignment vertical="center"/>
    </xf>
    <xf numFmtId="164" fontId="14" fillId="0" borderId="0" xfId="1" applyFont="1" applyFill="1" applyAlignment="1" applyProtection="1">
      <alignment horizontal="fill" vertical="center"/>
    </xf>
    <xf numFmtId="164" fontId="15" fillId="0" borderId="0" xfId="1" applyFont="1" applyFill="1" applyAlignment="1" applyProtection="1">
      <alignment horizontal="left" vertical="center"/>
    </xf>
    <xf numFmtId="3" fontId="15" fillId="0" borderId="0" xfId="1" applyNumberFormat="1" applyFont="1" applyFill="1" applyAlignment="1" applyProtection="1">
      <alignment vertical="center"/>
    </xf>
    <xf numFmtId="164" fontId="15" fillId="0" borderId="0" xfId="1" applyFont="1" applyAlignment="1">
      <alignment vertical="center"/>
    </xf>
    <xf numFmtId="3" fontId="1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>
      <alignment vertical="center"/>
    </xf>
    <xf numFmtId="164" fontId="14" fillId="0" borderId="0" xfId="1" quotePrefix="1" applyFont="1" applyFill="1" applyAlignment="1" applyProtection="1">
      <alignment horizontal="left" vertical="center"/>
    </xf>
    <xf numFmtId="164" fontId="14" fillId="0" borderId="1" xfId="1" quotePrefix="1" applyFont="1" applyFill="1" applyBorder="1" applyAlignment="1" applyProtection="1">
      <alignment horizontal="left" vertical="center"/>
    </xf>
    <xf numFmtId="3" fontId="4" fillId="0" borderId="1" xfId="1" applyNumberFormat="1" applyFont="1" applyFill="1" applyBorder="1" applyAlignment="1" applyProtection="1">
      <alignment vertical="center"/>
    </xf>
    <xf numFmtId="164" fontId="14" fillId="0" borderId="0" xfId="1" quotePrefix="1" applyFont="1" applyBorder="1" applyAlignment="1" applyProtection="1">
      <alignment horizontal="left" vertical="center"/>
    </xf>
    <xf numFmtId="164" fontId="14" fillId="0" borderId="0" xfId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14" fillId="0" borderId="1" xfId="1" applyFont="1" applyBorder="1" applyAlignment="1" applyProtection="1">
      <alignment horizontal="center" vertical="center"/>
    </xf>
    <xf numFmtId="164" fontId="16" fillId="0" borderId="0" xfId="1" applyFont="1" applyAlignment="1">
      <alignment vertical="center"/>
    </xf>
    <xf numFmtId="165" fontId="15" fillId="0" borderId="0" xfId="1" applyNumberFormat="1" applyFont="1" applyFill="1" applyAlignment="1" applyProtection="1">
      <alignment vertical="center"/>
    </xf>
    <xf numFmtId="165" fontId="14" fillId="0" borderId="0" xfId="1" applyNumberFormat="1" applyFont="1" applyFill="1" applyAlignment="1" applyProtection="1">
      <alignment vertical="center"/>
    </xf>
    <xf numFmtId="165" fontId="4" fillId="0" borderId="0" xfId="1" applyNumberFormat="1" applyFont="1" applyFill="1" applyAlignment="1" applyProtection="1">
      <alignment vertical="center"/>
    </xf>
    <xf numFmtId="1" fontId="4" fillId="0" borderId="0" xfId="1" applyNumberFormat="1" applyFont="1" applyFill="1" applyAlignment="1">
      <alignment vertical="center"/>
    </xf>
    <xf numFmtId="164" fontId="15" fillId="0" borderId="0" xfId="1" quotePrefix="1" applyFont="1" applyFill="1" applyAlignment="1" applyProtection="1">
      <alignment horizontal="left" vertical="center"/>
    </xf>
    <xf numFmtId="165" fontId="4" fillId="0" borderId="1" xfId="1" applyNumberFormat="1" applyFont="1" applyFill="1" applyBorder="1" applyAlignment="1" applyProtection="1">
      <alignment vertical="center"/>
    </xf>
    <xf numFmtId="164" fontId="14" fillId="0" borderId="0" xfId="1" applyFont="1" applyFill="1" applyBorder="1" applyAlignment="1" applyProtection="1">
      <alignment horizontal="left" vertical="center"/>
    </xf>
    <xf numFmtId="164" fontId="14" fillId="0" borderId="0" xfId="1" quotePrefix="1" applyFont="1" applyFill="1" applyBorder="1" applyAlignment="1" applyProtection="1">
      <alignment horizontal="left" vertical="center"/>
    </xf>
    <xf numFmtId="165" fontId="4" fillId="0" borderId="0" xfId="1" applyNumberFormat="1" applyFont="1" applyFill="1" applyAlignment="1" applyProtection="1">
      <alignment horizontal="right" vertical="center"/>
    </xf>
    <xf numFmtId="164" fontId="16" fillId="0" borderId="0" xfId="1" applyFont="1" applyFill="1" applyBorder="1" applyAlignment="1" applyProtection="1">
      <alignment horizontal="left" vertical="center"/>
    </xf>
    <xf numFmtId="0" fontId="4" fillId="0" borderId="0" xfId="4" applyFont="1"/>
    <xf numFmtId="0" fontId="14" fillId="0" borderId="0" xfId="4" applyFont="1"/>
    <xf numFmtId="0" fontId="14" fillId="0" borderId="0" xfId="4" applyFont="1" applyBorder="1" applyAlignment="1">
      <alignment horizontal="center"/>
    </xf>
    <xf numFmtId="0" fontId="14" fillId="0" borderId="0" xfId="4" applyFont="1" applyBorder="1"/>
    <xf numFmtId="0" fontId="17" fillId="0" borderId="1" xfId="4" applyFont="1" applyBorder="1"/>
    <xf numFmtId="0" fontId="4" fillId="0" borderId="1" xfId="4" applyFont="1" applyBorder="1"/>
    <xf numFmtId="0" fontId="17" fillId="0" borderId="0" xfId="4" applyFont="1"/>
    <xf numFmtId="165" fontId="4" fillId="0" borderId="0" xfId="4" applyNumberFormat="1" applyFont="1" applyBorder="1" applyAlignment="1">
      <alignment horizontal="right"/>
    </xf>
    <xf numFmtId="0" fontId="14" fillId="0" borderId="0" xfId="4" quotePrefix="1" applyFont="1" applyBorder="1" applyAlignment="1">
      <alignment horizontal="left"/>
    </xf>
    <xf numFmtId="165" fontId="4" fillId="0" borderId="1" xfId="4" applyNumberFormat="1" applyFont="1" applyBorder="1" applyAlignment="1">
      <alignment horizontal="right"/>
    </xf>
    <xf numFmtId="0" fontId="4" fillId="0" borderId="0" xfId="4" applyFont="1" applyBorder="1"/>
    <xf numFmtId="0" fontId="13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0" fontId="14" fillId="0" borderId="1" xfId="4" applyFont="1" applyBorder="1" applyAlignment="1">
      <alignment horizontal="center" vertical="center"/>
    </xf>
    <xf numFmtId="0" fontId="14" fillId="0" borderId="1" xfId="4" applyFont="1" applyBorder="1" applyAlignment="1">
      <alignment vertical="center"/>
    </xf>
    <xf numFmtId="168" fontId="14" fillId="0" borderId="0" xfId="5" quotePrefix="1" applyFont="1" applyBorder="1" applyAlignment="1">
      <alignment horizontal="left" vertical="center"/>
    </xf>
    <xf numFmtId="0" fontId="14" fillId="0" borderId="0" xfId="4" applyFont="1" applyBorder="1" applyAlignment="1">
      <alignment horizontal="center" vertical="center"/>
    </xf>
    <xf numFmtId="0" fontId="14" fillId="0" borderId="0" xfId="4" applyFont="1" applyBorder="1" applyAlignment="1">
      <alignment vertical="center"/>
    </xf>
    <xf numFmtId="3" fontId="4" fillId="0" borderId="0" xfId="4" applyNumberFormat="1" applyFont="1" applyBorder="1" applyAlignment="1">
      <alignment horizontal="right" vertical="center"/>
    </xf>
    <xf numFmtId="168" fontId="4" fillId="0" borderId="0" xfId="5" applyFont="1" applyAlignment="1">
      <alignment vertical="center"/>
    </xf>
    <xf numFmtId="3" fontId="4" fillId="0" borderId="0" xfId="4" applyNumberFormat="1" applyFont="1" applyBorder="1" applyAlignment="1">
      <alignment horizontal="center" vertical="center"/>
    </xf>
    <xf numFmtId="3" fontId="4" fillId="0" borderId="0" xfId="4" applyNumberFormat="1" applyFont="1" applyBorder="1" applyAlignment="1">
      <alignment vertical="center"/>
    </xf>
    <xf numFmtId="3" fontId="1" fillId="0" borderId="0" xfId="4" applyNumberFormat="1" applyFont="1" applyAlignment="1">
      <alignment vertical="center"/>
    </xf>
    <xf numFmtId="168" fontId="4" fillId="0" borderId="1" xfId="5" applyFont="1" applyBorder="1" applyAlignment="1">
      <alignment vertical="center"/>
    </xf>
    <xf numFmtId="3" fontId="1" fillId="0" borderId="1" xfId="4" applyNumberFormat="1" applyFont="1" applyBorder="1" applyAlignment="1">
      <alignment vertical="center"/>
    </xf>
    <xf numFmtId="0" fontId="17" fillId="0" borderId="1" xfId="4" applyFont="1" applyBorder="1" applyAlignment="1">
      <alignment vertical="center"/>
    </xf>
    <xf numFmtId="0" fontId="4" fillId="0" borderId="1" xfId="4" applyFont="1" applyBorder="1" applyAlignment="1">
      <alignment vertical="center"/>
    </xf>
    <xf numFmtId="0" fontId="17" fillId="0" borderId="0" xfId="4" applyFont="1" applyAlignment="1">
      <alignment vertical="center"/>
    </xf>
    <xf numFmtId="168" fontId="14" fillId="0" borderId="0" xfId="5" applyFont="1" applyAlignment="1">
      <alignment horizontal="center" vertical="center"/>
    </xf>
    <xf numFmtId="165" fontId="4" fillId="0" borderId="0" xfId="4" applyNumberFormat="1" applyFont="1" applyBorder="1" applyAlignment="1">
      <alignment horizontal="right" vertical="center"/>
    </xf>
    <xf numFmtId="0" fontId="14" fillId="0" borderId="0" xfId="4" quotePrefix="1" applyFont="1" applyBorder="1" applyAlignment="1">
      <alignment horizontal="left" vertical="center"/>
    </xf>
    <xf numFmtId="165" fontId="4" fillId="0" borderId="0" xfId="4" applyNumberFormat="1" applyFont="1" applyBorder="1" applyAlignment="1">
      <alignment horizontal="center" vertical="center"/>
    </xf>
    <xf numFmtId="165" fontId="4" fillId="0" borderId="0" xfId="4" applyNumberFormat="1" applyFont="1" applyBorder="1" applyAlignment="1">
      <alignment vertical="center"/>
    </xf>
    <xf numFmtId="165" fontId="4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165" fontId="4" fillId="0" borderId="1" xfId="4" applyNumberFormat="1" applyFont="1" applyBorder="1" applyAlignment="1">
      <alignment horizontal="right" vertical="center"/>
    </xf>
    <xf numFmtId="165" fontId="4" fillId="0" borderId="1" xfId="4" applyNumberFormat="1" applyFont="1" applyBorder="1" applyAlignment="1">
      <alignment vertical="center"/>
    </xf>
    <xf numFmtId="0" fontId="4" fillId="0" borderId="0" xfId="4" applyFont="1" applyBorder="1" applyAlignment="1">
      <alignment vertical="center"/>
    </xf>
    <xf numFmtId="3" fontId="14" fillId="0" borderId="1" xfId="4" applyNumberFormat="1" applyFont="1" applyBorder="1" applyAlignment="1">
      <alignment horizontal="left" vertical="center"/>
    </xf>
    <xf numFmtId="168" fontId="14" fillId="0" borderId="0" xfId="5" applyFont="1" applyBorder="1" applyAlignment="1">
      <alignment horizontal="center" vertical="center"/>
    </xf>
    <xf numFmtId="168" fontId="14" fillId="0" borderId="0" xfId="5" applyFont="1" applyBorder="1" applyAlignment="1">
      <alignment horizontal="left" vertical="center"/>
    </xf>
    <xf numFmtId="0" fontId="14" fillId="0" borderId="0" xfId="4" applyFont="1" applyBorder="1" applyAlignment="1">
      <alignment horizontal="left" vertical="center"/>
    </xf>
    <xf numFmtId="0" fontId="14" fillId="0" borderId="0" xfId="4" applyFont="1" applyAlignment="1">
      <alignment horizontal="center" vertical="center"/>
    </xf>
    <xf numFmtId="0" fontId="14" fillId="0" borderId="0" xfId="4" applyFont="1" applyAlignment="1">
      <alignment horizontal="left" vertical="center"/>
    </xf>
    <xf numFmtId="168" fontId="17" fillId="0" borderId="0" xfId="5" applyFont="1" applyAlignment="1">
      <alignment horizontal="left" vertical="center"/>
    </xf>
    <xf numFmtId="0" fontId="12" fillId="0" borderId="1" xfId="4" applyFont="1" applyBorder="1" applyAlignment="1">
      <alignment horizontal="left"/>
    </xf>
    <xf numFmtId="0" fontId="4" fillId="0" borderId="0" xfId="4" applyFont="1" applyBorder="1" applyAlignment="1">
      <alignment horizontal="right"/>
    </xf>
    <xf numFmtId="0" fontId="12" fillId="0" borderId="1" xfId="4" applyFont="1" applyBorder="1" applyAlignment="1">
      <alignment horizontal="left" vertical="center"/>
    </xf>
    <xf numFmtId="0" fontId="4" fillId="0" borderId="0" xfId="4" applyFont="1" applyBorder="1" applyAlignment="1">
      <alignment horizontal="right" vertical="center"/>
    </xf>
    <xf numFmtId="0" fontId="14" fillId="0" borderId="0" xfId="4" quotePrefix="1" applyFont="1" applyAlignment="1">
      <alignment horizontal="left" vertical="center"/>
    </xf>
    <xf numFmtId="0" fontId="16" fillId="0" borderId="0" xfId="4" quotePrefix="1" applyFont="1" applyAlignment="1">
      <alignment horizontal="left" vertical="center"/>
    </xf>
    <xf numFmtId="0" fontId="19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17" fillId="0" borderId="0" xfId="4" applyFont="1" applyBorder="1" applyAlignment="1">
      <alignment horizontal="right" vertical="center"/>
    </xf>
    <xf numFmtId="0" fontId="15" fillId="0" borderId="0" xfId="4" applyFont="1" applyAlignment="1">
      <alignment vertical="center"/>
    </xf>
    <xf numFmtId="3" fontId="14" fillId="0" borderId="0" xfId="4" applyNumberFormat="1" applyFont="1" applyBorder="1" applyAlignment="1">
      <alignment horizontal="right" vertical="center"/>
    </xf>
    <xf numFmtId="3" fontId="15" fillId="0" borderId="0" xfId="4" applyNumberFormat="1" applyFont="1" applyBorder="1" applyAlignment="1">
      <alignment horizontal="right" vertical="center"/>
    </xf>
    <xf numFmtId="0" fontId="4" fillId="0" borderId="0" xfId="4" quotePrefix="1" applyFont="1" applyAlignment="1">
      <alignment horizontal="left" vertical="center"/>
    </xf>
    <xf numFmtId="0" fontId="19" fillId="0" borderId="0" xfId="4" applyFont="1"/>
    <xf numFmtId="0" fontId="4" fillId="0" borderId="1" xfId="4" applyFont="1" applyBorder="1" applyAlignment="1">
      <alignment horizontal="right"/>
    </xf>
    <xf numFmtId="3" fontId="12" fillId="0" borderId="1" xfId="4" applyNumberFormat="1" applyFont="1" applyBorder="1" applyAlignment="1">
      <alignment horizontal="left"/>
    </xf>
    <xf numFmtId="165" fontId="17" fillId="0" borderId="0" xfId="4" applyNumberFormat="1" applyFont="1"/>
    <xf numFmtId="165" fontId="15" fillId="0" borderId="0" xfId="4" applyNumberFormat="1" applyFont="1" applyBorder="1" applyAlignment="1">
      <alignment horizontal="right"/>
    </xf>
    <xf numFmtId="0" fontId="15" fillId="0" borderId="0" xfId="4" applyFont="1" applyBorder="1" applyAlignment="1">
      <alignment horizontal="right"/>
    </xf>
    <xf numFmtId="0" fontId="15" fillId="0" borderId="0" xfId="4" applyFont="1"/>
    <xf numFmtId="0" fontId="20" fillId="0" borderId="0" xfId="4" applyFont="1"/>
    <xf numFmtId="0" fontId="21" fillId="0" borderId="0" xfId="4" applyFont="1"/>
    <xf numFmtId="0" fontId="15" fillId="0" borderId="0" xfId="4" applyFont="1" applyBorder="1" applyAlignment="1">
      <alignment horizontal="right" vertical="center"/>
    </xf>
    <xf numFmtId="0" fontId="4" fillId="0" borderId="0" xfId="4" applyFont="1" applyAlignment="1">
      <alignment horizontal="left" vertical="center"/>
    </xf>
    <xf numFmtId="0" fontId="17" fillId="0" borderId="0" xfId="4" applyFont="1" applyBorder="1" applyAlignment="1">
      <alignment vertical="center"/>
    </xf>
    <xf numFmtId="0" fontId="4" fillId="0" borderId="1" xfId="4" applyFont="1" applyBorder="1" applyAlignment="1">
      <alignment horizontal="right" vertical="center"/>
    </xf>
    <xf numFmtId="0" fontId="4" fillId="0" borderId="0" xfId="4" quotePrefix="1" applyFont="1" applyBorder="1" applyAlignment="1">
      <alignment horizontal="left" vertical="center"/>
    </xf>
    <xf numFmtId="0" fontId="4" fillId="0" borderId="0" xfId="4" applyFont="1" applyBorder="1" applyAlignment="1">
      <alignment horizontal="left" vertical="center"/>
    </xf>
    <xf numFmtId="0" fontId="15" fillId="0" borderId="0" xfId="4" applyFont="1" applyBorder="1" applyAlignment="1">
      <alignment vertical="center"/>
    </xf>
    <xf numFmtId="0" fontId="22" fillId="0" borderId="0" xfId="4" applyFont="1"/>
    <xf numFmtId="3" fontId="1" fillId="0" borderId="0" xfId="4" applyNumberFormat="1" applyFont="1" applyBorder="1" applyAlignment="1">
      <alignment vertical="center"/>
    </xf>
    <xf numFmtId="3" fontId="14" fillId="0" borderId="0" xfId="4" applyNumberFormat="1" applyFont="1" applyAlignment="1">
      <alignment vertical="center"/>
    </xf>
    <xf numFmtId="165" fontId="14" fillId="0" borderId="0" xfId="4" applyNumberFormat="1" applyFont="1" applyBorder="1" applyAlignment="1">
      <alignment horizontal="right" vertical="center"/>
    </xf>
    <xf numFmtId="168" fontId="14" fillId="0" borderId="0" xfId="7" quotePrefix="1" applyFont="1" applyBorder="1" applyAlignment="1">
      <alignment horizontal="left" vertical="center"/>
    </xf>
    <xf numFmtId="3" fontId="4" fillId="0" borderId="0" xfId="1" applyNumberFormat="1" applyFont="1" applyFill="1" applyBorder="1" applyAlignment="1" applyProtection="1">
      <alignment vertical="center" wrapText="1"/>
      <protection hidden="1"/>
    </xf>
    <xf numFmtId="0" fontId="23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24" fillId="0" borderId="0" xfId="0" applyFont="1" applyAlignment="1">
      <alignment horizontal="center" vertical="center"/>
    </xf>
    <xf numFmtId="164" fontId="18" fillId="0" borderId="0" xfId="1" applyFont="1" applyAlignment="1">
      <alignment vertical="center"/>
    </xf>
    <xf numFmtId="164" fontId="16" fillId="0" borderId="1" xfId="1" quotePrefix="1" applyFont="1" applyBorder="1" applyAlignment="1" applyProtection="1">
      <alignment horizontal="center" vertical="center"/>
    </xf>
    <xf numFmtId="0" fontId="14" fillId="0" borderId="1" xfId="1" applyNumberFormat="1" applyFont="1" applyBorder="1" applyAlignment="1" applyProtection="1">
      <alignment vertical="center"/>
    </xf>
    <xf numFmtId="3" fontId="14" fillId="0" borderId="0" xfId="1" applyNumberFormat="1" applyFont="1" applyBorder="1" applyAlignment="1" applyProtection="1">
      <alignment horizontal="right" vertical="center"/>
    </xf>
    <xf numFmtId="0" fontId="4" fillId="0" borderId="0" xfId="1" applyNumberFormat="1" applyFont="1" applyBorder="1" applyAlignment="1">
      <alignment horizontal="justify" vertical="center" wrapText="1"/>
    </xf>
    <xf numFmtId="1" fontId="4" fillId="0" borderId="0" xfId="1" applyNumberFormat="1" applyFont="1" applyAlignment="1" applyProtection="1">
      <alignment horizontal="right" vertical="center"/>
    </xf>
    <xf numFmtId="0" fontId="4" fillId="0" borderId="0" xfId="1" applyNumberFormat="1" applyFont="1" applyBorder="1" applyAlignment="1" applyProtection="1">
      <alignment vertical="center"/>
    </xf>
    <xf numFmtId="1" fontId="1" fillId="0" borderId="0" xfId="1" applyNumberFormat="1" applyFont="1" applyAlignment="1">
      <alignment vertical="center"/>
    </xf>
    <xf numFmtId="1" fontId="24" fillId="0" borderId="0" xfId="1" applyNumberFormat="1" applyFont="1" applyAlignment="1">
      <alignment horizontal="right" vertical="center"/>
    </xf>
    <xf numFmtId="1" fontId="1" fillId="0" borderId="0" xfId="1" applyNumberFormat="1" applyFont="1" applyAlignment="1">
      <alignment horizontal="right" vertical="center"/>
    </xf>
    <xf numFmtId="1" fontId="4" fillId="0" borderId="0" xfId="1" applyNumberFormat="1" applyFont="1" applyBorder="1" applyAlignment="1" applyProtection="1">
      <alignment horizontal="right" vertical="center"/>
    </xf>
    <xf numFmtId="3" fontId="1" fillId="0" borderId="0" xfId="1" applyNumberFormat="1" applyFont="1" applyBorder="1" applyAlignment="1">
      <alignment vertical="center"/>
    </xf>
    <xf numFmtId="1" fontId="4" fillId="0" borderId="0" xfId="1" applyNumberFormat="1" applyFont="1" applyAlignment="1">
      <alignment vertical="center"/>
    </xf>
    <xf numFmtId="164" fontId="4" fillId="0" borderId="0" xfId="1" applyFont="1" applyAlignment="1">
      <alignment horizontal="right" vertical="center"/>
    </xf>
    <xf numFmtId="1" fontId="4" fillId="0" borderId="0" xfId="1" applyNumberFormat="1" applyFont="1" applyBorder="1" applyAlignment="1">
      <alignment vertical="center"/>
    </xf>
    <xf numFmtId="0" fontId="4" fillId="0" borderId="1" xfId="1" applyNumberFormat="1" applyFont="1" applyBorder="1" applyAlignment="1">
      <alignment horizontal="justify" vertical="center" wrapText="1"/>
    </xf>
    <xf numFmtId="1" fontId="4" fillId="0" borderId="1" xfId="1" applyNumberFormat="1" applyFont="1" applyBorder="1" applyAlignment="1" applyProtection="1">
      <alignment horizontal="right" vertical="center"/>
    </xf>
    <xf numFmtId="1" fontId="24" fillId="0" borderId="1" xfId="1" applyNumberFormat="1" applyFont="1" applyBorder="1" applyAlignment="1">
      <alignment horizontal="right" vertical="center"/>
    </xf>
    <xf numFmtId="1" fontId="1" fillId="0" borderId="1" xfId="1" applyNumberFormat="1" applyFont="1" applyBorder="1" applyAlignment="1">
      <alignment horizontal="right" vertical="center"/>
    </xf>
    <xf numFmtId="3" fontId="1" fillId="0" borderId="1" xfId="1" applyNumberFormat="1" applyFont="1" applyBorder="1" applyAlignment="1">
      <alignment vertical="center"/>
    </xf>
    <xf numFmtId="1" fontId="1" fillId="0" borderId="1" xfId="1" applyNumberFormat="1" applyFont="1" applyBorder="1" applyAlignment="1">
      <alignment vertical="center"/>
    </xf>
    <xf numFmtId="164" fontId="14" fillId="0" borderId="0" xfId="1" applyFont="1" applyBorder="1" applyAlignment="1">
      <alignment vertical="center"/>
    </xf>
    <xf numFmtId="164" fontId="18" fillId="0" borderId="0" xfId="1" applyFont="1" applyAlignment="1" applyProtection="1">
      <alignment horizontal="left" vertical="center"/>
    </xf>
    <xf numFmtId="1" fontId="1" fillId="0" borderId="0" xfId="4" applyNumberFormat="1" applyFont="1" applyAlignment="1">
      <alignment vertical="center"/>
    </xf>
    <xf numFmtId="1" fontId="1" fillId="0" borderId="0" xfId="4" applyNumberFormat="1" applyFont="1" applyBorder="1" applyAlignment="1">
      <alignment vertical="center"/>
    </xf>
    <xf numFmtId="1" fontId="1" fillId="0" borderId="1" xfId="4" applyNumberFormat="1" applyFont="1" applyBorder="1" applyAlignment="1">
      <alignment vertical="center"/>
    </xf>
    <xf numFmtId="1" fontId="4" fillId="0" borderId="0" xfId="4" applyNumberFormat="1" applyFont="1" applyAlignment="1">
      <alignment vertical="center"/>
    </xf>
    <xf numFmtId="0" fontId="17" fillId="0" borderId="1" xfId="4" applyFont="1" applyBorder="1" applyAlignment="1">
      <alignment horizontal="right" vertical="center"/>
    </xf>
    <xf numFmtId="165" fontId="15" fillId="0" borderId="0" xfId="4" applyNumberFormat="1" applyFont="1" applyBorder="1" applyAlignment="1">
      <alignment horizontal="right" vertical="center"/>
    </xf>
    <xf numFmtId="0" fontId="20" fillId="0" borderId="0" xfId="4" applyFont="1" applyBorder="1" applyAlignment="1">
      <alignment horizontal="right" vertical="center"/>
    </xf>
    <xf numFmtId="168" fontId="17" fillId="0" borderId="0" xfId="5" applyFont="1" applyBorder="1" applyAlignment="1">
      <alignment horizontal="left" vertical="center"/>
    </xf>
    <xf numFmtId="164" fontId="14" fillId="0" borderId="1" xfId="1" applyFont="1" applyBorder="1" applyAlignment="1" applyProtection="1">
      <alignment horizontal="center" vertical="center" wrapText="1"/>
    </xf>
    <xf numFmtId="164" fontId="4" fillId="0" borderId="0" xfId="1" applyFont="1" applyAlignment="1" applyProtection="1">
      <alignment horizontal="fill" vertical="center"/>
    </xf>
    <xf numFmtId="165" fontId="4" fillId="0" borderId="0" xfId="1" applyNumberFormat="1" applyFont="1" applyAlignment="1">
      <alignment vertical="center"/>
    </xf>
    <xf numFmtId="164" fontId="12" fillId="0" borderId="1" xfId="1" quotePrefix="1" applyFont="1" applyBorder="1" applyAlignment="1" applyProtection="1">
      <alignment vertical="center"/>
    </xf>
    <xf numFmtId="165" fontId="15" fillId="0" borderId="0" xfId="1" applyNumberFormat="1" applyFont="1" applyAlignment="1">
      <alignment vertical="center"/>
    </xf>
    <xf numFmtId="0" fontId="27" fillId="0" borderId="0" xfId="0" applyFont="1" applyAlignment="1">
      <alignment vertical="center"/>
    </xf>
    <xf numFmtId="3" fontId="14" fillId="0" borderId="0" xfId="4" applyNumberFormat="1" applyFont="1" applyBorder="1" applyAlignment="1">
      <alignment horizontal="left" vertical="center"/>
    </xf>
    <xf numFmtId="0" fontId="6" fillId="0" borderId="0" xfId="0" applyFont="1" applyFill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3" fontId="4" fillId="0" borderId="0" xfId="4" applyNumberFormat="1" applyFont="1" applyAlignment="1">
      <alignment vertical="center"/>
    </xf>
    <xf numFmtId="164" fontId="12" fillId="0" borderId="0" xfId="1" quotePrefix="1" applyFont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/>
    </xf>
    <xf numFmtId="0" fontId="14" fillId="0" borderId="0" xfId="4" applyFont="1" applyBorder="1" applyAlignment="1">
      <alignment horizontal="center" vertical="center"/>
    </xf>
    <xf numFmtId="3" fontId="14" fillId="0" borderId="0" xfId="4" applyNumberFormat="1" applyFont="1" applyBorder="1" applyAlignment="1">
      <alignment horizontal="center" vertical="center"/>
    </xf>
    <xf numFmtId="41" fontId="4" fillId="0" borderId="0" xfId="19" applyFont="1" applyBorder="1" applyAlignment="1">
      <alignment horizontal="right" vertical="center"/>
    </xf>
    <xf numFmtId="165" fontId="14" fillId="0" borderId="0" xfId="4" applyNumberFormat="1" applyFont="1" applyAlignment="1">
      <alignment vertical="center"/>
    </xf>
    <xf numFmtId="41" fontId="15" fillId="0" borderId="0" xfId="19" applyFont="1" applyBorder="1" applyAlignment="1">
      <alignment horizontal="right" vertical="center"/>
    </xf>
    <xf numFmtId="41" fontId="4" fillId="0" borderId="1" xfId="19" applyFont="1" applyBorder="1" applyAlignment="1">
      <alignment horizontal="right" vertical="center"/>
    </xf>
    <xf numFmtId="0" fontId="29" fillId="0" borderId="0" xfId="0" applyFont="1" applyFill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0" fontId="1" fillId="3" borderId="9" xfId="0" applyFont="1" applyFill="1" applyBorder="1" applyAlignment="1">
      <alignment vertical="center" wrapText="1"/>
    </xf>
    <xf numFmtId="0" fontId="6" fillId="3" borderId="6" xfId="0" applyFont="1" applyFill="1" applyBorder="1" applyAlignment="1">
      <alignment vertical="center" wrapText="1"/>
    </xf>
    <xf numFmtId="0" fontId="5" fillId="3" borderId="6" xfId="0" applyFont="1" applyFill="1" applyBorder="1" applyAlignment="1">
      <alignment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vertical="center" wrapText="1"/>
    </xf>
    <xf numFmtId="0" fontId="6" fillId="3" borderId="0" xfId="0" applyFont="1" applyFill="1" applyAlignment="1">
      <alignment vertical="center" wrapText="1"/>
    </xf>
    <xf numFmtId="167" fontId="14" fillId="0" borderId="0" xfId="2" applyFont="1" applyBorder="1" applyAlignment="1" applyProtection="1">
      <alignment horizontal="left" vertical="center"/>
    </xf>
    <xf numFmtId="167" fontId="14" fillId="0" borderId="0" xfId="2" applyFont="1" applyBorder="1" applyAlignment="1">
      <alignment vertical="center"/>
    </xf>
    <xf numFmtId="3" fontId="4" fillId="0" borderId="0" xfId="1" applyNumberFormat="1" applyFont="1" applyFill="1" applyAlignment="1" applyProtection="1">
      <alignment horizontal="right" vertical="center"/>
    </xf>
    <xf numFmtId="41" fontId="1" fillId="0" borderId="0" xfId="19" applyFont="1" applyAlignment="1">
      <alignment vertical="center"/>
    </xf>
    <xf numFmtId="41" fontId="1" fillId="0" borderId="1" xfId="19" applyFont="1" applyBorder="1" applyAlignment="1">
      <alignment vertical="center"/>
    </xf>
    <xf numFmtId="41" fontId="4" fillId="0" borderId="1" xfId="19" applyFont="1" applyBorder="1" applyAlignment="1">
      <alignment vertical="center"/>
    </xf>
    <xf numFmtId="41" fontId="14" fillId="0" borderId="0" xfId="19" applyFont="1" applyBorder="1" applyAlignment="1">
      <alignment horizontal="right" vertical="center"/>
    </xf>
    <xf numFmtId="41" fontId="4" fillId="0" borderId="0" xfId="19" applyFont="1" applyBorder="1" applyAlignment="1">
      <alignment horizontal="center" vertical="center"/>
    </xf>
    <xf numFmtId="41" fontId="4" fillId="0" borderId="0" xfId="19" applyFont="1" applyBorder="1" applyAlignment="1">
      <alignment vertical="center"/>
    </xf>
    <xf numFmtId="41" fontId="4" fillId="0" borderId="0" xfId="19" applyFont="1" applyAlignment="1">
      <alignment vertical="center"/>
    </xf>
    <xf numFmtId="41" fontId="17" fillId="0" borderId="0" xfId="19" applyFont="1" applyBorder="1" applyAlignment="1">
      <alignment horizontal="right" vertical="center"/>
    </xf>
    <xf numFmtId="0" fontId="1" fillId="4" borderId="7" xfId="0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33" fillId="0" borderId="0" xfId="0" applyFont="1"/>
    <xf numFmtId="1" fontId="34" fillId="0" borderId="0" xfId="0" applyNumberFormat="1" applyFont="1" applyFill="1"/>
    <xf numFmtId="41" fontId="4" fillId="0" borderId="0" xfId="19" applyFont="1" applyAlignment="1" applyProtection="1">
      <alignment horizontal="right" vertical="center"/>
    </xf>
    <xf numFmtId="1" fontId="24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quotePrefix="1" applyFont="1" applyAlignment="1">
      <alignment horizontal="left" vertical="center"/>
    </xf>
    <xf numFmtId="0" fontId="28" fillId="4" borderId="6" xfId="18" applyFill="1" applyBorder="1" applyAlignment="1">
      <alignment horizontal="center" vertical="center" wrapText="1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" fontId="1" fillId="0" borderId="0" xfId="0" applyNumberFormat="1" applyFont="1"/>
    <xf numFmtId="3" fontId="7" fillId="0" borderId="0" xfId="0" applyNumberFormat="1" applyFont="1"/>
    <xf numFmtId="3" fontId="1" fillId="0" borderId="0" xfId="0" applyNumberFormat="1" applyFont="1"/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0" xfId="2" applyFont="1" applyAlignment="1" applyProtection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5" fillId="0" borderId="0" xfId="1" quotePrefix="1" applyFont="1" applyAlignment="1" applyProtection="1">
      <alignment horizontal="centerContinuous" vertical="center"/>
    </xf>
    <xf numFmtId="167" fontId="12" fillId="0" borderId="0" xfId="2" applyFont="1" applyBorder="1" applyAlignment="1" applyProtection="1">
      <alignment horizontal="center" vertical="center"/>
    </xf>
    <xf numFmtId="167" fontId="12" fillId="0" borderId="0" xfId="2" applyFont="1" applyAlignment="1" applyProtection="1">
      <alignment horizontal="centerContinuous" vertical="center"/>
    </xf>
    <xf numFmtId="167" fontId="12" fillId="0" borderId="1" xfId="2" applyFont="1" applyBorder="1" applyAlignment="1" applyProtection="1">
      <alignment horizontal="centerContinuous" vertical="center"/>
    </xf>
    <xf numFmtId="164" fontId="12" fillId="0" borderId="0" xfId="1" quotePrefix="1" applyFont="1" applyAlignment="1" applyProtection="1">
      <alignment horizontal="centerContinuous" vertical="center"/>
    </xf>
    <xf numFmtId="164" fontId="14" fillId="0" borderId="1" xfId="1" applyFont="1" applyBorder="1" applyAlignment="1" applyProtection="1">
      <alignment horizontal="centerContinuous" vertical="center"/>
    </xf>
    <xf numFmtId="164" fontId="15" fillId="0" borderId="0" xfId="1" quotePrefix="1" applyFont="1" applyAlignment="1" applyProtection="1">
      <alignment horizontal="centerContinuous" vertical="center"/>
    </xf>
    <xf numFmtId="164" fontId="4" fillId="0" borderId="1" xfId="1" applyFont="1" applyBorder="1" applyAlignment="1">
      <alignment horizontal="centerContinuous" vertical="center"/>
    </xf>
    <xf numFmtId="164" fontId="10" fillId="0" borderId="0" xfId="1" quotePrefix="1" applyFont="1" applyAlignment="1" applyProtection="1">
      <alignment horizontal="left" vertical="center"/>
    </xf>
    <xf numFmtId="164" fontId="12" fillId="0" borderId="0" xfId="1" quotePrefix="1" applyFont="1" applyAlignment="1" applyProtection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36" fillId="0" borderId="0" xfId="0" applyFont="1" applyFill="1" applyBorder="1" applyAlignment="1" applyProtection="1">
      <alignment vertical="center" wrapText="1"/>
      <protection hidden="1"/>
    </xf>
    <xf numFmtId="3" fontId="37" fillId="0" borderId="0" xfId="0" applyNumberFormat="1" applyFont="1"/>
    <xf numFmtId="3" fontId="38" fillId="0" borderId="0" xfId="0" applyNumberFormat="1" applyFont="1"/>
    <xf numFmtId="0" fontId="37" fillId="0" borderId="0" xfId="0" applyFont="1" applyFill="1" applyBorder="1" applyAlignment="1" applyProtection="1">
      <alignment horizontal="left" vertical="center" wrapText="1" indent="1"/>
      <protection hidden="1"/>
    </xf>
    <xf numFmtId="0" fontId="38" fillId="0" borderId="0" xfId="0" applyFont="1" applyFill="1" applyBorder="1" applyAlignment="1" applyProtection="1">
      <alignment horizontal="left" vertical="center" wrapText="1" indent="3"/>
      <protection hidden="1"/>
    </xf>
    <xf numFmtId="0" fontId="38" fillId="0" borderId="1" xfId="0" applyFont="1" applyFill="1" applyBorder="1" applyAlignment="1" applyProtection="1">
      <alignment horizontal="left" vertical="center" wrapText="1" indent="3"/>
      <protection hidden="1"/>
    </xf>
    <xf numFmtId="3" fontId="38" fillId="0" borderId="1" xfId="0" applyNumberFormat="1" applyFont="1" applyBorder="1"/>
    <xf numFmtId="164" fontId="17" fillId="0" borderId="0" xfId="1" applyFont="1" applyBorder="1" applyAlignment="1" applyProtection="1">
      <alignment horizontal="left" vertical="center"/>
    </xf>
    <xf numFmtId="0" fontId="28" fillId="3" borderId="6" xfId="18" applyFill="1" applyBorder="1" applyAlignment="1">
      <alignment horizontal="center" vertical="center" wrapText="1"/>
    </xf>
    <xf numFmtId="0" fontId="31" fillId="3" borderId="4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28" fillId="3" borderId="11" xfId="18" applyFill="1" applyBorder="1" applyAlignment="1">
      <alignment horizontal="left" vertical="center"/>
    </xf>
    <xf numFmtId="0" fontId="28" fillId="3" borderId="12" xfId="18" applyFill="1" applyBorder="1" applyAlignment="1">
      <alignment horizontal="left" vertical="center"/>
    </xf>
    <xf numFmtId="164" fontId="8" fillId="0" borderId="0" xfId="1" quotePrefix="1" applyFont="1" applyAlignment="1" applyProtection="1">
      <alignment horizontal="left" vertical="center" wrapText="1"/>
    </xf>
    <xf numFmtId="164" fontId="10" fillId="0" borderId="2" xfId="1" quotePrefix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39" fillId="5" borderId="0" xfId="18" applyNumberFormat="1" applyFont="1" applyFill="1" applyAlignment="1">
      <alignment horizontal="center" vertical="center"/>
    </xf>
    <xf numFmtId="164" fontId="8" fillId="0" borderId="2" xfId="1" applyFont="1" applyBorder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0" fontId="14" fillId="0" borderId="0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168" fontId="17" fillId="0" borderId="2" xfId="5" applyFont="1" applyBorder="1" applyAlignment="1">
      <alignment horizontal="left" vertical="center"/>
    </xf>
    <xf numFmtId="168" fontId="17" fillId="0" borderId="0" xfId="5" applyFont="1" applyAlignment="1">
      <alignment horizontal="left" vertical="center"/>
    </xf>
    <xf numFmtId="168" fontId="14" fillId="0" borderId="2" xfId="5" applyFont="1" applyBorder="1" applyAlignment="1">
      <alignment horizontal="center" vertical="center" wrapText="1"/>
    </xf>
    <xf numFmtId="168" fontId="14" fillId="0" borderId="1" xfId="5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/>
    </xf>
    <xf numFmtId="0" fontId="12" fillId="0" borderId="0" xfId="4" quotePrefix="1" applyFont="1" applyAlignment="1">
      <alignment horizontal="center" vertical="center"/>
    </xf>
    <xf numFmtId="0" fontId="14" fillId="0" borderId="2" xfId="4" applyFont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center"/>
    </xf>
    <xf numFmtId="0" fontId="12" fillId="0" borderId="0" xfId="4" quotePrefix="1" applyFont="1" applyAlignment="1">
      <alignment horizontal="center"/>
    </xf>
    <xf numFmtId="0" fontId="17" fillId="0" borderId="2" xfId="4" applyFont="1" applyBorder="1" applyAlignment="1">
      <alignment horizontal="left" vertical="center"/>
    </xf>
    <xf numFmtId="0" fontId="17" fillId="0" borderId="0" xfId="4" applyFont="1" applyAlignment="1">
      <alignment horizontal="left" vertical="center"/>
    </xf>
    <xf numFmtId="0" fontId="15" fillId="0" borderId="0" xfId="4" applyFont="1" applyBorder="1" applyAlignment="1">
      <alignment horizontal="center" vertical="center"/>
    </xf>
    <xf numFmtId="0" fontId="15" fillId="0" borderId="0" xfId="4" quotePrefix="1" applyFont="1" applyBorder="1" applyAlignment="1">
      <alignment horizontal="center" vertical="center"/>
    </xf>
    <xf numFmtId="0" fontId="15" fillId="0" borderId="2" xfId="4" applyFont="1" applyBorder="1" applyAlignment="1">
      <alignment horizontal="center" vertical="center"/>
    </xf>
    <xf numFmtId="0" fontId="15" fillId="0" borderId="2" xfId="4" quotePrefix="1" applyFont="1" applyBorder="1" applyAlignment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17" fillId="0" borderId="2" xfId="1" applyFont="1" applyBorder="1" applyAlignment="1" applyProtection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28" fillId="3" borderId="6" xfId="18" applyFill="1" applyBorder="1" applyAlignment="1">
      <alignment horizontal="center"/>
    </xf>
    <xf numFmtId="0" fontId="28" fillId="3" borderId="8" xfId="18" applyFill="1" applyBorder="1" applyAlignment="1">
      <alignment horizontal="center" vertical="center" wrapText="1"/>
    </xf>
  </cellXfs>
  <cellStyles count="20">
    <cellStyle name="Hipervínculo" xfId="18" builtinId="8"/>
    <cellStyle name="Millares [0]" xfId="19" builtinId="6"/>
    <cellStyle name="Millares 10" xfId="13"/>
    <cellStyle name="Millares 11" xfId="14"/>
    <cellStyle name="Millares 12" xfId="15"/>
    <cellStyle name="Millares 13" xfId="16"/>
    <cellStyle name="Millares 14" xfId="17"/>
    <cellStyle name="Millares 2" xfId="5"/>
    <cellStyle name="Millares 3" xfId="6"/>
    <cellStyle name="Millares 4" xfId="7"/>
    <cellStyle name="Millares 5" xfId="8"/>
    <cellStyle name="Millares 6" xfId="9"/>
    <cellStyle name="Millares 7" xfId="10"/>
    <cellStyle name="Millares 8" xfId="11"/>
    <cellStyle name="Millares 9" xfId="12"/>
    <cellStyle name="Normal" xfId="0" builtinId="0"/>
    <cellStyle name="Normal 2" xfId="1"/>
    <cellStyle name="Normal 3" xfId="4"/>
    <cellStyle name="Normal_C2" xfId="2"/>
    <cellStyle name="Normal_C7" xfId="3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AF3FA"/>
      <color rgb="FFFFE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171449</xdr:rowOff>
    </xdr:from>
    <xdr:to>
      <xdr:col>10</xdr:col>
      <xdr:colOff>658018</xdr:colOff>
      <xdr:row>32</xdr:row>
      <xdr:rowOff>48218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71449"/>
          <a:ext cx="7963693" cy="59727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1</xdr:row>
      <xdr:rowOff>186016</xdr:rowOff>
    </xdr:from>
    <xdr:to>
      <xdr:col>8</xdr:col>
      <xdr:colOff>209550</xdr:colOff>
      <xdr:row>27</xdr:row>
      <xdr:rowOff>28575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376516"/>
          <a:ext cx="6067424" cy="4795559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BOLETINE\RENDI\2000\C8-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OL"/>
      <sheetName val="RELAT"/>
    </sheetNames>
    <sheetDataSet>
      <sheetData sheetId="0" refreshError="1">
        <row r="9">
          <cell r="L9">
            <v>116516</v>
          </cell>
        </row>
        <row r="10">
          <cell r="L10">
            <v>80082</v>
          </cell>
        </row>
        <row r="11">
          <cell r="L11">
            <v>29808</v>
          </cell>
        </row>
        <row r="12">
          <cell r="L12">
            <v>25094</v>
          </cell>
        </row>
        <row r="13">
          <cell r="L13">
            <v>25180</v>
          </cell>
        </row>
        <row r="15">
          <cell r="L15">
            <v>36434</v>
          </cell>
        </row>
        <row r="16">
          <cell r="L16">
            <v>15924</v>
          </cell>
        </row>
        <row r="17">
          <cell r="L17">
            <v>17510</v>
          </cell>
        </row>
        <row r="18">
          <cell r="L18">
            <v>3000</v>
          </cell>
        </row>
        <row r="20">
          <cell r="L20">
            <v>91586</v>
          </cell>
        </row>
        <row r="21">
          <cell r="L21">
            <v>65651</v>
          </cell>
        </row>
        <row r="22">
          <cell r="L22">
            <v>24162</v>
          </cell>
        </row>
        <row r="23">
          <cell r="L23">
            <v>20448</v>
          </cell>
        </row>
        <row r="24">
          <cell r="L24">
            <v>21041</v>
          </cell>
        </row>
        <row r="26">
          <cell r="L26">
            <v>25935</v>
          </cell>
        </row>
        <row r="27">
          <cell r="L27">
            <v>11875</v>
          </cell>
        </row>
        <row r="28">
          <cell r="L28">
            <v>13861</v>
          </cell>
        </row>
        <row r="29">
          <cell r="L29">
            <v>199</v>
          </cell>
        </row>
        <row r="31">
          <cell r="L31">
            <v>24930</v>
          </cell>
        </row>
        <row r="32">
          <cell r="L32">
            <v>14431</v>
          </cell>
        </row>
        <row r="33">
          <cell r="L33">
            <v>5646</v>
          </cell>
        </row>
        <row r="34">
          <cell r="L34">
            <v>4646</v>
          </cell>
        </row>
        <row r="35">
          <cell r="L35">
            <v>4139</v>
          </cell>
        </row>
        <row r="37">
          <cell r="L37">
            <v>10499</v>
          </cell>
        </row>
        <row r="38">
          <cell r="L38">
            <v>4049</v>
          </cell>
        </row>
        <row r="39">
          <cell r="L39">
            <v>3649</v>
          </cell>
        </row>
        <row r="40">
          <cell r="L40">
            <v>2801</v>
          </cell>
        </row>
        <row r="52">
          <cell r="L52">
            <v>63204</v>
          </cell>
        </row>
        <row r="53">
          <cell r="L53">
            <v>46688</v>
          </cell>
        </row>
        <row r="54">
          <cell r="L54">
            <v>19415</v>
          </cell>
        </row>
        <row r="55">
          <cell r="L55">
            <v>16030</v>
          </cell>
        </row>
        <row r="56">
          <cell r="L56">
            <v>11243</v>
          </cell>
        </row>
        <row r="58">
          <cell r="L58">
            <v>16516</v>
          </cell>
        </row>
        <row r="59">
          <cell r="L59">
            <v>10999</v>
          </cell>
        </row>
        <row r="60">
          <cell r="L60">
            <v>4737</v>
          </cell>
        </row>
        <row r="61">
          <cell r="L61">
            <v>780</v>
          </cell>
        </row>
        <row r="63">
          <cell r="L63">
            <v>49412</v>
          </cell>
        </row>
        <row r="64">
          <cell r="L64">
            <v>37749</v>
          </cell>
        </row>
        <row r="65">
          <cell r="L65">
            <v>15554</v>
          </cell>
        </row>
        <row r="66">
          <cell r="L66">
            <v>13162</v>
          </cell>
        </row>
        <row r="67">
          <cell r="L67">
            <v>9033</v>
          </cell>
        </row>
        <row r="69">
          <cell r="L69">
            <v>11663</v>
          </cell>
        </row>
        <row r="70">
          <cell r="L70">
            <v>8451</v>
          </cell>
        </row>
        <row r="71">
          <cell r="L71">
            <v>3212</v>
          </cell>
        </row>
        <row r="74">
          <cell r="L74">
            <v>13792</v>
          </cell>
        </row>
        <row r="75">
          <cell r="L75">
            <v>8939</v>
          </cell>
        </row>
        <row r="76">
          <cell r="L76">
            <v>3861</v>
          </cell>
        </row>
        <row r="77">
          <cell r="L77">
            <v>2868</v>
          </cell>
        </row>
        <row r="78">
          <cell r="L78">
            <v>2210</v>
          </cell>
        </row>
        <row r="80">
          <cell r="L80">
            <v>4853</v>
          </cell>
        </row>
        <row r="81">
          <cell r="L81">
            <v>2548</v>
          </cell>
        </row>
        <row r="82">
          <cell r="L82">
            <v>1525</v>
          </cell>
        </row>
        <row r="83">
          <cell r="L83">
            <v>780</v>
          </cell>
        </row>
        <row r="95">
          <cell r="L95">
            <v>22087</v>
          </cell>
        </row>
        <row r="96">
          <cell r="L96">
            <v>17567</v>
          </cell>
        </row>
        <row r="97">
          <cell r="L97">
            <v>10764</v>
          </cell>
        </row>
        <row r="98">
          <cell r="L98">
            <v>5845</v>
          </cell>
        </row>
        <row r="99">
          <cell r="L99">
            <v>958</v>
          </cell>
        </row>
        <row r="101">
          <cell r="L101">
            <v>4520</v>
          </cell>
        </row>
        <row r="102">
          <cell r="L102">
            <v>3805</v>
          </cell>
        </row>
        <row r="103">
          <cell r="L103">
            <v>651</v>
          </cell>
        </row>
        <row r="104">
          <cell r="L104">
            <v>64</v>
          </cell>
        </row>
        <row r="106">
          <cell r="L106">
            <v>18330</v>
          </cell>
        </row>
        <row r="107">
          <cell r="L107">
            <v>14811</v>
          </cell>
        </row>
        <row r="108">
          <cell r="L108">
            <v>9139</v>
          </cell>
        </row>
        <row r="109">
          <cell r="L109">
            <v>4897</v>
          </cell>
        </row>
        <row r="110">
          <cell r="L110">
            <v>775</v>
          </cell>
        </row>
        <row r="112">
          <cell r="L112">
            <v>3519</v>
          </cell>
        </row>
        <row r="113">
          <cell r="L113">
            <v>3096</v>
          </cell>
        </row>
        <row r="114">
          <cell r="L114">
            <v>423</v>
          </cell>
        </row>
        <row r="117">
          <cell r="L117">
            <v>3757</v>
          </cell>
        </row>
        <row r="118">
          <cell r="L118">
            <v>2756</v>
          </cell>
        </row>
        <row r="119">
          <cell r="L119">
            <v>1625</v>
          </cell>
        </row>
        <row r="120">
          <cell r="L120">
            <v>948</v>
          </cell>
        </row>
        <row r="121">
          <cell r="L121">
            <v>183</v>
          </cell>
        </row>
        <row r="123">
          <cell r="L123">
            <v>1001</v>
          </cell>
        </row>
        <row r="124">
          <cell r="L124">
            <v>709</v>
          </cell>
        </row>
        <row r="125">
          <cell r="L125">
            <v>228</v>
          </cell>
        </row>
        <row r="126">
          <cell r="L126">
            <v>64</v>
          </cell>
        </row>
      </sheetData>
      <sheetData sheetId="1" refreshError="1">
        <row r="106">
          <cell r="A106" t="str">
            <v xml:space="preserve">           11º</v>
          </cell>
          <cell r="B106">
            <v>5.5651356011914093</v>
          </cell>
          <cell r="C106">
            <v>4.8502139800285313</v>
          </cell>
          <cell r="D106">
            <v>4.2150274893097128</v>
          </cell>
          <cell r="E106">
            <v>2.7972027972027971</v>
          </cell>
          <cell r="F106">
            <v>4.7507927960270449</v>
          </cell>
          <cell r="G106">
            <v>6.7451557517782685</v>
          </cell>
          <cell r="H106">
            <v>5.47173936809883</v>
          </cell>
          <cell r="I106">
            <v>3.4924500730638091</v>
          </cell>
        </row>
        <row r="107">
          <cell r="A107" t="str">
            <v xml:space="preserve">           12º</v>
          </cell>
          <cell r="B107">
            <v>1.1846689895470384</v>
          </cell>
          <cell r="C107">
            <v>1.389854065323141</v>
          </cell>
          <cell r="D107">
            <v>0.44858523119392679</v>
          </cell>
          <cell r="E107">
            <v>0.3536067892503536</v>
          </cell>
          <cell r="F107">
            <v>0.26186579378068742</v>
          </cell>
          <cell r="G107">
            <v>2.9356505401596995</v>
          </cell>
          <cell r="H107">
            <v>2.0324157447903271</v>
          </cell>
          <cell r="I107">
            <v>1.5698587127158554</v>
          </cell>
        </row>
        <row r="109">
          <cell r="A109" t="str">
            <v>Académica</v>
          </cell>
          <cell r="B109">
            <v>12.747060432048126</v>
          </cell>
          <cell r="C109">
            <v>11.810138883265173</v>
          </cell>
          <cell r="D109">
            <v>14.739085964459484</v>
          </cell>
          <cell r="E109">
            <v>13.075488279498536</v>
          </cell>
          <cell r="F109">
            <v>15.101386047853877</v>
          </cell>
          <cell r="G109">
            <v>16.845054590837336</v>
          </cell>
          <cell r="H109">
            <v>15.802379867016677</v>
          </cell>
          <cell r="I109">
            <v>14.058417355029631</v>
          </cell>
        </row>
        <row r="110">
          <cell r="A110" t="str">
            <v xml:space="preserve">     III Ciclo</v>
          </cell>
          <cell r="B110">
            <v>13.033494450665495</v>
          </cell>
          <cell r="C110">
            <v>11.995603289586947</v>
          </cell>
          <cell r="D110">
            <v>15.824513270995105</v>
          </cell>
          <cell r="E110">
            <v>14.273889342178393</v>
          </cell>
          <cell r="F110">
            <v>15.947175052645729</v>
          </cell>
          <cell r="G110">
            <v>17.813871529107882</v>
          </cell>
          <cell r="H110">
            <v>17.216871541418495</v>
          </cell>
          <cell r="I110">
            <v>15.595957130945845</v>
          </cell>
        </row>
        <row r="111">
          <cell r="A111" t="str">
            <v xml:space="preserve">           7º</v>
          </cell>
          <cell r="B111">
            <v>18.908148388141907</v>
          </cell>
          <cell r="C111">
            <v>17.608668498626031</v>
          </cell>
          <cell r="D111">
            <v>21.303302246466068</v>
          </cell>
          <cell r="E111">
            <v>20.998353176210145</v>
          </cell>
          <cell r="F111">
            <v>22.364760432766616</v>
          </cell>
          <cell r="G111">
            <v>25.726579602928968</v>
          </cell>
          <cell r="H111">
            <v>24.585022196487163</v>
          </cell>
          <cell r="I111">
            <v>22.468062095847511</v>
          </cell>
        </row>
        <row r="112">
          <cell r="A112" t="str">
            <v xml:space="preserve">           8º</v>
          </cell>
          <cell r="B112">
            <v>10.386277687736358</v>
          </cell>
          <cell r="C112">
            <v>9.8248067116302025</v>
          </cell>
          <cell r="D112">
            <v>13.921381395718946</v>
          </cell>
          <cell r="E112">
            <v>10.325801366263795</v>
          </cell>
          <cell r="F112">
            <v>13.184613184613184</v>
          </cell>
          <cell r="G112">
            <v>14.320413982469111</v>
          </cell>
          <cell r="H112">
            <v>14.125864641258644</v>
          </cell>
          <cell r="I112">
            <v>12.347942009665056</v>
          </cell>
        </row>
        <row r="113">
          <cell r="A113" t="str">
            <v xml:space="preserve">           9º</v>
          </cell>
          <cell r="B113">
            <v>6.021062271062271</v>
          </cell>
          <cell r="C113">
            <v>5.3726983464608002</v>
          </cell>
          <cell r="D113">
            <v>8.9533791466851245</v>
          </cell>
          <cell r="E113">
            <v>7.3836429802719792</v>
          </cell>
          <cell r="F113">
            <v>8.3036826187511128</v>
          </cell>
          <cell r="G113">
            <v>8.544726301735647</v>
          </cell>
          <cell r="H113">
            <v>8.1972044459413951</v>
          </cell>
          <cell r="I113">
            <v>6.9329660238751147</v>
          </cell>
        </row>
        <row r="115">
          <cell r="A115" t="str">
            <v xml:space="preserve">     Educación Diversificada</v>
          </cell>
          <cell r="B115">
            <v>11.779076451427477</v>
          </cell>
          <cell r="C115">
            <v>11.208489066460455</v>
          </cell>
          <cell r="D115">
            <v>11.31032837719647</v>
          </cell>
          <cell r="E115">
            <v>9.3145804727799018</v>
          </cell>
          <cell r="F115">
            <v>12.455765390140499</v>
          </cell>
          <cell r="G115">
            <v>13.857007831487984</v>
          </cell>
          <cell r="H115">
            <v>11.68643599041239</v>
          </cell>
          <cell r="I115">
            <v>9.6700235075601473</v>
          </cell>
        </row>
        <row r="116">
          <cell r="A116" t="str">
            <v xml:space="preserve">           10º</v>
          </cell>
          <cell r="B116">
            <v>16.433968462549277</v>
          </cell>
          <cell r="C116">
            <v>15.899211670227659</v>
          </cell>
          <cell r="D116">
            <v>16.218446935827775</v>
          </cell>
          <cell r="E116">
            <v>13.825270200720535</v>
          </cell>
          <cell r="F116">
            <v>17.861094038106945</v>
          </cell>
          <cell r="G116">
            <v>18.827107362139209</v>
          </cell>
          <cell r="H116">
            <v>16.429481733220051</v>
          </cell>
          <cell r="I116">
            <v>15.125225923057062</v>
          </cell>
        </row>
        <row r="117">
          <cell r="A117" t="str">
            <v xml:space="preserve">           11º</v>
          </cell>
          <cell r="B117">
            <v>5.3661394258933797</v>
          </cell>
          <cell r="C117">
            <v>4.6976354885959406</v>
          </cell>
          <cell r="D117">
            <v>4.6549416937488051</v>
          </cell>
          <cell r="E117">
            <v>3.2126012280857883</v>
          </cell>
          <cell r="F117">
            <v>5.342883016382646</v>
          </cell>
          <cell r="G117">
            <v>6.8359050937448149</v>
          </cell>
          <cell r="H117">
            <v>5.2297237405820649</v>
          </cell>
          <cell r="I117">
            <v>2.7041535261356775</v>
          </cell>
        </row>
        <row r="118">
          <cell r="A118" t="str">
            <v xml:space="preserve">           12º</v>
          </cell>
          <cell r="B118" t="str">
            <v>-</v>
          </cell>
          <cell r="C118">
            <v>1.3698630136986301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>
            <v>0.58139534883720934</v>
          </cell>
          <cell r="I118" t="str">
            <v>-</v>
          </cell>
        </row>
        <row r="120">
          <cell r="A120" t="str">
            <v>Técnica 1/</v>
          </cell>
          <cell r="B120">
            <v>7.2068196926445864</v>
          </cell>
          <cell r="C120">
            <v>7.2242361470740546</v>
          </cell>
          <cell r="D120">
            <v>6.0923996158907423</v>
          </cell>
          <cell r="E120">
            <v>5.2935928361365363</v>
          </cell>
          <cell r="F120">
            <v>7.1527909475946645</v>
          </cell>
          <cell r="G120">
            <v>12.00901577761082</v>
          </cell>
          <cell r="H120">
            <v>9.7476167019211264</v>
          </cell>
          <cell r="I120">
            <v>10.561910548701556</v>
          </cell>
        </row>
        <row r="121">
          <cell r="A121" t="str">
            <v xml:space="preserve">     III Ciclo</v>
          </cell>
          <cell r="B121">
            <v>8.2372200312523258</v>
          </cell>
          <cell r="C121">
            <v>8.313654674260313</v>
          </cell>
          <cell r="D121">
            <v>7.4518596676338698</v>
          </cell>
          <cell r="E121">
            <v>6.3822264128705282</v>
          </cell>
          <cell r="F121">
            <v>8.5709656513285815</v>
          </cell>
          <cell r="G121">
            <v>14.593813550251525</v>
          </cell>
          <cell r="H121">
            <v>11.747567764424327</v>
          </cell>
          <cell r="I121">
            <v>13.387913492025932</v>
          </cell>
        </row>
        <row r="122">
          <cell r="A122" t="str">
            <v xml:space="preserve">           7º</v>
          </cell>
          <cell r="B122">
            <v>11.355009077405512</v>
          </cell>
          <cell r="C122">
            <v>10.677290836653386</v>
          </cell>
          <cell r="D122">
            <v>10.518429727299971</v>
          </cell>
          <cell r="E122">
            <v>10.273605150214591</v>
          </cell>
          <cell r="F122">
            <v>12.667855020796198</v>
          </cell>
          <cell r="G122">
            <v>21.500479386385425</v>
          </cell>
          <cell r="H122">
            <v>16.36073423782921</v>
          </cell>
          <cell r="I122">
            <v>17.375593640305595</v>
          </cell>
        </row>
        <row r="123">
          <cell r="A123" t="str">
            <v xml:space="preserve">           8º</v>
          </cell>
          <cell r="B123">
            <v>6.5366972477064218</v>
          </cell>
          <cell r="C123">
            <v>8.5677749360613813</v>
          </cell>
          <cell r="D123">
            <v>6.4476131432114077</v>
          </cell>
          <cell r="E123">
            <v>3.8742690058479532</v>
          </cell>
          <cell r="F123">
            <v>7.2280448138778457</v>
          </cell>
          <cell r="G123">
            <v>11.235005913161007</v>
          </cell>
          <cell r="H123">
            <v>10.138888888888889</v>
          </cell>
          <cell r="I123">
            <v>11.925903245560319</v>
          </cell>
        </row>
        <row r="124">
          <cell r="A124" t="str">
            <v xml:space="preserve">           9º</v>
          </cell>
          <cell r="B124">
            <v>4.4370860927152318</v>
          </cell>
          <cell r="C124">
            <v>3.6432526960069955</v>
          </cell>
          <cell r="D124">
            <v>3.1772117228156671</v>
          </cell>
          <cell r="E124">
            <v>2.5983667409057167</v>
          </cell>
          <cell r="F124">
            <v>2.6494416465951391</v>
          </cell>
          <cell r="G124">
            <v>6.0592358127967438</v>
          </cell>
          <cell r="H124">
            <v>5.0959488272921103</v>
          </cell>
          <cell r="I124">
            <v>7.4699776104213313</v>
          </cell>
        </row>
        <row r="126">
          <cell r="A126" t="str">
            <v xml:space="preserve">     Educación Diversificada</v>
          </cell>
          <cell r="B126">
            <v>6.0656007911653207</v>
          </cell>
          <cell r="C126">
            <v>5.982905982905983</v>
          </cell>
          <cell r="D126">
            <v>4.5008878252142361</v>
          </cell>
          <cell r="E126">
            <v>3.9040168497066348</v>
          </cell>
          <cell r="F126">
            <v>5.1516537113244931</v>
          </cell>
          <cell r="G126">
            <v>8.6983343615052426</v>
          </cell>
          <cell r="H126">
            <v>7.233485938521909</v>
          </cell>
          <cell r="I126">
            <v>6.9907905752900374</v>
          </cell>
        </row>
        <row r="127">
          <cell r="A127" t="str">
            <v xml:space="preserve">           10º</v>
          </cell>
          <cell r="B127">
            <v>8.6438724548597765</v>
          </cell>
          <cell r="C127">
            <v>8.9489158397647923</v>
          </cell>
          <cell r="D127">
            <v>7.3437763180057267</v>
          </cell>
          <cell r="E127">
            <v>7.3204903677758324</v>
          </cell>
          <cell r="F127">
            <v>9.2977777777777781</v>
          </cell>
          <cell r="G127">
            <v>13.95498392282958</v>
          </cell>
          <cell r="H127">
            <v>10.778706555213374</v>
          </cell>
          <cell r="I127">
            <v>11.501831501831502</v>
          </cell>
        </row>
        <row r="128">
          <cell r="A128" t="str">
            <v xml:space="preserve">           11º</v>
          </cell>
          <cell r="B128">
            <v>5.9673218091404214</v>
          </cell>
          <cell r="C128">
            <v>5.1770506499327658</v>
          </cell>
          <cell r="D128">
            <v>3.1374385389838446</v>
          </cell>
          <cell r="E128">
            <v>1.8488419341731004</v>
          </cell>
          <cell r="F128">
            <v>3.1756460797196668</v>
          </cell>
          <cell r="G128">
            <v>6.488011283497884</v>
          </cell>
          <cell r="H128">
            <v>6.1606391925988229</v>
          </cell>
          <cell r="I128">
            <v>5.5802381375510928</v>
          </cell>
        </row>
        <row r="129">
          <cell r="A129" t="str">
            <v xml:space="preserve">           12º</v>
          </cell>
          <cell r="B129">
            <v>1.2569316081330868</v>
          </cell>
          <cell r="C129">
            <v>1.3909224011713031</v>
          </cell>
          <cell r="D129">
            <v>0.47358834244080145</v>
          </cell>
          <cell r="E129">
            <v>0.37565740045078888</v>
          </cell>
          <cell r="F129">
            <v>0.2729443875810304</v>
          </cell>
          <cell r="G129">
            <v>3.0376670716889427</v>
          </cell>
          <cell r="H129">
            <v>2.0995962314939436</v>
          </cell>
          <cell r="I129">
            <v>1.639344262295082</v>
          </cell>
        </row>
        <row r="130">
          <cell r="A130" t="str">
            <v>1/  Los años 1990 y 1991 incluyen la Educación Técnica Diurna y Nocturna.</v>
          </cell>
        </row>
        <row r="131">
          <cell r="A131" t="str">
            <v>FUENTE:  Departamento de Estadística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../2016/2000-2016%20Aprobados,%20aplazados%20y%20reprobados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2016/2000-2016%20Aprobados,%20aplazados%20y%20reprobados.xls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6" Type="http://schemas.openxmlformats.org/officeDocument/2006/relationships/hyperlink" Target="../2016/2000-2016%20Aprobados,%20aplazados%20y%20reprobados.xlsx" TargetMode="External"/><Relationship Id="rId5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hyperlink" Target="../2016/2000-2016%20Aprobados,%20aplazados%20y%20reprobados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../2016/2000-2016%20Aprobados,%20aplazados%20y%20reprobados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../2016/2000-2016%20Aprobados,%20aplazados%20y%20reprobados.xlsx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../2016/2000-2016%20Aprobados,%20aplazados%20y%20reprobados.xlsx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hyperlink" Target="../2016/2000-2016%20Aprobados,%20aplazados%20y%20reprobados.xlsx" TargetMode="External"/><Relationship Id="rId7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6" Type="http://schemas.openxmlformats.org/officeDocument/2006/relationships/hyperlink" Target="../2016/2000-2016%20Aprobados,%20aplazados%20y%20reprobados.xlsx" TargetMode="External"/><Relationship Id="rId5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hyperlink" Target="../2016/2000-2016%20Aprobados,%20aplazados%20y%20reprobados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../2016/2000-2016%20Aprobados,%20aplazados%20y%20reprobados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../2016/2000-2016%20Aprobados,%20aplazados%20y%20reprobados.xlsx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../2016/2000-2016%20Aprobados,%20aplazados%20y%20reprobados.xlsx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7" Type="http://schemas.openxmlformats.org/officeDocument/2006/relationships/printerSettings" Target="../printerSettings/printerSettings22.bin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6" Type="http://schemas.openxmlformats.org/officeDocument/2006/relationships/hyperlink" Target="../2016/2000-2016%20Aprobados,%20aplazados%20y%20reprobados.xlsx" TargetMode="External"/><Relationship Id="rId5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hyperlink" Target="../2016/2000-2016%20Aprobados,%20aplazados%20y%20reprobados.xls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../2016/2000-2016%20Aprobados,%20aplazados%20y%20reprobados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../2016/2000-2016%20Aprobados,%20aplazados%20y%20reprobados.xlsx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hyperlink" Target="../2016/2000-2016%20Aprobados,%20aplazados%20y%20reprobados.xlsx" TargetMode="External"/><Relationship Id="rId7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6" Type="http://schemas.openxmlformats.org/officeDocument/2006/relationships/hyperlink" Target="../2016/2000-2016%20Aprobados,%20aplazados%20y%20reprobados.xlsx" TargetMode="External"/><Relationship Id="rId5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hyperlink" Target="../2016/2000-2016%20Aprobados,%20aplazados%20y%20reprobados.xlsx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../2016/2000-2016%20Aprobados,%20aplazados%20y%20reprobados.xlsx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../2016/2000-2016%20Aprobados,%20aplazados%20y%20reprobados.xlsx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../2016/2000-2016%20Aprobados,%20aplazados%20y%20reprobados.xlsx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hyperlink" Target="../2016/2000-2016%20Aprobados,%20aplazados%20y%20reprobados.xlsx" TargetMode="External"/><Relationship Id="rId7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6" Type="http://schemas.openxmlformats.org/officeDocument/2006/relationships/hyperlink" Target="../2016/2000-2016%20Aprobados,%20aplazados%20y%20reprobados.xlsx" TargetMode="External"/><Relationship Id="rId5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hyperlink" Target="../2016/2000-2016%20Aprobados,%20aplazados%20y%20reprobados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../2016/2000-2016%20Aprobados,%20aplazados%20y%20reprobados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../2016/2000-2016%20Aprobados,%20aplazados%20y%20reprobados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6" Type="http://schemas.openxmlformats.org/officeDocument/2006/relationships/printerSettings" Target="../printerSettings/printerSettings34.bin"/><Relationship Id="rId5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hyperlink" Target="../2016/2000-2016%20Aprobados,%20aplazados%20y%20reprobados.xlsx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../2016/2000-2016%20Aprobados,%20aplazados%20y%20reprobados.xlsx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../2016/2000-2016%20Aprobados,%20aplazados%20y%20reprobados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6" Type="http://schemas.openxmlformats.org/officeDocument/2006/relationships/printerSettings" Target="../printerSettings/printerSettings38.bin"/><Relationship Id="rId5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hyperlink" Target="../2016/2000-2016%20Aprobados,%20aplazados%20y%20reprobados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2016/2000-2016%20Aprobados,%20aplazados%20y%20reprobados.xlsx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../2016/2000-2016%20Aprobados,%20aplazados%20y%20reprobados.xlsx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../2016/2000-2016%20Aprobados,%20aplazados%20y%20reprobados.xlsx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../2016/2000-2016%20Aprobados,%20aplazados%20y%20reprobados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../2016/2000-2016%20Aprobados,%20aplazados%20y%20reprobados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2016/2000-2016%20Aprobados,%20aplazados%20y%20reprobados.xls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../2016/2000-2016%20Aprobados,%20aplazados%20y%20reprobados.xlsx" TargetMode="External"/><Relationship Id="rId2" Type="http://schemas.openxmlformats.org/officeDocument/2006/relationships/hyperlink" Target="../2016/2000-2016%20Aprobados,%20aplazados%20y%20reprobados.xlsx" TargetMode="External"/><Relationship Id="rId1" Type="http://schemas.openxmlformats.org/officeDocument/2006/relationships/hyperlink" Target="../2016/2000-2016%20Aprobados,%20aplazados%20y%20reprobados.xlsx" TargetMode="Externa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6"/>
  <sheetViews>
    <sheetView tabSelected="1" workbookViewId="0">
      <selection activeCell="A18" sqref="A18"/>
    </sheetView>
  </sheetViews>
  <sheetFormatPr baseColWidth="10" defaultRowHeight="15" x14ac:dyDescent="0.25"/>
  <cols>
    <col min="1" max="1" width="70.7109375" style="222" bestFit="1" customWidth="1"/>
    <col min="2" max="3" width="11.42578125" style="222"/>
    <col min="4" max="4" width="20.42578125" style="233" customWidth="1"/>
    <col min="5" max="5" width="149.140625" style="222" bestFit="1" customWidth="1"/>
    <col min="6" max="16384" width="11.42578125" style="222"/>
  </cols>
  <sheetData>
    <row r="1" spans="1:5" ht="20.25" x14ac:dyDescent="0.25">
      <c r="A1" s="300" t="s">
        <v>0</v>
      </c>
      <c r="B1" s="301"/>
      <c r="C1" s="244"/>
      <c r="D1" s="300" t="s">
        <v>356</v>
      </c>
      <c r="E1" s="301"/>
    </row>
    <row r="2" spans="1:5" ht="15.75" thickBot="1" x14ac:dyDescent="0.3">
      <c r="A2" s="240"/>
      <c r="B2" s="241"/>
      <c r="C2" s="244"/>
      <c r="D2" s="234"/>
      <c r="E2" s="235"/>
    </row>
    <row r="3" spans="1:5" ht="29.25" thickBot="1" x14ac:dyDescent="0.3">
      <c r="A3" s="263" t="s">
        <v>509</v>
      </c>
      <c r="B3" s="242"/>
      <c r="C3" s="244"/>
      <c r="D3" s="236" t="s">
        <v>451</v>
      </c>
      <c r="E3" s="223"/>
    </row>
    <row r="4" spans="1:5" x14ac:dyDescent="0.25">
      <c r="A4" s="263" t="s">
        <v>510</v>
      </c>
      <c r="B4" s="242"/>
      <c r="C4" s="244"/>
      <c r="D4" s="265" t="s">
        <v>507</v>
      </c>
      <c r="E4" s="223"/>
    </row>
    <row r="5" spans="1:5" x14ac:dyDescent="0.25">
      <c r="A5" s="264" t="s">
        <v>511</v>
      </c>
      <c r="B5" s="242"/>
      <c r="C5" s="244"/>
      <c r="D5" s="302" t="s">
        <v>508</v>
      </c>
      <c r="E5" s="303"/>
    </row>
    <row r="6" spans="1:5" ht="14.25" customHeight="1" x14ac:dyDescent="0.25">
      <c r="A6" s="239" t="s">
        <v>1</v>
      </c>
      <c r="B6" s="257" t="s">
        <v>234</v>
      </c>
      <c r="C6" s="244"/>
      <c r="D6" s="265" t="s">
        <v>359</v>
      </c>
      <c r="E6" s="256" t="s">
        <v>519</v>
      </c>
    </row>
    <row r="7" spans="1:5" x14ac:dyDescent="0.25">
      <c r="A7" s="239" t="s">
        <v>2</v>
      </c>
      <c r="B7" s="257" t="s">
        <v>235</v>
      </c>
      <c r="C7" s="244"/>
      <c r="D7" s="265" t="s">
        <v>360</v>
      </c>
      <c r="E7" s="256" t="s">
        <v>520</v>
      </c>
    </row>
    <row r="8" spans="1:5" x14ac:dyDescent="0.25">
      <c r="A8" s="239" t="s">
        <v>3</v>
      </c>
      <c r="B8" s="257" t="s">
        <v>236</v>
      </c>
      <c r="C8" s="244"/>
      <c r="D8" s="265" t="s">
        <v>361</v>
      </c>
      <c r="E8" s="256" t="s">
        <v>521</v>
      </c>
    </row>
    <row r="9" spans="1:5" x14ac:dyDescent="0.25">
      <c r="A9" s="239" t="s">
        <v>4</v>
      </c>
      <c r="B9" s="257" t="s">
        <v>238</v>
      </c>
      <c r="C9" s="244"/>
      <c r="D9" s="265" t="s">
        <v>362</v>
      </c>
      <c r="E9" s="256" t="s">
        <v>522</v>
      </c>
    </row>
    <row r="10" spans="1:5" x14ac:dyDescent="0.25">
      <c r="A10" s="239" t="s">
        <v>237</v>
      </c>
      <c r="B10" s="257" t="s">
        <v>239</v>
      </c>
      <c r="C10" s="244"/>
      <c r="D10" s="265" t="s">
        <v>363</v>
      </c>
      <c r="E10" s="256" t="s">
        <v>523</v>
      </c>
    </row>
    <row r="11" spans="1:5" x14ac:dyDescent="0.25">
      <c r="A11" s="239" t="s">
        <v>5</v>
      </c>
      <c r="B11" s="257" t="s">
        <v>240</v>
      </c>
      <c r="C11" s="244"/>
      <c r="D11" s="265" t="s">
        <v>364</v>
      </c>
      <c r="E11" s="256" t="s">
        <v>524</v>
      </c>
    </row>
    <row r="12" spans="1:5" x14ac:dyDescent="0.25">
      <c r="A12" s="239" t="s">
        <v>6</v>
      </c>
      <c r="B12" s="257" t="s">
        <v>241</v>
      </c>
      <c r="C12" s="244"/>
      <c r="D12" s="265" t="s">
        <v>365</v>
      </c>
      <c r="E12" s="256" t="s">
        <v>525</v>
      </c>
    </row>
    <row r="13" spans="1:5" x14ac:dyDescent="0.25">
      <c r="A13" s="239" t="s">
        <v>7</v>
      </c>
      <c r="B13" s="257" t="s">
        <v>504</v>
      </c>
      <c r="C13" s="244"/>
      <c r="D13" s="265" t="s">
        <v>366</v>
      </c>
      <c r="E13" s="256" t="s">
        <v>526</v>
      </c>
    </row>
    <row r="14" spans="1:5" x14ac:dyDescent="0.25">
      <c r="A14" s="239" t="s">
        <v>8</v>
      </c>
      <c r="B14" s="257" t="s">
        <v>505</v>
      </c>
      <c r="C14" s="244"/>
      <c r="D14" s="265" t="s">
        <v>367</v>
      </c>
      <c r="E14" s="256" t="s">
        <v>527</v>
      </c>
    </row>
    <row r="15" spans="1:5" ht="15.75" thickBot="1" x14ac:dyDescent="0.3">
      <c r="A15" s="243" t="s">
        <v>9</v>
      </c>
      <c r="B15" s="258" t="s">
        <v>506</v>
      </c>
      <c r="C15" s="244"/>
      <c r="D15" s="265" t="s">
        <v>368</v>
      </c>
      <c r="E15" s="256" t="s">
        <v>528</v>
      </c>
    </row>
    <row r="16" spans="1:5" x14ac:dyDescent="0.25">
      <c r="A16" s="244"/>
      <c r="B16" s="244"/>
      <c r="C16" s="244"/>
      <c r="D16" s="265" t="s">
        <v>369</v>
      </c>
      <c r="E16" s="256" t="s">
        <v>529</v>
      </c>
    </row>
    <row r="17" spans="1:5" x14ac:dyDescent="0.25">
      <c r="A17" s="244"/>
      <c r="B17" s="244"/>
      <c r="C17" s="244"/>
      <c r="D17" s="265" t="s">
        <v>370</v>
      </c>
      <c r="E17" s="256" t="s">
        <v>530</v>
      </c>
    </row>
    <row r="18" spans="1:5" x14ac:dyDescent="0.25">
      <c r="A18" s="244"/>
      <c r="B18" s="244"/>
      <c r="C18" s="244"/>
      <c r="D18" s="265" t="s">
        <v>371</v>
      </c>
      <c r="E18" s="256" t="s">
        <v>531</v>
      </c>
    </row>
    <row r="19" spans="1:5" x14ac:dyDescent="0.25">
      <c r="A19" s="244"/>
      <c r="B19" s="244"/>
      <c r="C19" s="244"/>
      <c r="D19" s="299" t="s">
        <v>372</v>
      </c>
      <c r="E19" s="237" t="s">
        <v>532</v>
      </c>
    </row>
    <row r="20" spans="1:5" x14ac:dyDescent="0.25">
      <c r="A20" s="244"/>
      <c r="B20" s="244"/>
      <c r="C20" s="244"/>
      <c r="D20" s="299" t="s">
        <v>373</v>
      </c>
      <c r="E20" s="237" t="s">
        <v>533</v>
      </c>
    </row>
    <row r="21" spans="1:5" x14ac:dyDescent="0.25">
      <c r="A21" s="244"/>
      <c r="B21" s="244"/>
      <c r="C21" s="244"/>
      <c r="D21" s="299" t="s">
        <v>374</v>
      </c>
      <c r="E21" s="237" t="s">
        <v>534</v>
      </c>
    </row>
    <row r="22" spans="1:5" x14ac:dyDescent="0.25">
      <c r="A22" s="244"/>
      <c r="B22" s="244"/>
      <c r="C22" s="244"/>
      <c r="D22" s="299" t="s">
        <v>375</v>
      </c>
      <c r="E22" s="237" t="s">
        <v>535</v>
      </c>
    </row>
    <row r="23" spans="1:5" x14ac:dyDescent="0.25">
      <c r="A23" s="244"/>
      <c r="B23" s="244"/>
      <c r="C23" s="244"/>
      <c r="D23" s="299" t="s">
        <v>376</v>
      </c>
      <c r="E23" s="237" t="s">
        <v>536</v>
      </c>
    </row>
    <row r="24" spans="1:5" x14ac:dyDescent="0.25">
      <c r="A24" s="244"/>
      <c r="B24" s="244"/>
      <c r="C24" s="244"/>
      <c r="D24" s="299" t="s">
        <v>377</v>
      </c>
      <c r="E24" s="237" t="s">
        <v>537</v>
      </c>
    </row>
    <row r="25" spans="1:5" x14ac:dyDescent="0.25">
      <c r="A25" s="244"/>
      <c r="B25" s="244"/>
      <c r="C25" s="244"/>
      <c r="D25" s="299" t="s">
        <v>378</v>
      </c>
      <c r="E25" s="237" t="s">
        <v>538</v>
      </c>
    </row>
    <row r="26" spans="1:5" x14ac:dyDescent="0.25">
      <c r="A26" s="244"/>
      <c r="B26" s="244"/>
      <c r="C26" s="244"/>
      <c r="D26" s="299" t="s">
        <v>379</v>
      </c>
      <c r="E26" s="237" t="s">
        <v>539</v>
      </c>
    </row>
    <row r="27" spans="1:5" x14ac:dyDescent="0.25">
      <c r="A27" s="244"/>
      <c r="B27" s="244"/>
      <c r="C27" s="244"/>
      <c r="D27" s="299" t="s">
        <v>380</v>
      </c>
      <c r="E27" s="237" t="s">
        <v>540</v>
      </c>
    </row>
    <row r="28" spans="1:5" x14ac:dyDescent="0.25">
      <c r="A28" s="244"/>
      <c r="B28" s="244"/>
      <c r="C28" s="244"/>
      <c r="D28" s="299" t="s">
        <v>381</v>
      </c>
      <c r="E28" s="237" t="s">
        <v>541</v>
      </c>
    </row>
    <row r="29" spans="1:5" x14ac:dyDescent="0.25">
      <c r="A29" s="244"/>
      <c r="B29" s="244"/>
      <c r="C29" s="244"/>
      <c r="D29" s="299" t="s">
        <v>382</v>
      </c>
      <c r="E29" s="237" t="s">
        <v>542</v>
      </c>
    </row>
    <row r="30" spans="1:5" x14ac:dyDescent="0.25">
      <c r="A30" s="244"/>
      <c r="B30" s="244"/>
      <c r="C30" s="244"/>
      <c r="D30" s="265" t="s">
        <v>383</v>
      </c>
      <c r="E30" s="256" t="s">
        <v>543</v>
      </c>
    </row>
    <row r="31" spans="1:5" x14ac:dyDescent="0.25">
      <c r="A31" s="244"/>
      <c r="B31" s="244"/>
      <c r="C31" s="244"/>
      <c r="D31" s="265" t="s">
        <v>384</v>
      </c>
      <c r="E31" s="256" t="s">
        <v>544</v>
      </c>
    </row>
    <row r="32" spans="1:5" x14ac:dyDescent="0.25">
      <c r="A32" s="244"/>
      <c r="B32" s="244"/>
      <c r="C32" s="244"/>
      <c r="D32" s="265" t="s">
        <v>385</v>
      </c>
      <c r="E32" s="256" t="s">
        <v>545</v>
      </c>
    </row>
    <row r="33" spans="1:5" x14ac:dyDescent="0.25">
      <c r="A33" s="244"/>
      <c r="B33" s="244"/>
      <c r="C33" s="244"/>
      <c r="D33" s="265" t="s">
        <v>386</v>
      </c>
      <c r="E33" s="256" t="s">
        <v>546</v>
      </c>
    </row>
    <row r="34" spans="1:5" x14ac:dyDescent="0.25">
      <c r="A34" s="244"/>
      <c r="B34" s="244"/>
      <c r="C34" s="244"/>
      <c r="D34" s="299" t="s">
        <v>387</v>
      </c>
      <c r="E34" s="237" t="s">
        <v>547</v>
      </c>
    </row>
    <row r="35" spans="1:5" x14ac:dyDescent="0.25">
      <c r="A35" s="244"/>
      <c r="B35" s="244"/>
      <c r="C35" s="244"/>
      <c r="D35" s="299" t="s">
        <v>388</v>
      </c>
      <c r="E35" s="237" t="s">
        <v>548</v>
      </c>
    </row>
    <row r="36" spans="1:5" x14ac:dyDescent="0.25">
      <c r="A36" s="244"/>
      <c r="B36" s="244"/>
      <c r="C36" s="244"/>
      <c r="D36" s="299" t="s">
        <v>389</v>
      </c>
      <c r="E36" s="237" t="s">
        <v>549</v>
      </c>
    </row>
    <row r="37" spans="1:5" x14ac:dyDescent="0.25">
      <c r="A37" s="244"/>
      <c r="B37" s="244"/>
      <c r="C37" s="244"/>
      <c r="D37" s="299" t="s">
        <v>390</v>
      </c>
      <c r="E37" s="237" t="s">
        <v>550</v>
      </c>
    </row>
    <row r="38" spans="1:5" x14ac:dyDescent="0.25">
      <c r="A38" s="244"/>
      <c r="B38" s="244"/>
      <c r="C38" s="244"/>
      <c r="D38" s="299" t="s">
        <v>391</v>
      </c>
      <c r="E38" s="237" t="s">
        <v>551</v>
      </c>
    </row>
    <row r="39" spans="1:5" x14ac:dyDescent="0.25">
      <c r="A39" s="244"/>
      <c r="B39" s="244"/>
      <c r="C39" s="244"/>
      <c r="D39" s="299" t="s">
        <v>392</v>
      </c>
      <c r="E39" s="237" t="s">
        <v>552</v>
      </c>
    </row>
    <row r="40" spans="1:5" x14ac:dyDescent="0.25">
      <c r="A40" s="244"/>
      <c r="B40" s="244"/>
      <c r="C40" s="244"/>
      <c r="D40" s="299" t="s">
        <v>393</v>
      </c>
      <c r="E40" s="237" t="s">
        <v>553</v>
      </c>
    </row>
    <row r="41" spans="1:5" x14ac:dyDescent="0.25">
      <c r="A41" s="244"/>
      <c r="B41" s="244"/>
      <c r="C41" s="244"/>
      <c r="D41" s="299" t="s">
        <v>394</v>
      </c>
      <c r="E41" s="237" t="s">
        <v>554</v>
      </c>
    </row>
    <row r="42" spans="1:5" x14ac:dyDescent="0.25">
      <c r="A42" s="244"/>
      <c r="B42" s="244"/>
      <c r="C42" s="244"/>
      <c r="D42" s="299" t="s">
        <v>395</v>
      </c>
      <c r="E42" s="237" t="s">
        <v>555</v>
      </c>
    </row>
    <row r="43" spans="1:5" x14ac:dyDescent="0.25">
      <c r="A43" s="244"/>
      <c r="B43" s="244"/>
      <c r="C43" s="244"/>
      <c r="D43" s="299" t="s">
        <v>396</v>
      </c>
      <c r="E43" s="237" t="s">
        <v>556</v>
      </c>
    </row>
    <row r="44" spans="1:5" x14ac:dyDescent="0.25">
      <c r="A44" s="244"/>
      <c r="B44" s="244"/>
      <c r="C44" s="244"/>
      <c r="D44" s="299" t="s">
        <v>397</v>
      </c>
      <c r="E44" s="237" t="s">
        <v>557</v>
      </c>
    </row>
    <row r="45" spans="1:5" x14ac:dyDescent="0.25">
      <c r="A45" s="244"/>
      <c r="B45" s="244"/>
      <c r="C45" s="244"/>
      <c r="D45" s="265" t="s">
        <v>398</v>
      </c>
      <c r="E45" s="256" t="s">
        <v>558</v>
      </c>
    </row>
    <row r="46" spans="1:5" x14ac:dyDescent="0.25">
      <c r="A46" s="244"/>
      <c r="B46" s="244"/>
      <c r="C46" s="244"/>
      <c r="D46" s="265" t="s">
        <v>399</v>
      </c>
      <c r="E46" s="256" t="s">
        <v>559</v>
      </c>
    </row>
    <row r="47" spans="1:5" x14ac:dyDescent="0.25">
      <c r="A47" s="244"/>
      <c r="B47" s="244"/>
      <c r="C47" s="244"/>
      <c r="D47" s="265" t="s">
        <v>400</v>
      </c>
      <c r="E47" s="256" t="s">
        <v>560</v>
      </c>
    </row>
    <row r="48" spans="1:5" x14ac:dyDescent="0.25">
      <c r="A48" s="244"/>
      <c r="B48" s="244"/>
      <c r="C48" s="244"/>
      <c r="D48" s="265" t="s">
        <v>401</v>
      </c>
      <c r="E48" s="256" t="s">
        <v>561</v>
      </c>
    </row>
    <row r="49" spans="1:5" x14ac:dyDescent="0.25">
      <c r="A49" s="244"/>
      <c r="B49" s="244"/>
      <c r="C49" s="244"/>
      <c r="D49" s="265" t="s">
        <v>402</v>
      </c>
      <c r="E49" s="256" t="s">
        <v>562</v>
      </c>
    </row>
    <row r="50" spans="1:5" x14ac:dyDescent="0.25">
      <c r="A50" s="244"/>
      <c r="B50" s="244"/>
      <c r="C50" s="244"/>
      <c r="D50" s="265" t="s">
        <v>403</v>
      </c>
      <c r="E50" s="256" t="s">
        <v>563</v>
      </c>
    </row>
    <row r="51" spans="1:5" x14ac:dyDescent="0.25">
      <c r="A51" s="244"/>
      <c r="B51" s="244"/>
      <c r="C51" s="244"/>
      <c r="D51" s="265" t="s">
        <v>404</v>
      </c>
      <c r="E51" s="256" t="s">
        <v>564</v>
      </c>
    </row>
    <row r="52" spans="1:5" x14ac:dyDescent="0.25">
      <c r="A52" s="244"/>
      <c r="B52" s="244"/>
      <c r="C52" s="244"/>
      <c r="D52" s="265" t="s">
        <v>405</v>
      </c>
      <c r="E52" s="256" t="s">
        <v>565</v>
      </c>
    </row>
    <row r="53" spans="1:5" x14ac:dyDescent="0.25">
      <c r="A53" s="244"/>
      <c r="B53" s="244"/>
      <c r="C53" s="244"/>
      <c r="D53" s="265" t="s">
        <v>406</v>
      </c>
      <c r="E53" s="256" t="s">
        <v>566</v>
      </c>
    </row>
    <row r="54" spans="1:5" x14ac:dyDescent="0.25">
      <c r="A54" s="244"/>
      <c r="B54" s="244"/>
      <c r="C54" s="244"/>
      <c r="D54" s="265" t="s">
        <v>407</v>
      </c>
      <c r="E54" s="256" t="s">
        <v>567</v>
      </c>
    </row>
    <row r="55" spans="1:5" x14ac:dyDescent="0.25">
      <c r="A55" s="244"/>
      <c r="B55" s="244"/>
      <c r="C55" s="244"/>
      <c r="D55" s="265" t="s">
        <v>408</v>
      </c>
      <c r="E55" s="256" t="s">
        <v>568</v>
      </c>
    </row>
    <row r="56" spans="1:5" x14ac:dyDescent="0.25">
      <c r="A56" s="244"/>
      <c r="B56" s="244"/>
      <c r="C56" s="244"/>
      <c r="D56" s="299" t="s">
        <v>409</v>
      </c>
      <c r="E56" s="237" t="s">
        <v>569</v>
      </c>
    </row>
    <row r="57" spans="1:5" x14ac:dyDescent="0.25">
      <c r="A57" s="244"/>
      <c r="B57" s="244"/>
      <c r="C57" s="244"/>
      <c r="D57" s="299" t="s">
        <v>410</v>
      </c>
      <c r="E57" s="237" t="s">
        <v>570</v>
      </c>
    </row>
    <row r="58" spans="1:5" x14ac:dyDescent="0.25">
      <c r="A58" s="244"/>
      <c r="B58" s="244"/>
      <c r="C58" s="244"/>
      <c r="D58" s="299" t="s">
        <v>411</v>
      </c>
      <c r="E58" s="237" t="s">
        <v>571</v>
      </c>
    </row>
    <row r="59" spans="1:5" x14ac:dyDescent="0.25">
      <c r="A59" s="244"/>
      <c r="B59" s="244"/>
      <c r="C59" s="244"/>
      <c r="D59" s="299" t="s">
        <v>412</v>
      </c>
      <c r="E59" s="237" t="s">
        <v>572</v>
      </c>
    </row>
    <row r="60" spans="1:5" x14ac:dyDescent="0.25">
      <c r="A60" s="244"/>
      <c r="B60" s="244"/>
      <c r="C60" s="244"/>
      <c r="D60" s="299" t="s">
        <v>413</v>
      </c>
      <c r="E60" s="237" t="s">
        <v>573</v>
      </c>
    </row>
    <row r="61" spans="1:5" x14ac:dyDescent="0.25">
      <c r="A61" s="244"/>
      <c r="B61" s="244"/>
      <c r="C61" s="244"/>
      <c r="D61" s="299" t="s">
        <v>414</v>
      </c>
      <c r="E61" s="237" t="s">
        <v>574</v>
      </c>
    </row>
    <row r="62" spans="1:5" x14ac:dyDescent="0.25">
      <c r="A62" s="244"/>
      <c r="B62" s="244"/>
      <c r="C62" s="244"/>
      <c r="D62" s="299" t="s">
        <v>415</v>
      </c>
      <c r="E62" s="237" t="s">
        <v>575</v>
      </c>
    </row>
    <row r="63" spans="1:5" x14ac:dyDescent="0.25">
      <c r="A63" s="244"/>
      <c r="B63" s="244"/>
      <c r="C63" s="244"/>
      <c r="D63" s="299" t="s">
        <v>416</v>
      </c>
      <c r="E63" s="237" t="s">
        <v>576</v>
      </c>
    </row>
    <row r="64" spans="1:5" x14ac:dyDescent="0.25">
      <c r="A64" s="244"/>
      <c r="B64" s="244"/>
      <c r="C64" s="244"/>
      <c r="D64" s="299" t="s">
        <v>417</v>
      </c>
      <c r="E64" s="237" t="s">
        <v>577</v>
      </c>
    </row>
    <row r="65" spans="1:5" x14ac:dyDescent="0.25">
      <c r="A65" s="244"/>
      <c r="B65" s="244"/>
      <c r="C65" s="244"/>
      <c r="D65" s="299" t="s">
        <v>418</v>
      </c>
      <c r="E65" s="237" t="s">
        <v>578</v>
      </c>
    </row>
    <row r="66" spans="1:5" x14ac:dyDescent="0.25">
      <c r="A66" s="244"/>
      <c r="B66" s="244"/>
      <c r="C66" s="244"/>
      <c r="D66" s="299" t="s">
        <v>419</v>
      </c>
      <c r="E66" s="237" t="s">
        <v>579</v>
      </c>
    </row>
    <row r="67" spans="1:5" x14ac:dyDescent="0.25">
      <c r="A67" s="244"/>
      <c r="B67" s="244"/>
      <c r="C67" s="244"/>
      <c r="D67" s="265" t="s">
        <v>420</v>
      </c>
      <c r="E67" s="256" t="s">
        <v>580</v>
      </c>
    </row>
    <row r="68" spans="1:5" x14ac:dyDescent="0.25">
      <c r="A68" s="244"/>
      <c r="B68" s="244"/>
      <c r="C68" s="244"/>
      <c r="D68" s="265" t="s">
        <v>421</v>
      </c>
      <c r="E68" s="256" t="s">
        <v>581</v>
      </c>
    </row>
    <row r="69" spans="1:5" x14ac:dyDescent="0.25">
      <c r="A69" s="244"/>
      <c r="B69" s="244"/>
      <c r="C69" s="244"/>
      <c r="D69" s="265" t="s">
        <v>422</v>
      </c>
      <c r="E69" s="256" t="s">
        <v>582</v>
      </c>
    </row>
    <row r="70" spans="1:5" x14ac:dyDescent="0.25">
      <c r="A70" s="244"/>
      <c r="B70" s="244"/>
      <c r="C70" s="244"/>
      <c r="D70" s="265" t="s">
        <v>423</v>
      </c>
      <c r="E70" s="256" t="s">
        <v>583</v>
      </c>
    </row>
    <row r="71" spans="1:5" x14ac:dyDescent="0.25">
      <c r="A71" s="244"/>
      <c r="B71" s="244"/>
      <c r="C71" s="244"/>
      <c r="D71" s="265" t="s">
        <v>424</v>
      </c>
      <c r="E71" s="256" t="s">
        <v>584</v>
      </c>
    </row>
    <row r="72" spans="1:5" x14ac:dyDescent="0.25">
      <c r="A72" s="244"/>
      <c r="B72" s="244"/>
      <c r="C72" s="244"/>
      <c r="D72" s="265" t="s">
        <v>425</v>
      </c>
      <c r="E72" s="256" t="s">
        <v>585</v>
      </c>
    </row>
    <row r="73" spans="1:5" x14ac:dyDescent="0.25">
      <c r="A73" s="244"/>
      <c r="B73" s="244"/>
      <c r="C73" s="244"/>
      <c r="D73" s="265" t="s">
        <v>426</v>
      </c>
      <c r="E73" s="256" t="s">
        <v>586</v>
      </c>
    </row>
    <row r="74" spans="1:5" x14ac:dyDescent="0.25">
      <c r="A74" s="244"/>
      <c r="B74" s="244"/>
      <c r="C74" s="244"/>
      <c r="D74" s="265" t="s">
        <v>427</v>
      </c>
      <c r="E74" s="256" t="s">
        <v>587</v>
      </c>
    </row>
    <row r="75" spans="1:5" x14ac:dyDescent="0.25">
      <c r="A75" s="244"/>
      <c r="B75" s="244"/>
      <c r="C75" s="244"/>
      <c r="D75" s="265" t="s">
        <v>428</v>
      </c>
      <c r="E75" s="256" t="s">
        <v>588</v>
      </c>
    </row>
    <row r="76" spans="1:5" x14ac:dyDescent="0.25">
      <c r="A76" s="244"/>
      <c r="B76" s="244"/>
      <c r="C76" s="244"/>
      <c r="D76" s="265" t="s">
        <v>429</v>
      </c>
      <c r="E76" s="256" t="s">
        <v>589</v>
      </c>
    </row>
    <row r="77" spans="1:5" x14ac:dyDescent="0.25">
      <c r="A77" s="244"/>
      <c r="B77" s="244"/>
      <c r="C77" s="244"/>
      <c r="D77" s="265" t="s">
        <v>430</v>
      </c>
      <c r="E77" s="256" t="s">
        <v>590</v>
      </c>
    </row>
    <row r="78" spans="1:5" x14ac:dyDescent="0.25">
      <c r="A78" s="244"/>
      <c r="B78" s="244"/>
      <c r="C78" s="244"/>
      <c r="D78" s="299" t="s">
        <v>431</v>
      </c>
      <c r="E78" s="237" t="s">
        <v>591</v>
      </c>
    </row>
    <row r="79" spans="1:5" x14ac:dyDescent="0.25">
      <c r="A79" s="244"/>
      <c r="B79" s="244"/>
      <c r="C79" s="244"/>
      <c r="D79" s="299" t="s">
        <v>432</v>
      </c>
      <c r="E79" s="237" t="s">
        <v>592</v>
      </c>
    </row>
    <row r="80" spans="1:5" x14ac:dyDescent="0.25">
      <c r="A80" s="244"/>
      <c r="B80" s="244"/>
      <c r="C80" s="244"/>
      <c r="D80" s="337" t="s">
        <v>433</v>
      </c>
      <c r="E80" s="237" t="s">
        <v>593</v>
      </c>
    </row>
    <row r="81" spans="1:5" x14ac:dyDescent="0.25">
      <c r="A81" s="244"/>
      <c r="B81" s="244"/>
      <c r="C81" s="244"/>
      <c r="D81" s="299" t="s">
        <v>434</v>
      </c>
      <c r="E81" s="237" t="s">
        <v>594</v>
      </c>
    </row>
    <row r="82" spans="1:5" x14ac:dyDescent="0.25">
      <c r="A82" s="244"/>
      <c r="B82" s="244"/>
      <c r="C82" s="244"/>
      <c r="D82" s="299" t="s">
        <v>435</v>
      </c>
      <c r="E82" s="237" t="s">
        <v>595</v>
      </c>
    </row>
    <row r="83" spans="1:5" x14ac:dyDescent="0.25">
      <c r="A83" s="244"/>
      <c r="B83" s="244"/>
      <c r="C83" s="244"/>
      <c r="D83" s="299" t="s">
        <v>436</v>
      </c>
      <c r="E83" s="237" t="s">
        <v>596</v>
      </c>
    </row>
    <row r="84" spans="1:5" x14ac:dyDescent="0.25">
      <c r="A84" s="244"/>
      <c r="B84" s="244"/>
      <c r="C84" s="244"/>
      <c r="D84" s="299" t="s">
        <v>437</v>
      </c>
      <c r="E84" s="237" t="s">
        <v>597</v>
      </c>
    </row>
    <row r="85" spans="1:5" x14ac:dyDescent="0.25">
      <c r="A85" s="244"/>
      <c r="B85" s="244"/>
      <c r="C85" s="244"/>
      <c r="D85" s="299" t="s">
        <v>438</v>
      </c>
      <c r="E85" s="237" t="s">
        <v>598</v>
      </c>
    </row>
    <row r="86" spans="1:5" x14ac:dyDescent="0.25">
      <c r="A86" s="244"/>
      <c r="B86" s="244"/>
      <c r="C86" s="244"/>
      <c r="D86" s="265" t="s">
        <v>439</v>
      </c>
      <c r="E86" s="256" t="s">
        <v>599</v>
      </c>
    </row>
    <row r="87" spans="1:5" x14ac:dyDescent="0.25">
      <c r="A87" s="244"/>
      <c r="B87" s="244"/>
      <c r="C87" s="244"/>
      <c r="D87" s="265" t="s">
        <v>440</v>
      </c>
      <c r="E87" s="256" t="s">
        <v>600</v>
      </c>
    </row>
    <row r="88" spans="1:5" x14ac:dyDescent="0.25">
      <c r="A88" s="244"/>
      <c r="B88" s="244"/>
      <c r="C88" s="244"/>
      <c r="D88" s="265" t="s">
        <v>441</v>
      </c>
      <c r="E88" s="256" t="s">
        <v>601</v>
      </c>
    </row>
    <row r="89" spans="1:5" x14ac:dyDescent="0.25">
      <c r="A89" s="244"/>
      <c r="B89" s="244"/>
      <c r="C89" s="244"/>
      <c r="D89" s="265" t="s">
        <v>442</v>
      </c>
      <c r="E89" s="256" t="s">
        <v>602</v>
      </c>
    </row>
    <row r="90" spans="1:5" x14ac:dyDescent="0.25">
      <c r="A90" s="244"/>
      <c r="B90" s="244"/>
      <c r="C90" s="244"/>
      <c r="D90" s="265" t="s">
        <v>443</v>
      </c>
      <c r="E90" s="256" t="s">
        <v>603</v>
      </c>
    </row>
    <row r="91" spans="1:5" x14ac:dyDescent="0.25">
      <c r="A91" s="244"/>
      <c r="B91" s="244"/>
      <c r="C91" s="244"/>
      <c r="D91" s="265" t="s">
        <v>444</v>
      </c>
      <c r="E91" s="256" t="s">
        <v>604</v>
      </c>
    </row>
    <row r="92" spans="1:5" x14ac:dyDescent="0.25">
      <c r="A92" s="244"/>
      <c r="B92" s="244"/>
      <c r="C92" s="244"/>
      <c r="D92" s="265" t="s">
        <v>445</v>
      </c>
      <c r="E92" s="256" t="s">
        <v>605</v>
      </c>
    </row>
    <row r="93" spans="1:5" x14ac:dyDescent="0.25">
      <c r="A93" s="244"/>
      <c r="B93" s="244"/>
      <c r="C93" s="244"/>
      <c r="D93" s="265" t="s">
        <v>446</v>
      </c>
      <c r="E93" s="256" t="s">
        <v>606</v>
      </c>
    </row>
    <row r="94" spans="1:5" x14ac:dyDescent="0.25">
      <c r="A94" s="244"/>
      <c r="B94" s="244"/>
      <c r="C94" s="244"/>
      <c r="D94" s="299" t="s">
        <v>447</v>
      </c>
      <c r="E94" s="237" t="s">
        <v>607</v>
      </c>
    </row>
    <row r="95" spans="1:5" x14ac:dyDescent="0.25">
      <c r="A95" s="244"/>
      <c r="B95" s="244"/>
      <c r="C95" s="244"/>
      <c r="D95" s="299" t="s">
        <v>448</v>
      </c>
      <c r="E95" s="237" t="s">
        <v>608</v>
      </c>
    </row>
    <row r="96" spans="1:5" ht="15.75" thickBot="1" x14ac:dyDescent="0.3">
      <c r="A96" s="244"/>
      <c r="B96" s="244"/>
      <c r="C96" s="244"/>
      <c r="D96" s="338" t="s">
        <v>449</v>
      </c>
      <c r="E96" s="238" t="s">
        <v>609</v>
      </c>
    </row>
  </sheetData>
  <mergeCells count="3">
    <mergeCell ref="D1:E1"/>
    <mergeCell ref="A1:B1"/>
    <mergeCell ref="D5:E5"/>
  </mergeCells>
  <hyperlinks>
    <hyperlink ref="D6" location="'C1'!A1" display="C1"/>
    <hyperlink ref="D7" location="'C2'!A1" display="C2"/>
    <hyperlink ref="D8" location="'C3-C4'!A1" display="C3"/>
    <hyperlink ref="D9" location="'C3-C4'!A45" display="C4"/>
    <hyperlink ref="D10" location="'C5-C6'!A1" display="C5"/>
    <hyperlink ref="D11" location="'C5-C6'!A31" display="C6"/>
    <hyperlink ref="D12" location="'C7'!A1" display="C7"/>
    <hyperlink ref="D13" location="'C8,C10,C12'!A1" display="C8"/>
    <hyperlink ref="D14" location="'C9,C11,C13'!A1" display="C9"/>
    <hyperlink ref="D15" location="'C8,C10,C12'!A46" display="C10"/>
    <hyperlink ref="D16" location="'C9,C11,C13'!A47" display="C11"/>
    <hyperlink ref="D17" location="'C8,C10,C12'!A91" display="C12"/>
    <hyperlink ref="D18" location="'C9,C11,C13'!A91" display="C13"/>
    <hyperlink ref="D19" location="'C14-C17'!A1" display="C14"/>
    <hyperlink ref="D20" location="'C14-C17'!A30" display="C15"/>
    <hyperlink ref="D21" location="'C14-C17'!A81" display="C16"/>
    <hyperlink ref="D22" location="'C14-C17'!A131" display="C17"/>
    <hyperlink ref="D23" location="'C18'!A1" display="C18"/>
    <hyperlink ref="D24" location="'C19-24'!A1" display="C19"/>
    <hyperlink ref="D25" location="'C19-24'!AD1" display="C20"/>
    <hyperlink ref="D26" location="'C19-24'!A44" display="C21"/>
    <hyperlink ref="D27" location="'C19-24'!AD44" display="C22"/>
    <hyperlink ref="D28" location="'C19-24'!A91" display="C23"/>
    <hyperlink ref="D29" location="'C19-24'!AD91" display="C24"/>
    <hyperlink ref="D30" location="'C25'!A1" display="C25"/>
    <hyperlink ref="D31" location="'C26-C28'!A1" display="C26"/>
    <hyperlink ref="D32:D33" r:id="rId1" location="'C26-C28'!A1" display="C26"/>
    <hyperlink ref="D32" location="'C26-C28'!A34" display="C27"/>
    <hyperlink ref="D33" location="'C26-C28'!A67" display="C28"/>
    <hyperlink ref="D34:D35" r:id="rId2" location="'C26-C28'!A1" display="C26"/>
    <hyperlink ref="D34" location="'C29'!A1" display="C29"/>
    <hyperlink ref="D35" location="'C30-C32'!A1" display="C30"/>
    <hyperlink ref="D36:D37" r:id="rId3" location="'C26-C28'!A1" display="C26"/>
    <hyperlink ref="D36" location="'C30-C32'!A51" display="C31"/>
    <hyperlink ref="D37" location="'C30-C32'!A102" display="C32"/>
    <hyperlink ref="D38" location="'C33'!A1" display="C33"/>
    <hyperlink ref="D39" location="'C34-C39'!A3" display="C34"/>
    <hyperlink ref="D40" location="'C34-C39'!AD3" display="C35"/>
    <hyperlink ref="D41" location="'C34-C39'!A48" display="C36"/>
    <hyperlink ref="D42" location="'C34-C39'!AD48" display="C37"/>
    <hyperlink ref="D43" location="'C34-C39'!A95" display="C38"/>
    <hyperlink ref="D44" location="'C34-C39'!AD95" display="C39"/>
    <hyperlink ref="D45" location="'C40'!A1" display="C40"/>
    <hyperlink ref="D46" location="'C41-C43'!A1" display="C41"/>
    <hyperlink ref="D47:D48" location="'C41-C43'!A1" display="C41"/>
    <hyperlink ref="D47" location="'C41-C43'!A52" display="C42"/>
    <hyperlink ref="D48" location="'C41-C43'!A103" display="C43"/>
    <hyperlink ref="D49" location="'C44'!A1" display="C44"/>
    <hyperlink ref="D50" location="'C45-C50'!A3" display="C45"/>
    <hyperlink ref="D51" location="'C45-C50'!AD3" display="C46"/>
    <hyperlink ref="D52" location="'C45-C50'!A50" display="C47"/>
    <hyperlink ref="D53" location="'C45-C50'!AD50" display="C48"/>
    <hyperlink ref="D54" location="'C45-C50'!A97" display="C49"/>
    <hyperlink ref="D55" location="'C45-C50'!AD97" display="C50"/>
    <hyperlink ref="D56" location="'C51'!A1" display="C51"/>
    <hyperlink ref="D57" location="'C52-C54'!A1" display="C52"/>
    <hyperlink ref="D58:D59" location="'C52-C54'!A1" display="C52"/>
    <hyperlink ref="D58" location="'C52-C54'!A52" display="C53"/>
    <hyperlink ref="D59" location="'C52-C54'!A103" display="C54"/>
    <hyperlink ref="D60" location="'C55'!A1" display="C55"/>
    <hyperlink ref="D61" location="'C56-C61'!A3" display="C56"/>
    <hyperlink ref="D62" location="'C56-C61'!AD3" display="C57"/>
    <hyperlink ref="D63" location="'C56-C61'!A50" display="C58"/>
    <hyperlink ref="D64" location="'C56-C61'!AD50" display="C59"/>
    <hyperlink ref="D65" location="'C56-C61'!A97" display="C60"/>
    <hyperlink ref="D66" location="'C56-C61'!AD97" display="C61"/>
    <hyperlink ref="D67" location="'C62'!A1" display="C62"/>
    <hyperlink ref="D68" location="'C63-C65'!A1" display="C63"/>
    <hyperlink ref="D69:D70" location="'C63-C65'!A1" display="C63"/>
    <hyperlink ref="D69" location="'C63-C65'!A52" display="C64"/>
    <hyperlink ref="D70" location="'C63-C65'!A103" display="C65"/>
    <hyperlink ref="D71" location="'C66'!A1" display="C66"/>
    <hyperlink ref="D81" location="'C76'!A1" display="C76"/>
    <hyperlink ref="D89" location="'C84'!A1" display="C84"/>
    <hyperlink ref="D94" location="'C89'!A1" display="C89"/>
    <hyperlink ref="D95" location="'C90'!A1" display="C90"/>
    <hyperlink ref="D96" location="'C91'!A1" display="C91"/>
    <hyperlink ref="D86" location="'C81'!A1" display="C81"/>
    <hyperlink ref="D78" location="'C73'!A1" display="C73"/>
    <hyperlink ref="D79" location="'C74-C75'!A1" display="C74"/>
    <hyperlink ref="D87" location="'C82-C83'!A1" display="C82"/>
    <hyperlink ref="D72" location="'C67-C72'!A3" display="C67"/>
    <hyperlink ref="D74" location="'C67-C72'!A50" display="C69"/>
    <hyperlink ref="D75" location="'C67-C72'!AD50" display="C70"/>
    <hyperlink ref="D76" location="'C67-C72'!A97" display="C71"/>
    <hyperlink ref="D77" location="'C67-C72'!AD97" display="C72"/>
    <hyperlink ref="D82" location="'C77-C80'!A3" display="C77"/>
    <hyperlink ref="D83" location="'C77-C80'!AD3" display="C78"/>
    <hyperlink ref="D84" location="'C77-C80'!A45" display="C79"/>
    <hyperlink ref="D85" location="'C77-C80'!AD45" display="C80"/>
    <hyperlink ref="D90" location="'C85-C88'!A3" display="C85"/>
    <hyperlink ref="D93" location="'C85-C88'!AD47" display="C88"/>
    <hyperlink ref="D92" location="'C85-C88'!A47" display="C87"/>
    <hyperlink ref="D80" location="'C74-C75'!A51" display="C75"/>
    <hyperlink ref="D91" location="'C85-C88'!AD3" display="C86"/>
    <hyperlink ref="D73" location="'C67-C72'!AD3" display="C68"/>
    <hyperlink ref="D88" location="'C82-C83'!A52" display="C83"/>
    <hyperlink ref="D4" location="PORTADA!A1" display="PORTADA"/>
    <hyperlink ref="D5:E5" location="FUNCIONARIOS!A1" display="FUNCIONARIOS QUE PARTICIPARON EN LA PUBLICACIÓN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7"/>
  <sheetViews>
    <sheetView topLeftCell="A85" zoomScaleNormal="100" zoomScaleSheetLayoutView="100" workbookViewId="0">
      <selection activeCell="U92" sqref="U92:V93"/>
    </sheetView>
  </sheetViews>
  <sheetFormatPr baseColWidth="10" defaultRowHeight="12.75" x14ac:dyDescent="0.25"/>
  <cols>
    <col min="1" max="1" width="22.28515625" style="42" customWidth="1"/>
    <col min="2" max="19" width="8.7109375" style="46" customWidth="1"/>
    <col min="20" max="257" width="11.42578125" style="46"/>
    <col min="258" max="258" width="29.140625" style="46" customWidth="1"/>
    <col min="259" max="274" width="8.42578125" style="46" customWidth="1"/>
    <col min="275" max="513" width="11.42578125" style="46"/>
    <col min="514" max="514" width="29.140625" style="46" customWidth="1"/>
    <col min="515" max="530" width="8.42578125" style="46" customWidth="1"/>
    <col min="531" max="769" width="11.42578125" style="46"/>
    <col min="770" max="770" width="29.140625" style="46" customWidth="1"/>
    <col min="771" max="786" width="8.42578125" style="46" customWidth="1"/>
    <col min="787" max="1025" width="11.42578125" style="46"/>
    <col min="1026" max="1026" width="29.140625" style="46" customWidth="1"/>
    <col min="1027" max="1042" width="8.42578125" style="46" customWidth="1"/>
    <col min="1043" max="1281" width="11.42578125" style="46"/>
    <col min="1282" max="1282" width="29.140625" style="46" customWidth="1"/>
    <col min="1283" max="1298" width="8.42578125" style="46" customWidth="1"/>
    <col min="1299" max="1537" width="11.42578125" style="46"/>
    <col min="1538" max="1538" width="29.140625" style="46" customWidth="1"/>
    <col min="1539" max="1554" width="8.42578125" style="46" customWidth="1"/>
    <col min="1555" max="1793" width="11.42578125" style="46"/>
    <col min="1794" max="1794" width="29.140625" style="46" customWidth="1"/>
    <col min="1795" max="1810" width="8.42578125" style="46" customWidth="1"/>
    <col min="1811" max="2049" width="11.42578125" style="46"/>
    <col min="2050" max="2050" width="29.140625" style="46" customWidth="1"/>
    <col min="2051" max="2066" width="8.42578125" style="46" customWidth="1"/>
    <col min="2067" max="2305" width="11.42578125" style="46"/>
    <col min="2306" max="2306" width="29.140625" style="46" customWidth="1"/>
    <col min="2307" max="2322" width="8.42578125" style="46" customWidth="1"/>
    <col min="2323" max="2561" width="11.42578125" style="46"/>
    <col min="2562" max="2562" width="29.140625" style="46" customWidth="1"/>
    <col min="2563" max="2578" width="8.42578125" style="46" customWidth="1"/>
    <col min="2579" max="2817" width="11.42578125" style="46"/>
    <col min="2818" max="2818" width="29.140625" style="46" customWidth="1"/>
    <col min="2819" max="2834" width="8.42578125" style="46" customWidth="1"/>
    <col min="2835" max="3073" width="11.42578125" style="46"/>
    <col min="3074" max="3074" width="29.140625" style="46" customWidth="1"/>
    <col min="3075" max="3090" width="8.42578125" style="46" customWidth="1"/>
    <col min="3091" max="3329" width="11.42578125" style="46"/>
    <col min="3330" max="3330" width="29.140625" style="46" customWidth="1"/>
    <col min="3331" max="3346" width="8.42578125" style="46" customWidth="1"/>
    <col min="3347" max="3585" width="11.42578125" style="46"/>
    <col min="3586" max="3586" width="29.140625" style="46" customWidth="1"/>
    <col min="3587" max="3602" width="8.42578125" style="46" customWidth="1"/>
    <col min="3603" max="3841" width="11.42578125" style="46"/>
    <col min="3842" max="3842" width="29.140625" style="46" customWidth="1"/>
    <col min="3843" max="3858" width="8.42578125" style="46" customWidth="1"/>
    <col min="3859" max="4097" width="11.42578125" style="46"/>
    <col min="4098" max="4098" width="29.140625" style="46" customWidth="1"/>
    <col min="4099" max="4114" width="8.42578125" style="46" customWidth="1"/>
    <col min="4115" max="4353" width="11.42578125" style="46"/>
    <col min="4354" max="4354" width="29.140625" style="46" customWidth="1"/>
    <col min="4355" max="4370" width="8.42578125" style="46" customWidth="1"/>
    <col min="4371" max="4609" width="11.42578125" style="46"/>
    <col min="4610" max="4610" width="29.140625" style="46" customWidth="1"/>
    <col min="4611" max="4626" width="8.42578125" style="46" customWidth="1"/>
    <col min="4627" max="4865" width="11.42578125" style="46"/>
    <col min="4866" max="4866" width="29.140625" style="46" customWidth="1"/>
    <col min="4867" max="4882" width="8.42578125" style="46" customWidth="1"/>
    <col min="4883" max="5121" width="11.42578125" style="46"/>
    <col min="5122" max="5122" width="29.140625" style="46" customWidth="1"/>
    <col min="5123" max="5138" width="8.42578125" style="46" customWidth="1"/>
    <col min="5139" max="5377" width="11.42578125" style="46"/>
    <col min="5378" max="5378" width="29.140625" style="46" customWidth="1"/>
    <col min="5379" max="5394" width="8.42578125" style="46" customWidth="1"/>
    <col min="5395" max="5633" width="11.42578125" style="46"/>
    <col min="5634" max="5634" width="29.140625" style="46" customWidth="1"/>
    <col min="5635" max="5650" width="8.42578125" style="46" customWidth="1"/>
    <col min="5651" max="5889" width="11.42578125" style="46"/>
    <col min="5890" max="5890" width="29.140625" style="46" customWidth="1"/>
    <col min="5891" max="5906" width="8.42578125" style="46" customWidth="1"/>
    <col min="5907" max="6145" width="11.42578125" style="46"/>
    <col min="6146" max="6146" width="29.140625" style="46" customWidth="1"/>
    <col min="6147" max="6162" width="8.42578125" style="46" customWidth="1"/>
    <col min="6163" max="6401" width="11.42578125" style="46"/>
    <col min="6402" max="6402" width="29.140625" style="46" customWidth="1"/>
    <col min="6403" max="6418" width="8.42578125" style="46" customWidth="1"/>
    <col min="6419" max="6657" width="11.42578125" style="46"/>
    <col min="6658" max="6658" width="29.140625" style="46" customWidth="1"/>
    <col min="6659" max="6674" width="8.42578125" style="46" customWidth="1"/>
    <col min="6675" max="6913" width="11.42578125" style="46"/>
    <col min="6914" max="6914" width="29.140625" style="46" customWidth="1"/>
    <col min="6915" max="6930" width="8.42578125" style="46" customWidth="1"/>
    <col min="6931" max="7169" width="11.42578125" style="46"/>
    <col min="7170" max="7170" width="29.140625" style="46" customWidth="1"/>
    <col min="7171" max="7186" width="8.42578125" style="46" customWidth="1"/>
    <col min="7187" max="7425" width="11.42578125" style="46"/>
    <col min="7426" max="7426" width="29.140625" style="46" customWidth="1"/>
    <col min="7427" max="7442" width="8.42578125" style="46" customWidth="1"/>
    <col min="7443" max="7681" width="11.42578125" style="46"/>
    <col min="7682" max="7682" width="29.140625" style="46" customWidth="1"/>
    <col min="7683" max="7698" width="8.42578125" style="46" customWidth="1"/>
    <col min="7699" max="7937" width="11.42578125" style="46"/>
    <col min="7938" max="7938" width="29.140625" style="46" customWidth="1"/>
    <col min="7939" max="7954" width="8.42578125" style="46" customWidth="1"/>
    <col min="7955" max="8193" width="11.42578125" style="46"/>
    <col min="8194" max="8194" width="29.140625" style="46" customWidth="1"/>
    <col min="8195" max="8210" width="8.42578125" style="46" customWidth="1"/>
    <col min="8211" max="8449" width="11.42578125" style="46"/>
    <col min="8450" max="8450" width="29.140625" style="46" customWidth="1"/>
    <col min="8451" max="8466" width="8.42578125" style="46" customWidth="1"/>
    <col min="8467" max="8705" width="11.42578125" style="46"/>
    <col min="8706" max="8706" width="29.140625" style="46" customWidth="1"/>
    <col min="8707" max="8722" width="8.42578125" style="46" customWidth="1"/>
    <col min="8723" max="8961" width="11.42578125" style="46"/>
    <col min="8962" max="8962" width="29.140625" style="46" customWidth="1"/>
    <col min="8963" max="8978" width="8.42578125" style="46" customWidth="1"/>
    <col min="8979" max="9217" width="11.42578125" style="46"/>
    <col min="9218" max="9218" width="29.140625" style="46" customWidth="1"/>
    <col min="9219" max="9234" width="8.42578125" style="46" customWidth="1"/>
    <col min="9235" max="9473" width="11.42578125" style="46"/>
    <col min="9474" max="9474" width="29.140625" style="46" customWidth="1"/>
    <col min="9475" max="9490" width="8.42578125" style="46" customWidth="1"/>
    <col min="9491" max="9729" width="11.42578125" style="46"/>
    <col min="9730" max="9730" width="29.140625" style="46" customWidth="1"/>
    <col min="9731" max="9746" width="8.42578125" style="46" customWidth="1"/>
    <col min="9747" max="9985" width="11.42578125" style="46"/>
    <col min="9986" max="9986" width="29.140625" style="46" customWidth="1"/>
    <col min="9987" max="10002" width="8.42578125" style="46" customWidth="1"/>
    <col min="10003" max="10241" width="11.42578125" style="46"/>
    <col min="10242" max="10242" width="29.140625" style="46" customWidth="1"/>
    <col min="10243" max="10258" width="8.42578125" style="46" customWidth="1"/>
    <col min="10259" max="10497" width="11.42578125" style="46"/>
    <col min="10498" max="10498" width="29.140625" style="46" customWidth="1"/>
    <col min="10499" max="10514" width="8.42578125" style="46" customWidth="1"/>
    <col min="10515" max="10753" width="11.42578125" style="46"/>
    <col min="10754" max="10754" width="29.140625" style="46" customWidth="1"/>
    <col min="10755" max="10770" width="8.42578125" style="46" customWidth="1"/>
    <col min="10771" max="11009" width="11.42578125" style="46"/>
    <col min="11010" max="11010" width="29.140625" style="46" customWidth="1"/>
    <col min="11011" max="11026" width="8.42578125" style="46" customWidth="1"/>
    <col min="11027" max="11265" width="11.42578125" style="46"/>
    <col min="11266" max="11266" width="29.140625" style="46" customWidth="1"/>
    <col min="11267" max="11282" width="8.42578125" style="46" customWidth="1"/>
    <col min="11283" max="11521" width="11.42578125" style="46"/>
    <col min="11522" max="11522" width="29.140625" style="46" customWidth="1"/>
    <col min="11523" max="11538" width="8.42578125" style="46" customWidth="1"/>
    <col min="11539" max="11777" width="11.42578125" style="46"/>
    <col min="11778" max="11778" width="29.140625" style="46" customWidth="1"/>
    <col min="11779" max="11794" width="8.42578125" style="46" customWidth="1"/>
    <col min="11795" max="12033" width="11.42578125" style="46"/>
    <col min="12034" max="12034" width="29.140625" style="46" customWidth="1"/>
    <col min="12035" max="12050" width="8.42578125" style="46" customWidth="1"/>
    <col min="12051" max="12289" width="11.42578125" style="46"/>
    <col min="12290" max="12290" width="29.140625" style="46" customWidth="1"/>
    <col min="12291" max="12306" width="8.42578125" style="46" customWidth="1"/>
    <col min="12307" max="12545" width="11.42578125" style="46"/>
    <col min="12546" max="12546" width="29.140625" style="46" customWidth="1"/>
    <col min="12547" max="12562" width="8.42578125" style="46" customWidth="1"/>
    <col min="12563" max="12801" width="11.42578125" style="46"/>
    <col min="12802" max="12802" width="29.140625" style="46" customWidth="1"/>
    <col min="12803" max="12818" width="8.42578125" style="46" customWidth="1"/>
    <col min="12819" max="13057" width="11.42578125" style="46"/>
    <col min="13058" max="13058" width="29.140625" style="46" customWidth="1"/>
    <col min="13059" max="13074" width="8.42578125" style="46" customWidth="1"/>
    <col min="13075" max="13313" width="11.42578125" style="46"/>
    <col min="13314" max="13314" width="29.140625" style="46" customWidth="1"/>
    <col min="13315" max="13330" width="8.42578125" style="46" customWidth="1"/>
    <col min="13331" max="13569" width="11.42578125" style="46"/>
    <col min="13570" max="13570" width="29.140625" style="46" customWidth="1"/>
    <col min="13571" max="13586" width="8.42578125" style="46" customWidth="1"/>
    <col min="13587" max="13825" width="11.42578125" style="46"/>
    <col min="13826" max="13826" width="29.140625" style="46" customWidth="1"/>
    <col min="13827" max="13842" width="8.42578125" style="46" customWidth="1"/>
    <col min="13843" max="14081" width="11.42578125" style="46"/>
    <col min="14082" max="14082" width="29.140625" style="46" customWidth="1"/>
    <col min="14083" max="14098" width="8.42578125" style="46" customWidth="1"/>
    <col min="14099" max="14337" width="11.42578125" style="46"/>
    <col min="14338" max="14338" width="29.140625" style="46" customWidth="1"/>
    <col min="14339" max="14354" width="8.42578125" style="46" customWidth="1"/>
    <col min="14355" max="14593" width="11.42578125" style="46"/>
    <col min="14594" max="14594" width="29.140625" style="46" customWidth="1"/>
    <col min="14595" max="14610" width="8.42578125" style="46" customWidth="1"/>
    <col min="14611" max="14849" width="11.42578125" style="46"/>
    <col min="14850" max="14850" width="29.140625" style="46" customWidth="1"/>
    <col min="14851" max="14866" width="8.42578125" style="46" customWidth="1"/>
    <col min="14867" max="15105" width="11.42578125" style="46"/>
    <col min="15106" max="15106" width="29.140625" style="46" customWidth="1"/>
    <col min="15107" max="15122" width="8.42578125" style="46" customWidth="1"/>
    <col min="15123" max="15361" width="11.42578125" style="46"/>
    <col min="15362" max="15362" width="29.140625" style="46" customWidth="1"/>
    <col min="15363" max="15378" width="8.42578125" style="46" customWidth="1"/>
    <col min="15379" max="15617" width="11.42578125" style="46"/>
    <col min="15618" max="15618" width="29.140625" style="46" customWidth="1"/>
    <col min="15619" max="15634" width="8.42578125" style="46" customWidth="1"/>
    <col min="15635" max="15873" width="11.42578125" style="46"/>
    <col min="15874" max="15874" width="29.140625" style="46" customWidth="1"/>
    <col min="15875" max="15890" width="8.42578125" style="46" customWidth="1"/>
    <col min="15891" max="16129" width="11.42578125" style="46"/>
    <col min="16130" max="16130" width="29.140625" style="46" customWidth="1"/>
    <col min="16131" max="16146" width="8.42578125" style="46" customWidth="1"/>
    <col min="16147" max="16384" width="11.42578125" style="46"/>
  </cols>
  <sheetData>
    <row r="1" spans="1:22" ht="15" customHeight="1" x14ac:dyDescent="0.25">
      <c r="A1" s="284" t="s">
        <v>467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9"/>
      <c r="U1"/>
      <c r="V1"/>
    </row>
    <row r="2" spans="1:22" ht="15" customHeight="1" x14ac:dyDescent="0.2">
      <c r="A2" s="284" t="s">
        <v>49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9"/>
      <c r="U2" s="308" t="s">
        <v>356</v>
      </c>
      <c r="V2" s="308"/>
    </row>
    <row r="3" spans="1:22" ht="15" customHeight="1" x14ac:dyDescent="0.2">
      <c r="A3" s="284" t="s">
        <v>252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30"/>
      <c r="U3" s="308"/>
      <c r="V3" s="308"/>
    </row>
    <row r="4" spans="1:22" ht="15" customHeight="1" x14ac:dyDescent="0.25">
      <c r="A4" s="284" t="s">
        <v>248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</row>
    <row r="5" spans="1:22" ht="15" customHeight="1" x14ac:dyDescent="0.25">
      <c r="A5" s="284" t="s">
        <v>515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</row>
    <row r="6" spans="1:22" ht="15" customHeight="1" x14ac:dyDescent="0.25">
      <c r="A6" s="286" t="s">
        <v>37</v>
      </c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</row>
    <row r="7" spans="1:22" ht="15" customHeight="1" thickBot="1" x14ac:dyDescent="0.3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277"/>
    </row>
    <row r="8" spans="1:22" s="42" customFormat="1" ht="15" customHeight="1" thickBot="1" x14ac:dyDescent="0.3">
      <c r="A8" s="43" t="s">
        <v>246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</row>
    <row r="9" spans="1:22" s="85" customFormat="1" ht="15" customHeight="1" x14ac:dyDescent="0.25">
      <c r="A9" s="71"/>
    </row>
    <row r="10" spans="1:22" ht="15" customHeight="1" x14ac:dyDescent="0.25">
      <c r="A10" s="72" t="s">
        <v>19</v>
      </c>
      <c r="B10" s="86">
        <f>+[1]ABSOL!L9/([1]ABSOL!L9+[1]ABSOL!L52+[1]ABSOL!L95)*100</f>
        <v>57.736352059145624</v>
      </c>
      <c r="C10" s="86">
        <f>+'C8,C10,C12'!C10/('C8,C10,C12'!C10+'C8,C10,C12'!C55+'C8,C10,C12'!C99)*100</f>
        <v>54.852358113882495</v>
      </c>
      <c r="D10" s="86">
        <f>+'C8,C10,C12'!D10/('C8,C10,C12'!D10+'C8,C10,C12'!D55+'C8,C10,C12'!D99)*100</f>
        <v>54.592788766338586</v>
      </c>
      <c r="E10" s="86">
        <f>+'C8,C10,C12'!E10/('C8,C10,C12'!E10+'C8,C10,C12'!E55+'C8,C10,C12'!E99)*100</f>
        <v>56.299989655529117</v>
      </c>
      <c r="F10" s="86">
        <f>+'C8,C10,C12'!F10/('C8,C10,C12'!F10+'C8,C10,C12'!F55+'C8,C10,C12'!F99)*100</f>
        <v>55.38538668046705</v>
      </c>
      <c r="G10" s="86">
        <f>+'C8,C10,C12'!G10/('C8,C10,C12'!G10+'C8,C10,C12'!G55+'C8,C10,C12'!G99)*100</f>
        <v>53.680059864219885</v>
      </c>
      <c r="H10" s="86">
        <f>+'C8,C10,C12'!H10/('C8,C10,C12'!H10+'C8,C10,C12'!H55+'C8,C10,C12'!H99)*100</f>
        <v>52.815746101347827</v>
      </c>
      <c r="I10" s="86">
        <f>+'C8,C10,C12'!I10/('C8,C10,C12'!I10+'C8,C10,C12'!I55+'C8,C10,C12'!I99)*100</f>
        <v>54.116445044318183</v>
      </c>
      <c r="J10" s="86">
        <f>+'C8,C10,C12'!J10/('C8,C10,C12'!J10+'C8,C10,C12'!J55+'C8,C10,C12'!J99)*100</f>
        <v>60.158897507342424</v>
      </c>
      <c r="K10" s="86">
        <f>+'C8,C10,C12'!K10/('C8,C10,C12'!K10+'C8,C10,C12'!K55+'C8,C10,C12'!K99)*100</f>
        <v>56.633668381709114</v>
      </c>
      <c r="L10" s="86">
        <f>+'C8,C10,C12'!L10/('C8,C10,C12'!L10+'C8,C10,C12'!L55+'C8,C10,C12'!L99)*100</f>
        <v>56.194346903269462</v>
      </c>
      <c r="M10" s="86">
        <f>+'C8,C10,C12'!M10/('C8,C10,C12'!M10+'C8,C10,C12'!M55+'C8,C10,C12'!M99)*100</f>
        <v>57.365546750742467</v>
      </c>
      <c r="N10" s="86">
        <f>+'C8,C10,C12'!N10/('C8,C10,C12'!N10+'C8,C10,C12'!N55+'C8,C10,C12'!N99)*100</f>
        <v>57.603852009797265</v>
      </c>
      <c r="O10" s="86">
        <f>+'C8,C10,C12'!O10/('C8,C10,C12'!O10+'C8,C10,C12'!O55+'C8,C10,C12'!O99)*100</f>
        <v>57.866466482936396</v>
      </c>
      <c r="P10" s="86">
        <f>+'C8,C10,C12'!P10/('C8,C10,C12'!P10+'C8,C10,C12'!P55+'C8,C10,C12'!P99)*100</f>
        <v>59.17246161333982</v>
      </c>
      <c r="Q10" s="86">
        <f>+'C8,C10,C12'!Q10/('C8,C10,C12'!Q10+'C8,C10,C12'!Q55+'C8,C10,C12'!Q99)*100</f>
        <v>59.394210275277089</v>
      </c>
      <c r="R10" s="86">
        <f>+'C8,C10,C12'!R10/('C8,C10,C12'!R10+'C8,C10,C12'!R55+'C8,C10,C12'!R99)*100</f>
        <v>61.017809665050038</v>
      </c>
      <c r="S10" s="86">
        <f>+'C8,C10,C12'!S10/('C8,C10,C12'!S10+'C8,C10,C12'!S55+'C8,C10,C12'!S99)*100</f>
        <v>62.495450243866927</v>
      </c>
    </row>
    <row r="11" spans="1:22" ht="15" customHeight="1" x14ac:dyDescent="0.25">
      <c r="A11" s="69" t="s">
        <v>50</v>
      </c>
      <c r="B11" s="87">
        <f>+[1]ABSOL!L10/([1]ABSOL!L10+[1]ABSOL!L53+[1]ABSOL!L96)*100</f>
        <v>55.482655175041742</v>
      </c>
      <c r="C11" s="87">
        <f>+'C8,C10,C12'!C11/('C8,C10,C12'!C11+'C8,C10,C12'!C56+'C8,C10,C12'!C100)*100</f>
        <v>53.118332953157918</v>
      </c>
      <c r="D11" s="87">
        <f>+'C8,C10,C12'!D11/('C8,C10,C12'!D11+'C8,C10,C12'!D56+'C8,C10,C12'!D100)*100</f>
        <v>52.835146627660876</v>
      </c>
      <c r="E11" s="87">
        <f>+'C8,C10,C12'!E11/('C8,C10,C12'!E11+'C8,C10,C12'!E56+'C8,C10,C12'!E100)*100</f>
        <v>54.184775567412224</v>
      </c>
      <c r="F11" s="87">
        <f>+'C8,C10,C12'!F11/('C8,C10,C12'!F11+'C8,C10,C12'!F56+'C8,C10,C12'!F100)*100</f>
        <v>53.69059018480187</v>
      </c>
      <c r="G11" s="87">
        <f>+'C8,C10,C12'!G11/('C8,C10,C12'!G11+'C8,C10,C12'!G56+'C8,C10,C12'!G100)*100</f>
        <v>51.630634544057209</v>
      </c>
      <c r="H11" s="87">
        <f>+'C8,C10,C12'!H11/('C8,C10,C12'!H11+'C8,C10,C12'!H56+'C8,C10,C12'!H100)*100</f>
        <v>50.751603829176908</v>
      </c>
      <c r="I11" s="87">
        <f>+'C8,C10,C12'!I11/('C8,C10,C12'!I11+'C8,C10,C12'!I56+'C8,C10,C12'!I100)*100</f>
        <v>52.655087397317821</v>
      </c>
      <c r="J11" s="87">
        <f>+'C8,C10,C12'!J11/('C8,C10,C12'!J11+'C8,C10,C12'!J56+'C8,C10,C12'!J100)*100</f>
        <v>59.687572731605144</v>
      </c>
      <c r="K11" s="87">
        <f>+'C8,C10,C12'!K11/('C8,C10,C12'!K11+'C8,C10,C12'!K56+'C8,C10,C12'!K100)*100</f>
        <v>55.154364940752885</v>
      </c>
      <c r="L11" s="87">
        <f>+'C8,C10,C12'!L11/('C8,C10,C12'!L11+'C8,C10,C12'!L56+'C8,C10,C12'!L100)*100</f>
        <v>54.76098306113267</v>
      </c>
      <c r="M11" s="87">
        <f>+'C8,C10,C12'!M11/('C8,C10,C12'!M11+'C8,C10,C12'!M56+'C8,C10,C12'!M100)*100</f>
        <v>54.973068158276362</v>
      </c>
      <c r="N11" s="87">
        <f>+'C8,C10,C12'!N11/('C8,C10,C12'!N11+'C8,C10,C12'!N56+'C8,C10,C12'!N100)*100</f>
        <v>55.79982555381563</v>
      </c>
      <c r="O11" s="87">
        <f>+'C8,C10,C12'!O11/('C8,C10,C12'!O11+'C8,C10,C12'!O56+'C8,C10,C12'!O100)*100</f>
        <v>56.087154110280743</v>
      </c>
      <c r="P11" s="87">
        <f>+'C8,C10,C12'!P11/('C8,C10,C12'!P11+'C8,C10,C12'!P56+'C8,C10,C12'!P100)*100</f>
        <v>56.380167510189459</v>
      </c>
      <c r="Q11" s="87">
        <f>+'C8,C10,C12'!Q11/('C8,C10,C12'!Q11+'C8,C10,C12'!Q56+'C8,C10,C12'!Q100)*100</f>
        <v>57.01760693594116</v>
      </c>
      <c r="R11" s="87">
        <f>+'C8,C10,C12'!R11/('C8,C10,C12'!R11+'C8,C10,C12'!R56+'C8,C10,C12'!R100)*100</f>
        <v>58.712462442915836</v>
      </c>
      <c r="S11" s="87">
        <f>+'C8,C10,C12'!S11/('C8,C10,C12'!S11+'C8,C10,C12'!S56+'C8,C10,C12'!S100)*100</f>
        <v>60.447229301159354</v>
      </c>
    </row>
    <row r="12" spans="1:22" ht="15" customHeight="1" x14ac:dyDescent="0.25">
      <c r="A12" s="69" t="s">
        <v>51</v>
      </c>
      <c r="B12" s="88">
        <f>+[1]ABSOL!L11/([1]ABSOL!L11+[1]ABSOL!L54+[1]ABSOL!L97)*100</f>
        <v>49.690766332705422</v>
      </c>
      <c r="C12" s="88">
        <f>+'C8,C10,C12'!C12/('C8,C10,C12'!C12+'C8,C10,C12'!C57+'C8,C10,C12'!C101)*100</f>
        <v>48.916190625244546</v>
      </c>
      <c r="D12" s="88">
        <f>+'C8,C10,C12'!D12/('C8,C10,C12'!D12+'C8,C10,C12'!D57+'C8,C10,C12'!D101)*100</f>
        <v>49.460279854890054</v>
      </c>
      <c r="E12" s="88">
        <f>+'C8,C10,C12'!E12/('C8,C10,C12'!E12+'C8,C10,C12'!E57+'C8,C10,C12'!E101)*100</f>
        <v>50.718526100307059</v>
      </c>
      <c r="F12" s="88">
        <f>+'C8,C10,C12'!F12/('C8,C10,C12'!F12+'C8,C10,C12'!F57+'C8,C10,C12'!F101)*100</f>
        <v>53.226792662590327</v>
      </c>
      <c r="G12" s="88">
        <f>+'C8,C10,C12'!G12/('C8,C10,C12'!G12+'C8,C10,C12'!G57+'C8,C10,C12'!G101)*100</f>
        <v>50.743070998535558</v>
      </c>
      <c r="H12" s="88">
        <f>+'C8,C10,C12'!H12/('C8,C10,C12'!H12+'C8,C10,C12'!H57+'C8,C10,C12'!H101)*100</f>
        <v>50.631647141391781</v>
      </c>
      <c r="I12" s="88">
        <f>+'C8,C10,C12'!I12/('C8,C10,C12'!I12+'C8,C10,C12'!I57+'C8,C10,C12'!I101)*100</f>
        <v>50.09627640821197</v>
      </c>
      <c r="J12" s="88">
        <f>+'C8,C10,C12'!J12/('C8,C10,C12'!J12+'C8,C10,C12'!J57+'C8,C10,C12'!J101)*100</f>
        <v>56.443507861890097</v>
      </c>
      <c r="K12" s="88">
        <f>+'C8,C10,C12'!K12/('C8,C10,C12'!K12+'C8,C10,C12'!K57+'C8,C10,C12'!K101)*100</f>
        <v>52.386179499242068</v>
      </c>
      <c r="L12" s="88">
        <f>+'C8,C10,C12'!L12/('C8,C10,C12'!L12+'C8,C10,C12'!L57+'C8,C10,C12'!L101)*100</f>
        <v>52.642836472527335</v>
      </c>
      <c r="M12" s="88">
        <f>+'C8,C10,C12'!M12/('C8,C10,C12'!M12+'C8,C10,C12'!M57+'C8,C10,C12'!M101)*100</f>
        <v>52.110094031377052</v>
      </c>
      <c r="N12" s="88">
        <f>+'C8,C10,C12'!N12/('C8,C10,C12'!N12+'C8,C10,C12'!N57+'C8,C10,C12'!N101)*100</f>
        <v>53.495795889849909</v>
      </c>
      <c r="O12" s="88">
        <f>+'C8,C10,C12'!O12/('C8,C10,C12'!O12+'C8,C10,C12'!O57+'C8,C10,C12'!O101)*100</f>
        <v>54.112212708427222</v>
      </c>
      <c r="P12" s="88">
        <f>+'C8,C10,C12'!P12/('C8,C10,C12'!P12+'C8,C10,C12'!P57+'C8,C10,C12'!P101)*100</f>
        <v>53.216661285114633</v>
      </c>
      <c r="Q12" s="88">
        <f>+'C8,C10,C12'!Q12/('C8,C10,C12'!Q12+'C8,C10,C12'!Q57+'C8,C10,C12'!Q101)*100</f>
        <v>55.603711877476137</v>
      </c>
      <c r="R12" s="88">
        <f>+'C8,C10,C12'!R12/('C8,C10,C12'!R12+'C8,C10,C12'!R57+'C8,C10,C12'!R101)*100</f>
        <v>57.175938108520604</v>
      </c>
      <c r="S12" s="88">
        <f>+'C8,C10,C12'!S12/('C8,C10,C12'!S12+'C8,C10,C12'!S57+'C8,C10,C12'!S101)*100</f>
        <v>58.746729391865102</v>
      </c>
    </row>
    <row r="13" spans="1:22" ht="15" customHeight="1" x14ac:dyDescent="0.25">
      <c r="A13" s="69" t="s">
        <v>52</v>
      </c>
      <c r="B13" s="88">
        <f>+[1]ABSOL!L12/([1]ABSOL!L12+[1]ABSOL!L55+[1]ABSOL!L98)*100</f>
        <v>53.426728267580749</v>
      </c>
      <c r="C13" s="88">
        <f>+'C8,C10,C12'!C13/('C8,C10,C12'!C13+'C8,C10,C12'!C58+'C8,C10,C12'!C102)*100</f>
        <v>52.257831887500792</v>
      </c>
      <c r="D13" s="88">
        <f>+'C8,C10,C12'!D13/('C8,C10,C12'!D13+'C8,C10,C12'!D58+'C8,C10,C12'!D102)*100</f>
        <v>53.102620442708336</v>
      </c>
      <c r="E13" s="88">
        <f>+'C8,C10,C12'!E13/('C8,C10,C12'!E13+'C8,C10,C12'!E58+'C8,C10,C12'!E102)*100</f>
        <v>55.707012645754638</v>
      </c>
      <c r="F13" s="88">
        <f>+'C8,C10,C12'!F13/('C8,C10,C12'!F13+'C8,C10,C12'!F58+'C8,C10,C12'!F102)*100</f>
        <v>55.138685610252381</v>
      </c>
      <c r="G13" s="88">
        <f>+'C8,C10,C12'!G13/('C8,C10,C12'!G13+'C8,C10,C12'!G58+'C8,C10,C12'!G102)*100</f>
        <v>51.885130066123487</v>
      </c>
      <c r="H13" s="88">
        <f>+'C8,C10,C12'!H13/('C8,C10,C12'!H13+'C8,C10,C12'!H58+'C8,C10,C12'!H102)*100</f>
        <v>50.562703722765477</v>
      </c>
      <c r="I13" s="88">
        <f>+'C8,C10,C12'!I13/('C8,C10,C12'!I13+'C8,C10,C12'!I58+'C8,C10,C12'!I102)*100</f>
        <v>50.661628911743271</v>
      </c>
      <c r="J13" s="88">
        <f>+'C8,C10,C12'!J13/('C8,C10,C12'!J13+'C8,C10,C12'!J58+'C8,C10,C12'!J102)*100</f>
        <v>57.717359547665282</v>
      </c>
      <c r="K13" s="88">
        <f>+'C8,C10,C12'!K13/('C8,C10,C12'!K13+'C8,C10,C12'!K58+'C8,C10,C12'!K102)*100</f>
        <v>53.475971361650522</v>
      </c>
      <c r="L13" s="88">
        <f>+'C8,C10,C12'!L13/('C8,C10,C12'!L13+'C8,C10,C12'!L58+'C8,C10,C12'!L102)*100</f>
        <v>52.557482462977404</v>
      </c>
      <c r="M13" s="88">
        <f>+'C8,C10,C12'!M13/('C8,C10,C12'!M13+'C8,C10,C12'!M58+'C8,C10,C12'!M102)*100</f>
        <v>53.21523247138753</v>
      </c>
      <c r="N13" s="88">
        <f>+'C8,C10,C12'!N13/('C8,C10,C12'!N13+'C8,C10,C12'!N58+'C8,C10,C12'!N102)*100</f>
        <v>53.196479054227709</v>
      </c>
      <c r="O13" s="88">
        <f>+'C8,C10,C12'!O13/('C8,C10,C12'!O13+'C8,C10,C12'!O58+'C8,C10,C12'!O102)*100</f>
        <v>52.96537383600036</v>
      </c>
      <c r="P13" s="88">
        <f>+'C8,C10,C12'!P13/('C8,C10,C12'!P13+'C8,C10,C12'!P58+'C8,C10,C12'!P102)*100</f>
        <v>52.656868706342962</v>
      </c>
      <c r="Q13" s="88">
        <f>+'C8,C10,C12'!Q13/('C8,C10,C12'!Q13+'C8,C10,C12'!Q58+'C8,C10,C12'!Q102)*100</f>
        <v>52.924395971567719</v>
      </c>
      <c r="R13" s="88">
        <f>+'C8,C10,C12'!R13/('C8,C10,C12'!R13+'C8,C10,C12'!R58+'C8,C10,C12'!R102)*100</f>
        <v>55.412272900520897</v>
      </c>
      <c r="S13" s="88">
        <f>+'C8,C10,C12'!S13/('C8,C10,C12'!S13+'C8,C10,C12'!S58+'C8,C10,C12'!S102)*100</f>
        <v>56.842315553301681</v>
      </c>
    </row>
    <row r="14" spans="1:22" ht="15" customHeight="1" x14ac:dyDescent="0.25">
      <c r="A14" s="69" t="s">
        <v>53</v>
      </c>
      <c r="B14" s="88">
        <f>+[1]ABSOL!L13/([1]ABSOL!L13+[1]ABSOL!L56+[1]ABSOL!L99)*100</f>
        <v>67.360423744683132</v>
      </c>
      <c r="C14" s="88">
        <f>+'C8,C10,C12'!C14/('C8,C10,C12'!C14+'C8,C10,C12'!C59+'C8,C10,C12'!C103)*100</f>
        <v>61.24907923813533</v>
      </c>
      <c r="D14" s="88">
        <f>+'C8,C10,C12'!D14/('C8,C10,C12'!D14+'C8,C10,C12'!D59+'C8,C10,C12'!D103)*100</f>
        <v>58.514013749338979</v>
      </c>
      <c r="E14" s="88">
        <f>+'C8,C10,C12'!E14/('C8,C10,C12'!E14+'C8,C10,C12'!E59+'C8,C10,C12'!E103)*100</f>
        <v>58.272226216151445</v>
      </c>
      <c r="F14" s="88">
        <f>+'C8,C10,C12'!F14/('C8,C10,C12'!F14+'C8,C10,C12'!F59+'C8,C10,C12'!F103)*100</f>
        <v>52.66174031066204</v>
      </c>
      <c r="G14" s="88">
        <f>+'C8,C10,C12'!G14/('C8,C10,C12'!G14+'C8,C10,C12'!G59+'C8,C10,C12'!G103)*100</f>
        <v>52.679547188485884</v>
      </c>
      <c r="H14" s="88">
        <f>+'C8,C10,C12'!H14/('C8,C10,C12'!H14+'C8,C10,C12'!H59+'C8,C10,C12'!H103)*100</f>
        <v>51.170526315789481</v>
      </c>
      <c r="I14" s="88">
        <f>+'C8,C10,C12'!I14/('C8,C10,C12'!I14+'C8,C10,C12'!I59+'C8,C10,C12'!I103)*100</f>
        <v>59.02017410816314</v>
      </c>
      <c r="J14" s="88">
        <f>+'C8,C10,C12'!J14/('C8,C10,C12'!J14+'C8,C10,C12'!J59+'C8,C10,C12'!J103)*100</f>
        <v>67.041850631179656</v>
      </c>
      <c r="K14" s="88">
        <f>+'C8,C10,C12'!K14/('C8,C10,C12'!K14+'C8,C10,C12'!K59+'C8,C10,C12'!K103)*100</f>
        <v>61.492646165066247</v>
      </c>
      <c r="L14" s="88">
        <f>+'C8,C10,C12'!L14/('C8,C10,C12'!L14+'C8,C10,C12'!L59+'C8,C10,C12'!L103)*100</f>
        <v>60.830422197824127</v>
      </c>
      <c r="M14" s="88">
        <f>+'C8,C10,C12'!M14/('C8,C10,C12'!M14+'C8,C10,C12'!M59+'C8,C10,C12'!M103)*100</f>
        <v>61.793294186023203</v>
      </c>
      <c r="N14" s="88">
        <f>+'C8,C10,C12'!N14/('C8,C10,C12'!N14+'C8,C10,C12'!N59+'C8,C10,C12'!N103)*100</f>
        <v>62.758226826050134</v>
      </c>
      <c r="O14" s="88">
        <f>+'C8,C10,C12'!O14/('C8,C10,C12'!O14+'C8,C10,C12'!O59+'C8,C10,C12'!O103)*100</f>
        <v>63.133809615755943</v>
      </c>
      <c r="P14" s="88">
        <f>+'C8,C10,C12'!P14/('C8,C10,C12'!P14+'C8,C10,C12'!P59+'C8,C10,C12'!P103)*100</f>
        <v>65.223127529462104</v>
      </c>
      <c r="Q14" s="88">
        <f>+'C8,C10,C12'!Q14/('C8,C10,C12'!Q14+'C8,C10,C12'!Q59+'C8,C10,C12'!Q103)*100</f>
        <v>63.551018222706105</v>
      </c>
      <c r="R14" s="88">
        <f>+'C8,C10,C12'!R14/('C8,C10,C12'!R14+'C8,C10,C12'!R59+'C8,C10,C12'!R103)*100</f>
        <v>64.828807778552459</v>
      </c>
      <c r="S14" s="88">
        <f>+'C8,C10,C12'!S14/('C8,C10,C12'!S14+'C8,C10,C12'!S59+'C8,C10,C12'!S103)*100</f>
        <v>67.140172451912449</v>
      </c>
    </row>
    <row r="15" spans="1:22" ht="15" customHeight="1" x14ac:dyDescent="0.25">
      <c r="A15" s="70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</row>
    <row r="16" spans="1:22" ht="15" customHeight="1" x14ac:dyDescent="0.25">
      <c r="A16" s="78" t="s">
        <v>54</v>
      </c>
      <c r="B16" s="87">
        <f>+[1]ABSOL!L15/([1]ABSOL!L15+[1]ABSOL!L58+[1]ABSOL!L101)*100</f>
        <v>63.396554724203938</v>
      </c>
      <c r="C16" s="87">
        <f>+'C8,C10,C12'!C16/('C8,C10,C12'!C16+'C8,C10,C12'!C61+'C8,C10,C12'!C105)*100</f>
        <v>58.823890963290772</v>
      </c>
      <c r="D16" s="87">
        <f>+'C8,C10,C12'!D16/('C8,C10,C12'!D16+'C8,C10,C12'!D61+'C8,C10,C12'!D105)*100</f>
        <v>58.592553316837517</v>
      </c>
      <c r="E16" s="87">
        <f>+'C8,C10,C12'!E16/('C8,C10,C12'!E16+'C8,C10,C12'!E61+'C8,C10,C12'!E105)*100</f>
        <v>61.29763875940948</v>
      </c>
      <c r="F16" s="87">
        <f>+'C8,C10,C12'!F16/('C8,C10,C12'!F16+'C8,C10,C12'!F61+'C8,C10,C12'!F105)*100</f>
        <v>59.438114433795398</v>
      </c>
      <c r="G16" s="87">
        <f>+'C8,C10,C12'!G16/('C8,C10,C12'!G16+'C8,C10,C12'!G61+'C8,C10,C12'!G105)*100</f>
        <v>58.376619232978108</v>
      </c>
      <c r="H16" s="87">
        <f>+'C8,C10,C12'!H16/('C8,C10,C12'!H16+'C8,C10,C12'!H61+'C8,C10,C12'!H105)*100</f>
        <v>57.298067288771925</v>
      </c>
      <c r="I16" s="87">
        <f>+'C8,C10,C12'!I16/('C8,C10,C12'!I16+'C8,C10,C12'!I61+'C8,C10,C12'!I105)*100</f>
        <v>57.250749914041478</v>
      </c>
      <c r="J16" s="87">
        <f>+'C8,C10,C12'!J16/('C8,C10,C12'!J16+'C8,C10,C12'!J61+'C8,C10,C12'!J105)*100</f>
        <v>61.158102488193414</v>
      </c>
      <c r="K16" s="87">
        <f>+'C8,C10,C12'!K16/('C8,C10,C12'!K16+'C8,C10,C12'!K61+'C8,C10,C12'!K105)*100</f>
        <v>59.682367403896208</v>
      </c>
      <c r="L16" s="87">
        <f>+'C8,C10,C12'!L16/('C8,C10,C12'!L16+'C8,C10,C12'!L61+'C8,C10,C12'!L105)*100</f>
        <v>59.20337363687279</v>
      </c>
      <c r="M16" s="87">
        <f>+'C8,C10,C12'!M16/('C8,C10,C12'!M16+'C8,C10,C12'!M61+'C8,C10,C12'!M105)*100</f>
        <v>62.435790490406994</v>
      </c>
      <c r="N16" s="87">
        <f>+'C8,C10,C12'!N16/('C8,C10,C12'!N16+'C8,C10,C12'!N61+'C8,C10,C12'!N105)*100</f>
        <v>61.491700560624388</v>
      </c>
      <c r="O16" s="87">
        <f>+'C8,C10,C12'!O16/('C8,C10,C12'!O16+'C8,C10,C12'!O61+'C8,C10,C12'!O105)*100</f>
        <v>61.627460188703409</v>
      </c>
      <c r="P16" s="87">
        <f>+'C8,C10,C12'!P16/('C8,C10,C12'!P16+'C8,C10,C12'!P61+'C8,C10,C12'!P105)*100</f>
        <v>64.838282961900816</v>
      </c>
      <c r="Q16" s="87">
        <f>+'C8,C10,C12'!Q16/('C8,C10,C12'!Q16+'C8,C10,C12'!Q61+'C8,C10,C12'!Q105)*100</f>
        <v>63.796367649437258</v>
      </c>
      <c r="R16" s="87">
        <f>+'C8,C10,C12'!R16/('C8,C10,C12'!R16+'C8,C10,C12'!R61+'C8,C10,C12'!R105)*100</f>
        <v>65.142016078698049</v>
      </c>
      <c r="S16" s="87">
        <f>+'C8,C10,C12'!S16/('C8,C10,C12'!S16+'C8,C10,C12'!S61+'C8,C10,C12'!S105)*100</f>
        <v>66.221977591402265</v>
      </c>
    </row>
    <row r="17" spans="1:19" ht="15" customHeight="1" x14ac:dyDescent="0.25">
      <c r="A17" s="78" t="s">
        <v>55</v>
      </c>
      <c r="B17" s="88">
        <f>+[1]ABSOL!L16/([1]ABSOL!L16+[1]ABSOL!L59+[1]ABSOL!L102)*100</f>
        <v>51.822442072376987</v>
      </c>
      <c r="C17" s="88">
        <f>+'C8,C10,C12'!C17/('C8,C10,C12'!C17+'C8,C10,C12'!C62+'C8,C10,C12'!C106)*100</f>
        <v>46.435822555972742</v>
      </c>
      <c r="D17" s="88">
        <f>+'C8,C10,C12'!D17/('C8,C10,C12'!D17+'C8,C10,C12'!D62+'C8,C10,C12'!D106)*100</f>
        <v>46.789291269819614</v>
      </c>
      <c r="E17" s="88">
        <f>+'C8,C10,C12'!E17/('C8,C10,C12'!E17+'C8,C10,C12'!E62+'C8,C10,C12'!E106)*100</f>
        <v>48.822093701915428</v>
      </c>
      <c r="F17" s="88">
        <f>+'C8,C10,C12'!F17/('C8,C10,C12'!F17+'C8,C10,C12'!F62+'C8,C10,C12'!F106)*100</f>
        <v>49.131442560616719</v>
      </c>
      <c r="G17" s="88">
        <f>+'C8,C10,C12'!G17/('C8,C10,C12'!G17+'C8,C10,C12'!G62+'C8,C10,C12'!G106)*100</f>
        <v>48.118195956454123</v>
      </c>
      <c r="H17" s="88">
        <f>+'C8,C10,C12'!H17/('C8,C10,C12'!H17+'C8,C10,C12'!H62+'C8,C10,C12'!H106)*100</f>
        <v>46.220215476775891</v>
      </c>
      <c r="I17" s="88">
        <f>+'C8,C10,C12'!I17/('C8,C10,C12'!I17+'C8,C10,C12'!I62+'C8,C10,C12'!I106)*100</f>
        <v>46.172434231523276</v>
      </c>
      <c r="J17" s="88">
        <f>+'C8,C10,C12'!J17/('C8,C10,C12'!J17+'C8,C10,C12'!J62+'C8,C10,C12'!J106)*100</f>
        <v>50.341675541356054</v>
      </c>
      <c r="K17" s="88">
        <f>+'C8,C10,C12'!K17/('C8,C10,C12'!K17+'C8,C10,C12'!K62+'C8,C10,C12'!K106)*100</f>
        <v>50.194817637915975</v>
      </c>
      <c r="L17" s="88">
        <f>+'C8,C10,C12'!L17/('C8,C10,C12'!L17+'C8,C10,C12'!L62+'C8,C10,C12'!L106)*100</f>
        <v>49.11440371269213</v>
      </c>
      <c r="M17" s="88">
        <f>+'C8,C10,C12'!M17/('C8,C10,C12'!M17+'C8,C10,C12'!M62+'C8,C10,C12'!M106)*100</f>
        <v>52.075754333404667</v>
      </c>
      <c r="N17" s="88">
        <f>+'C8,C10,C12'!N17/('C8,C10,C12'!N17+'C8,C10,C12'!N62+'C8,C10,C12'!N106)*100</f>
        <v>51.489948503587513</v>
      </c>
      <c r="O17" s="88">
        <f>+'C8,C10,C12'!O17/('C8,C10,C12'!O17+'C8,C10,C12'!O62+'C8,C10,C12'!O106)*100</f>
        <v>51.624548736462096</v>
      </c>
      <c r="P17" s="88">
        <f>+'C8,C10,C12'!P17/('C8,C10,C12'!P17+'C8,C10,C12'!P62+'C8,C10,C12'!P106)*100</f>
        <v>53.963669680914627</v>
      </c>
      <c r="Q17" s="88">
        <f>+'C8,C10,C12'!Q17/('C8,C10,C12'!Q17+'C8,C10,C12'!Q62+'C8,C10,C12'!Q106)*100</f>
        <v>54.879747073657271</v>
      </c>
      <c r="R17" s="88">
        <f>+'C8,C10,C12'!R17/('C8,C10,C12'!R17+'C8,C10,C12'!R62+'C8,C10,C12'!R106)*100</f>
        <v>54.607321946989408</v>
      </c>
      <c r="S17" s="88">
        <f>+'C8,C10,C12'!S17/('C8,C10,C12'!S17+'C8,C10,C12'!S62+'C8,C10,C12'!S106)*100</f>
        <v>55.749854113985606</v>
      </c>
    </row>
    <row r="18" spans="1:19" ht="15" customHeight="1" x14ac:dyDescent="0.25">
      <c r="A18" s="78" t="s">
        <v>56</v>
      </c>
      <c r="B18" s="88">
        <f>+[1]ABSOL!L17/([1]ABSOL!L17+[1]ABSOL!L60+[1]ABSOL!L103)*100</f>
        <v>76.469560660319686</v>
      </c>
      <c r="C18" s="88">
        <f>+'C8,C10,C12'!C18/('C8,C10,C12'!C18+'C8,C10,C12'!C63+'C8,C10,C12'!C107)*100</f>
        <v>73.36647157860979</v>
      </c>
      <c r="D18" s="88">
        <f>+'C8,C10,C12'!D18/('C8,C10,C12'!D18+'C8,C10,C12'!D63+'C8,C10,C12'!D107)*100</f>
        <v>71.401592297722644</v>
      </c>
      <c r="E18" s="88">
        <f>+'C8,C10,C12'!E18/('C8,C10,C12'!E18+'C8,C10,C12'!E63+'C8,C10,C12'!E107)*100</f>
        <v>73.565223339489705</v>
      </c>
      <c r="F18" s="88">
        <f>+'C8,C10,C12'!F18/('C8,C10,C12'!F18+'C8,C10,C12'!F63+'C8,C10,C12'!F107)*100</f>
        <v>69.559303590859628</v>
      </c>
      <c r="G18" s="88">
        <f>+'C8,C10,C12'!G18/('C8,C10,C12'!G18+'C8,C10,C12'!G63+'C8,C10,C12'!G107)*100</f>
        <v>68.849245246030193</v>
      </c>
      <c r="H18" s="88">
        <f>+'C8,C10,C12'!H18/('C8,C10,C12'!H18+'C8,C10,C12'!H63+'C8,C10,C12'!H107)*100</f>
        <v>69.521607349310997</v>
      </c>
      <c r="I18" s="88">
        <f>+'C8,C10,C12'!I18/('C8,C10,C12'!I18+'C8,C10,C12'!I63+'C8,C10,C12'!I107)*100</f>
        <v>67.326413323950277</v>
      </c>
      <c r="J18" s="88">
        <f>+'C8,C10,C12'!J18/('C8,C10,C12'!J18+'C8,C10,C12'!J63+'C8,C10,C12'!J107)*100</f>
        <v>72.132036261783568</v>
      </c>
      <c r="K18" s="88">
        <f>+'C8,C10,C12'!K18/('C8,C10,C12'!K18+'C8,C10,C12'!K63+'C8,C10,C12'!K107)*100</f>
        <v>67.889115096076083</v>
      </c>
      <c r="L18" s="88">
        <f>+'C8,C10,C12'!L18/('C8,C10,C12'!L18+'C8,C10,C12'!L63+'C8,C10,C12'!L107)*100</f>
        <v>66.871483969632422</v>
      </c>
      <c r="M18" s="88">
        <f>+'C8,C10,C12'!M18/('C8,C10,C12'!M18+'C8,C10,C12'!M63+'C8,C10,C12'!M107)*100</f>
        <v>71.401266928789866</v>
      </c>
      <c r="N18" s="88">
        <f>+'C8,C10,C12'!N18/('C8,C10,C12'!N18+'C8,C10,C12'!N63+'C8,C10,C12'!N107)*100</f>
        <v>70.080026130981537</v>
      </c>
      <c r="O18" s="88">
        <f>+'C8,C10,C12'!O18/('C8,C10,C12'!O18+'C8,C10,C12'!O63+'C8,C10,C12'!O107)*100</f>
        <v>70.180618732210789</v>
      </c>
      <c r="P18" s="88">
        <f>+'C8,C10,C12'!P18/('C8,C10,C12'!P18+'C8,C10,C12'!P63+'C8,C10,C12'!P107)*100</f>
        <v>74.072761335730021</v>
      </c>
      <c r="Q18" s="88">
        <f>+'C8,C10,C12'!Q18/('C8,C10,C12'!Q18+'C8,C10,C12'!Q63+'C8,C10,C12'!Q107)*100</f>
        <v>71.283139941620632</v>
      </c>
      <c r="R18" s="88">
        <f>+'C8,C10,C12'!R18/('C8,C10,C12'!R18+'C8,C10,C12'!R63+'C8,C10,C12'!R107)*100</f>
        <v>74.019755955839628</v>
      </c>
      <c r="S18" s="88">
        <f>+'C8,C10,C12'!S18/('C8,C10,C12'!S18+'C8,C10,C12'!S63+'C8,C10,C12'!S107)*100</f>
        <v>74.099280343963386</v>
      </c>
    </row>
    <row r="19" spans="1:19" ht="15" customHeight="1" x14ac:dyDescent="0.25">
      <c r="A19" s="78" t="s">
        <v>57</v>
      </c>
      <c r="B19" s="88">
        <f>+[1]ABSOL!L18/([1]ABSOL!L18+[1]ABSOL!L61+[1]ABSOL!L104)*100</f>
        <v>78.043704474505731</v>
      </c>
      <c r="C19" s="88">
        <f>+'C8,C10,C12'!C19/('C8,C10,C12'!C19+'C8,C10,C12'!C64+'C8,C10,C12'!C108)*100</f>
        <v>78.602202010531357</v>
      </c>
      <c r="D19" s="88">
        <f>+'C8,C10,C12'!D19/('C8,C10,C12'!D19+'C8,C10,C12'!D64+'C8,C10,C12'!D108)*100</f>
        <v>78.97834274952919</v>
      </c>
      <c r="E19" s="88">
        <f>+'C8,C10,C12'!E19/('C8,C10,C12'!E19+'C8,C10,C12'!E64+'C8,C10,C12'!E108)*100</f>
        <v>83.897103504152312</v>
      </c>
      <c r="F19" s="88">
        <f>+'C8,C10,C12'!F19/('C8,C10,C12'!F19+'C8,C10,C12'!F64+'C8,C10,C12'!F108)*100</f>
        <v>78.568642745709823</v>
      </c>
      <c r="G19" s="88">
        <f>+'C8,C10,C12'!G19/('C8,C10,C12'!G19+'C8,C10,C12'!G64+'C8,C10,C12'!G108)*100</f>
        <v>76.553577426939867</v>
      </c>
      <c r="H19" s="88">
        <f>+'C8,C10,C12'!H19/('C8,C10,C12'!H19+'C8,C10,C12'!H64+'C8,C10,C12'!H108)*100</f>
        <v>74.425853018372706</v>
      </c>
      <c r="I19" s="88">
        <f>+'C8,C10,C12'!I19/('C8,C10,C12'!I19+'C8,C10,C12'!I64+'C8,C10,C12'!I108)*100</f>
        <v>79.58575239290758</v>
      </c>
      <c r="J19" s="88">
        <f>+'C8,C10,C12'!J19/('C8,C10,C12'!J19+'C8,C10,C12'!J64+'C8,C10,C12'!J108)*100</f>
        <v>79.144150722944346</v>
      </c>
      <c r="K19" s="88">
        <f>+'C8,C10,C12'!K19/('C8,C10,C12'!K19+'C8,C10,C12'!K64+'C8,C10,C12'!K108)*100</f>
        <v>79.943767572633547</v>
      </c>
      <c r="L19" s="88">
        <f>+'C8,C10,C12'!L19/('C8,C10,C12'!L19+'C8,C10,C12'!L64+'C8,C10,C12'!L108)*100</f>
        <v>85.067630909334397</v>
      </c>
      <c r="M19" s="88">
        <f>+'C8,C10,C12'!M19/('C8,C10,C12'!M19+'C8,C10,C12'!M64+'C8,C10,C12'!M108)*100</f>
        <v>82.525148310549383</v>
      </c>
      <c r="N19" s="88">
        <f>+'C8,C10,C12'!N19/('C8,C10,C12'!N19+'C8,C10,C12'!N64+'C8,C10,C12'!N108)*100</f>
        <v>80.501214678429861</v>
      </c>
      <c r="O19" s="88">
        <f>+'C8,C10,C12'!O19/('C8,C10,C12'!O19+'C8,C10,C12'!O64+'C8,C10,C12'!O108)*100</f>
        <v>80.924431401320618</v>
      </c>
      <c r="P19" s="88">
        <f>+'C8,C10,C12'!P19/('C8,C10,C12'!P19+'C8,C10,C12'!P64+'C8,C10,C12'!P108)*100</f>
        <v>84.269783401243842</v>
      </c>
      <c r="Q19" s="88">
        <f>+'C8,C10,C12'!Q19/('C8,C10,C12'!Q19+'C8,C10,C12'!Q64+'C8,C10,C12'!Q108)*100</f>
        <v>79.334600760456269</v>
      </c>
      <c r="R19" s="88">
        <f>+'C8,C10,C12'!R19/('C8,C10,C12'!R19+'C8,C10,C12'!R64+'C8,C10,C12'!R108)*100</f>
        <v>80.826534231997158</v>
      </c>
      <c r="S19" s="88">
        <f>+'C8,C10,C12'!S19/('C8,C10,C12'!S19+'C8,C10,C12'!S64+'C8,C10,C12'!S108)*100</f>
        <v>82.1533203125</v>
      </c>
    </row>
    <row r="20" spans="1:19" ht="15" customHeight="1" x14ac:dyDescent="0.25">
      <c r="A20" s="70"/>
      <c r="B20" s="89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</row>
    <row r="21" spans="1:19" ht="15" customHeight="1" x14ac:dyDescent="0.25">
      <c r="A21" s="72" t="s">
        <v>58</v>
      </c>
      <c r="B21" s="86">
        <f>+[1]ABSOL!L20/([1]ABSOL!L20+[1]ABSOL!L63+[1]ABSOL!L106)*100</f>
        <v>57.482677244426597</v>
      </c>
      <c r="C21" s="86">
        <f>+'C8,C10,C12'!C21/('C8,C10,C12'!C21+'C8,C10,C12'!C66+'C8,C10,C12'!C110)*100</f>
        <v>54.696815429072522</v>
      </c>
      <c r="D21" s="86">
        <f>+'C8,C10,C12'!D21/('C8,C10,C12'!D21+'C8,C10,C12'!D66+'C8,C10,C12'!D110)*100</f>
        <v>54.397696927358567</v>
      </c>
      <c r="E21" s="86">
        <f>+'C8,C10,C12'!E21/('C8,C10,C12'!E21+'C8,C10,C12'!E66+'C8,C10,C12'!E110)*100</f>
        <v>55.698249420994429</v>
      </c>
      <c r="F21" s="86">
        <f>+'C8,C10,C12'!F21/('C8,C10,C12'!F21+'C8,C10,C12'!F66+'C8,C10,C12'!F110)*100</f>
        <v>54.847152694839018</v>
      </c>
      <c r="G21" s="86">
        <f>+'C8,C10,C12'!G21/('C8,C10,C12'!G21+'C8,C10,C12'!G66+'C8,C10,C12'!G110)*100</f>
        <v>53.388295244276954</v>
      </c>
      <c r="H21" s="86">
        <f>+'C8,C10,C12'!H21/('C8,C10,C12'!H21+'C8,C10,C12'!H66+'C8,C10,C12'!H110)*100</f>
        <v>52.435416795682222</v>
      </c>
      <c r="I21" s="86">
        <f>+'C8,C10,C12'!I21/('C8,C10,C12'!I21+'C8,C10,C12'!I66+'C8,C10,C12'!I110)*100</f>
        <v>53.802727138692177</v>
      </c>
      <c r="J21" s="86">
        <f>+'C8,C10,C12'!J21/('C8,C10,C12'!J21+'C8,C10,C12'!J66+'C8,C10,C12'!J110)*100</f>
        <v>59.402785975115279</v>
      </c>
      <c r="K21" s="86">
        <f>+'C8,C10,C12'!K21/('C8,C10,C12'!K21+'C8,C10,C12'!K66+'C8,C10,C12'!K110)*100</f>
        <v>55.844534953224255</v>
      </c>
      <c r="L21" s="86">
        <f>+'C8,C10,C12'!L21/('C8,C10,C12'!L21+'C8,C10,C12'!L66+'C8,C10,C12'!L110)*100</f>
        <v>55.344812792687826</v>
      </c>
      <c r="M21" s="86">
        <f>+'C8,C10,C12'!M21/('C8,C10,C12'!M21+'C8,C10,C12'!M66+'C8,C10,C12'!M110)*100</f>
        <v>56.622155148019893</v>
      </c>
      <c r="N21" s="86">
        <f>+'C8,C10,C12'!N21/('C8,C10,C12'!N21+'C8,C10,C12'!N66+'C8,C10,C12'!N110)*100</f>
        <v>57.104735279968779</v>
      </c>
      <c r="O21" s="86">
        <f>+'C8,C10,C12'!O21/('C8,C10,C12'!O21+'C8,C10,C12'!O66+'C8,C10,C12'!O110)*100</f>
        <v>57.418726598609297</v>
      </c>
      <c r="P21" s="86">
        <f>+'C8,C10,C12'!P21/('C8,C10,C12'!P21+'C8,C10,C12'!P66+'C8,C10,C12'!P110)*100</f>
        <v>58.164605450366643</v>
      </c>
      <c r="Q21" s="86">
        <f>+'C8,C10,C12'!Q21/('C8,C10,C12'!Q21+'C8,C10,C12'!Q66+'C8,C10,C12'!Q110)*100</f>
        <v>58.422219143925744</v>
      </c>
      <c r="R21" s="86">
        <f>+'C8,C10,C12'!R21/('C8,C10,C12'!R21+'C8,C10,C12'!R66+'C8,C10,C12'!R110)*100</f>
        <v>59.928385717854539</v>
      </c>
      <c r="S21" s="86">
        <f>+'C8,C10,C12'!S21/('C8,C10,C12'!S21+'C8,C10,C12'!S66+'C8,C10,C12'!S110)*100</f>
        <v>61.013145535561428</v>
      </c>
    </row>
    <row r="22" spans="1:19" ht="15" customHeight="1" x14ac:dyDescent="0.25">
      <c r="A22" s="69" t="s">
        <v>50</v>
      </c>
      <c r="B22" s="87">
        <f>+[1]ABSOL!L21/([1]ABSOL!L21+[1]ABSOL!L64+[1]ABSOL!L107)*100</f>
        <v>55.537132754143016</v>
      </c>
      <c r="C22" s="87">
        <f>+'C8,C10,C12'!C22/('C8,C10,C12'!C22+'C8,C10,C12'!C67+'C8,C10,C12'!C111)*100</f>
        <v>53.552602634816402</v>
      </c>
      <c r="D22" s="87">
        <f>+'C8,C10,C12'!D22/('C8,C10,C12'!D22+'C8,C10,C12'!D67+'C8,C10,C12'!D111)*100</f>
        <v>53.120995217703872</v>
      </c>
      <c r="E22" s="87">
        <f>+'C8,C10,C12'!E22/('C8,C10,C12'!E22+'C8,C10,C12'!E67+'C8,C10,C12'!E111)*100</f>
        <v>54.209872910851018</v>
      </c>
      <c r="F22" s="87">
        <f>+'C8,C10,C12'!F22/('C8,C10,C12'!F22+'C8,C10,C12'!F67+'C8,C10,C12'!F111)*100</f>
        <v>53.454806733123597</v>
      </c>
      <c r="G22" s="87">
        <f>+'C8,C10,C12'!G22/('C8,C10,C12'!G22+'C8,C10,C12'!G67+'C8,C10,C12'!G111)*100</f>
        <v>51.716615766687923</v>
      </c>
      <c r="H22" s="87">
        <f>+'C8,C10,C12'!H22/('C8,C10,C12'!H22+'C8,C10,C12'!H67+'C8,C10,C12'!H111)*100</f>
        <v>50.954386293794315</v>
      </c>
      <c r="I22" s="87">
        <f>+'C8,C10,C12'!I22/('C8,C10,C12'!I22+'C8,C10,C12'!I67+'C8,C10,C12'!I111)*100</f>
        <v>52.943032663063548</v>
      </c>
      <c r="J22" s="87">
        <f>+'C8,C10,C12'!J22/('C8,C10,C12'!J22+'C8,C10,C12'!J67+'C8,C10,C12'!J111)*100</f>
        <v>59.172714373968951</v>
      </c>
      <c r="K22" s="87">
        <f>+'C8,C10,C12'!K22/('C8,C10,C12'!K22+'C8,C10,C12'!K67+'C8,C10,C12'!K111)*100</f>
        <v>54.96713242823639</v>
      </c>
      <c r="L22" s="87">
        <f>+'C8,C10,C12'!L22/('C8,C10,C12'!L22+'C8,C10,C12'!L67+'C8,C10,C12'!L111)*100</f>
        <v>54.528316355874793</v>
      </c>
      <c r="M22" s="87">
        <f>+'C8,C10,C12'!M22/('C8,C10,C12'!M22+'C8,C10,C12'!M67+'C8,C10,C12'!M111)*100</f>
        <v>54.868942299173526</v>
      </c>
      <c r="N22" s="87">
        <f>+'C8,C10,C12'!N22/('C8,C10,C12'!N22+'C8,C10,C12'!N67+'C8,C10,C12'!N111)*100</f>
        <v>55.754565171762408</v>
      </c>
      <c r="O22" s="87">
        <f>+'C8,C10,C12'!O22/('C8,C10,C12'!O22+'C8,C10,C12'!O67+'C8,C10,C12'!O111)*100</f>
        <v>55.9799130334398</v>
      </c>
      <c r="P22" s="87">
        <f>+'C8,C10,C12'!P22/('C8,C10,C12'!P22+'C8,C10,C12'!P67+'C8,C10,C12'!P111)*100</f>
        <v>55.784070017348974</v>
      </c>
      <c r="Q22" s="87">
        <f>+'C8,C10,C12'!Q22/('C8,C10,C12'!Q22+'C8,C10,C12'!Q67+'C8,C10,C12'!Q111)*100</f>
        <v>56.30537964046092</v>
      </c>
      <c r="R22" s="87">
        <f>+'C8,C10,C12'!R22/('C8,C10,C12'!R22+'C8,C10,C12'!R67+'C8,C10,C12'!R111)*100</f>
        <v>58.006834023088651</v>
      </c>
      <c r="S22" s="87">
        <f>+'C8,C10,C12'!S22/('C8,C10,C12'!S22+'C8,C10,C12'!S67+'C8,C10,C12'!S111)*100</f>
        <v>59.234595527277136</v>
      </c>
    </row>
    <row r="23" spans="1:19" ht="15" customHeight="1" x14ac:dyDescent="0.25">
      <c r="A23" s="69" t="s">
        <v>51</v>
      </c>
      <c r="B23" s="88">
        <f>+[1]ABSOL!L22/([1]ABSOL!L22+[1]ABSOL!L65+[1]ABSOL!L108)*100</f>
        <v>49.456555112066319</v>
      </c>
      <c r="C23" s="88">
        <f>+'C8,C10,C12'!C23/('C8,C10,C12'!C23+'C8,C10,C12'!C68+'C8,C10,C12'!C112)*100</f>
        <v>48.691397360036412</v>
      </c>
      <c r="D23" s="88">
        <f>+'C8,C10,C12'!D23/('C8,C10,C12'!D23+'C8,C10,C12'!D68+'C8,C10,C12'!D112)*100</f>
        <v>49.367179376859923</v>
      </c>
      <c r="E23" s="88">
        <f>+'C8,C10,C12'!E23/('C8,C10,C12'!E23+'C8,C10,C12'!E68+'C8,C10,C12'!E112)*100</f>
        <v>50.244057370198256</v>
      </c>
      <c r="F23" s="88">
        <f>+'C8,C10,C12'!F23/('C8,C10,C12'!F23+'C8,C10,C12'!F68+'C8,C10,C12'!F112)*100</f>
        <v>52.909343828458979</v>
      </c>
      <c r="G23" s="88">
        <f>+'C8,C10,C12'!G23/('C8,C10,C12'!G23+'C8,C10,C12'!G68+'C8,C10,C12'!G112)*100</f>
        <v>50.524435412501234</v>
      </c>
      <c r="H23" s="88">
        <f>+'C8,C10,C12'!H23/('C8,C10,C12'!H23+'C8,C10,C12'!H68+'C8,C10,C12'!H112)*100</f>
        <v>50.701981970147294</v>
      </c>
      <c r="I23" s="88">
        <f>+'C8,C10,C12'!I23/('C8,C10,C12'!I23+'C8,C10,C12'!I68+'C8,C10,C12'!I112)*100</f>
        <v>49.986570421353029</v>
      </c>
      <c r="J23" s="88">
        <f>+'C8,C10,C12'!J23/('C8,C10,C12'!J23+'C8,C10,C12'!J68+'C8,C10,C12'!J112)*100</f>
        <v>55.847525279403939</v>
      </c>
      <c r="K23" s="88">
        <f>+'C8,C10,C12'!K23/('C8,C10,C12'!K23+'C8,C10,C12'!K68+'C8,C10,C12'!K112)*100</f>
        <v>51.912568306010932</v>
      </c>
      <c r="L23" s="88">
        <f>+'C8,C10,C12'!L23/('C8,C10,C12'!L23+'C8,C10,C12'!L68+'C8,C10,C12'!L112)*100</f>
        <v>52.120304928860214</v>
      </c>
      <c r="M23" s="88">
        <f>+'C8,C10,C12'!M23/('C8,C10,C12'!M23+'C8,C10,C12'!M68+'C8,C10,C12'!M112)*100</f>
        <v>51.582583179226972</v>
      </c>
      <c r="N23" s="88">
        <f>+'C8,C10,C12'!N23/('C8,C10,C12'!N23+'C8,C10,C12'!N68+'C8,C10,C12'!N112)*100</f>
        <v>53.178416335581637</v>
      </c>
      <c r="O23" s="88">
        <f>+'C8,C10,C12'!O23/('C8,C10,C12'!O23+'C8,C10,C12'!O68+'C8,C10,C12'!O112)*100</f>
        <v>53.412796764936076</v>
      </c>
      <c r="P23" s="88">
        <f>+'C8,C10,C12'!P23/('C8,C10,C12'!P23+'C8,C10,C12'!P68+'C8,C10,C12'!P112)*100</f>
        <v>52.019135823487353</v>
      </c>
      <c r="Q23" s="88">
        <f>+'C8,C10,C12'!Q23/('C8,C10,C12'!Q23+'C8,C10,C12'!Q68+'C8,C10,C12'!Q112)*100</f>
        <v>54.294306896069379</v>
      </c>
      <c r="R23" s="88">
        <f>+'C8,C10,C12'!R23/('C8,C10,C12'!R23+'C8,C10,C12'!R68+'C8,C10,C12'!R112)*100</f>
        <v>55.836539283576982</v>
      </c>
      <c r="S23" s="88">
        <f>+'C8,C10,C12'!S23/('C8,C10,C12'!S23+'C8,C10,C12'!S68+'C8,C10,C12'!S112)*100</f>
        <v>56.884409907722201</v>
      </c>
    </row>
    <row r="24" spans="1:19" ht="15" customHeight="1" x14ac:dyDescent="0.25">
      <c r="A24" s="69" t="s">
        <v>52</v>
      </c>
      <c r="B24" s="88">
        <f>+[1]ABSOL!L23/([1]ABSOL!L23+[1]ABSOL!L66+[1]ABSOL!L109)*100</f>
        <v>53.102033396525307</v>
      </c>
      <c r="C24" s="88">
        <f>+'C8,C10,C12'!C24/('C8,C10,C12'!C24+'C8,C10,C12'!C69+'C8,C10,C12'!C113)*100</f>
        <v>52.529615643267292</v>
      </c>
      <c r="D24" s="88">
        <f>+'C8,C10,C12'!D24/('C8,C10,C12'!D24+'C8,C10,C12'!D69+'C8,C10,C12'!D113)*100</f>
        <v>53.265975144338974</v>
      </c>
      <c r="E24" s="88">
        <f>+'C8,C10,C12'!E24/('C8,C10,C12'!E24+'C8,C10,C12'!E69+'C8,C10,C12'!E113)*100</f>
        <v>55.81008190717187</v>
      </c>
      <c r="F24" s="88">
        <f>+'C8,C10,C12'!F24/('C8,C10,C12'!F24+'C8,C10,C12'!F69+'C8,C10,C12'!F113)*100</f>
        <v>54.97147072223548</v>
      </c>
      <c r="G24" s="88">
        <f>+'C8,C10,C12'!G24/('C8,C10,C12'!G24+'C8,C10,C12'!G69+'C8,C10,C12'!G113)*100</f>
        <v>52.192567354407217</v>
      </c>
      <c r="H24" s="88">
        <f>+'C8,C10,C12'!H24/('C8,C10,C12'!H24+'C8,C10,C12'!H69+'C8,C10,C12'!H113)*100</f>
        <v>50.820109621661572</v>
      </c>
      <c r="I24" s="88">
        <f>+'C8,C10,C12'!I24/('C8,C10,C12'!I24+'C8,C10,C12'!I69+'C8,C10,C12'!I113)*100</f>
        <v>51.105073943949662</v>
      </c>
      <c r="J24" s="88">
        <f>+'C8,C10,C12'!J24/('C8,C10,C12'!J24+'C8,C10,C12'!J69+'C8,C10,C12'!J113)*100</f>
        <v>57.305342381767829</v>
      </c>
      <c r="K24" s="88">
        <f>+'C8,C10,C12'!K24/('C8,C10,C12'!K24+'C8,C10,C12'!K69+'C8,C10,C12'!K113)*100</f>
        <v>53.623129223921431</v>
      </c>
      <c r="L24" s="88">
        <f>+'C8,C10,C12'!L24/('C8,C10,C12'!L24+'C8,C10,C12'!L69+'C8,C10,C12'!L113)*100</f>
        <v>52.723194791790718</v>
      </c>
      <c r="M24" s="88">
        <f>+'C8,C10,C12'!M24/('C8,C10,C12'!M24+'C8,C10,C12'!M69+'C8,C10,C12'!M113)*100</f>
        <v>53.586113266097747</v>
      </c>
      <c r="N24" s="88">
        <f>+'C8,C10,C12'!N24/('C8,C10,C12'!N24+'C8,C10,C12'!N69+'C8,C10,C12'!N113)*100</f>
        <v>53.239214137624643</v>
      </c>
      <c r="O24" s="88">
        <f>+'C8,C10,C12'!O24/('C8,C10,C12'!O24+'C8,C10,C12'!O69+'C8,C10,C12'!O113)*100</f>
        <v>52.954684629516223</v>
      </c>
      <c r="P24" s="88">
        <f>+'C8,C10,C12'!P24/('C8,C10,C12'!P24+'C8,C10,C12'!P69+'C8,C10,C12'!P113)*100</f>
        <v>52.248887168569766</v>
      </c>
      <c r="Q24" s="88">
        <f>+'C8,C10,C12'!Q24/('C8,C10,C12'!Q24+'C8,C10,C12'!Q69+'C8,C10,C12'!Q113)*100</f>
        <v>52.42756622516557</v>
      </c>
      <c r="R24" s="88">
        <f>+'C8,C10,C12'!R24/('C8,C10,C12'!R24+'C8,C10,C12'!R69+'C8,C10,C12'!R113)*100</f>
        <v>55.288451514709259</v>
      </c>
      <c r="S24" s="88">
        <f>+'C8,C10,C12'!S24/('C8,C10,C12'!S24+'C8,C10,C12'!S69+'C8,C10,C12'!S113)*100</f>
        <v>56.106677442165875</v>
      </c>
    </row>
    <row r="25" spans="1:19" ht="15" customHeight="1" x14ac:dyDescent="0.25">
      <c r="A25" s="69" t="s">
        <v>53</v>
      </c>
      <c r="B25" s="88">
        <f>+[1]ABSOL!L24/([1]ABSOL!L24+[1]ABSOL!L67+[1]ABSOL!L110)*100</f>
        <v>68.206424843592984</v>
      </c>
      <c r="C25" s="88">
        <f>+'C8,C10,C12'!C25/('C8,C10,C12'!C25+'C8,C10,C12'!C70+'C8,C10,C12'!C114)*100</f>
        <v>62.990016267423684</v>
      </c>
      <c r="D25" s="88">
        <f>+'C8,C10,C12'!D25/('C8,C10,C12'!D25+'C8,C10,C12'!D70+'C8,C10,C12'!D114)*100</f>
        <v>59.618700900555666</v>
      </c>
      <c r="E25" s="88">
        <f>+'C8,C10,C12'!E25/('C8,C10,C12'!E25+'C8,C10,C12'!E70+'C8,C10,C12'!E114)*100</f>
        <v>58.999941991994895</v>
      </c>
      <c r="F25" s="88">
        <f>+'C8,C10,C12'!F25/('C8,C10,C12'!F25+'C8,C10,C12'!F70+'C8,C10,C12'!F114)*100</f>
        <v>52.469329156878096</v>
      </c>
      <c r="G25" s="88">
        <f>+'C8,C10,C12'!G25/('C8,C10,C12'!G25+'C8,C10,C12'!G70+'C8,C10,C12'!G114)*100</f>
        <v>52.956457199406238</v>
      </c>
      <c r="H25" s="88">
        <f>+'C8,C10,C12'!H25/('C8,C10,C12'!H25+'C8,C10,C12'!H70+'C8,C10,C12'!H114)*100</f>
        <v>51.505622500062884</v>
      </c>
      <c r="I25" s="88">
        <f>+'C8,C10,C12'!I25/('C8,C10,C12'!I25+'C8,C10,C12'!I70+'C8,C10,C12'!I114)*100</f>
        <v>59.526460328063536</v>
      </c>
      <c r="J25" s="88">
        <f>+'C8,C10,C12'!J25/('C8,C10,C12'!J25+'C8,C10,C12'!J70+'C8,C10,C12'!J114)*100</f>
        <v>66.402487961476737</v>
      </c>
      <c r="K25" s="88">
        <f>+'C8,C10,C12'!K25/('C8,C10,C12'!K25+'C8,C10,C12'!K70+'C8,C10,C12'!K114)*100</f>
        <v>61.337382991435973</v>
      </c>
      <c r="L25" s="88">
        <f>+'C8,C10,C12'!L25/('C8,C10,C12'!L25+'C8,C10,C12'!L70+'C8,C10,C12'!L114)*100</f>
        <v>60.508983485883093</v>
      </c>
      <c r="M25" s="88">
        <f>+'C8,C10,C12'!M25/('C8,C10,C12'!M25+'C8,C10,C12'!M70+'C8,C10,C12'!M114)*100</f>
        <v>61.72162511271965</v>
      </c>
      <c r="N25" s="88">
        <f>+'C8,C10,C12'!N25/('C8,C10,C12'!N25+'C8,C10,C12'!N70+'C8,C10,C12'!N114)*100</f>
        <v>62.831412103746395</v>
      </c>
      <c r="O25" s="88">
        <f>+'C8,C10,C12'!O25/('C8,C10,C12'!O25+'C8,C10,C12'!O70+'C8,C10,C12'!O114)*100</f>
        <v>63.432377533185317</v>
      </c>
      <c r="P25" s="88">
        <f>+'C8,C10,C12'!P25/('C8,C10,C12'!P25+'C8,C10,C12'!P70+'C8,C10,C12'!P114)*100</f>
        <v>64.947354089134976</v>
      </c>
      <c r="Q25" s="88">
        <f>+'C8,C10,C12'!Q25/('C8,C10,C12'!Q25+'C8,C10,C12'!Q70+'C8,C10,C12'!Q114)*100</f>
        <v>63.299717814682886</v>
      </c>
      <c r="R25" s="88">
        <f>+'C8,C10,C12'!R25/('C8,C10,C12'!R25+'C8,C10,C12'!R70+'C8,C10,C12'!R114)*100</f>
        <v>64.365856069592724</v>
      </c>
      <c r="S25" s="88">
        <f>+'C8,C10,C12'!S25/('C8,C10,C12'!S25+'C8,C10,C12'!S70+'C8,C10,C12'!S114)*100</f>
        <v>66.277687474223058</v>
      </c>
    </row>
    <row r="26" spans="1:19" ht="15" customHeight="1" x14ac:dyDescent="0.25">
      <c r="A26" s="70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</row>
    <row r="27" spans="1:19" ht="15" customHeight="1" x14ac:dyDescent="0.25">
      <c r="A27" s="78" t="s">
        <v>54</v>
      </c>
      <c r="B27" s="87">
        <f>+[1]ABSOL!L26/([1]ABSOL!L26+[1]ABSOL!L69+[1]ABSOL!L112)*100</f>
        <v>63.076099910012893</v>
      </c>
      <c r="C27" s="87">
        <f>+'C8,C10,C12'!C27/('C8,C10,C12'!C27+'C8,C10,C12'!C72+'C8,C10,C12'!C116)*100</f>
        <v>57.674043924361904</v>
      </c>
      <c r="D27" s="87">
        <f>+'C8,C10,C12'!D27/('C8,C10,C12'!D27+'C8,C10,C12'!D72+'C8,C10,C12'!D116)*100</f>
        <v>57.696345649101552</v>
      </c>
      <c r="E27" s="87">
        <f>+'C8,C10,C12'!E27/('C8,C10,C12'!E27+'C8,C10,C12'!E72+'C8,C10,C12'!E116)*100</f>
        <v>59.659644364650376</v>
      </c>
      <c r="F27" s="87">
        <f>+'C8,C10,C12'!F27/('C8,C10,C12'!F27+'C8,C10,C12'!F72+'C8,C10,C12'!F116)*100</f>
        <v>58.583891863556367</v>
      </c>
      <c r="G27" s="87">
        <f>+'C8,C10,C12'!G27/('C8,C10,C12'!G27+'C8,C10,C12'!G72+'C8,C10,C12'!G116)*100</f>
        <v>57.722629261586121</v>
      </c>
      <c r="H27" s="87">
        <f>+'C8,C10,C12'!H27/('C8,C10,C12'!H27+'C8,C10,C12'!H72+'C8,C10,C12'!H116)*100</f>
        <v>56.088177014531048</v>
      </c>
      <c r="I27" s="87">
        <f>+'C8,C10,C12'!I27/('C8,C10,C12'!I27+'C8,C10,C12'!I72+'C8,C10,C12'!I116)*100</f>
        <v>55.891179540709814</v>
      </c>
      <c r="J27" s="87">
        <f>+'C8,C10,C12'!J27/('C8,C10,C12'!J27+'C8,C10,C12'!J72+'C8,C10,C12'!J116)*100</f>
        <v>59.957446808510639</v>
      </c>
      <c r="K27" s="87">
        <f>+'C8,C10,C12'!K27/('C8,C10,C12'!K27+'C8,C10,C12'!K72+'C8,C10,C12'!K116)*100</f>
        <v>57.905107677030962</v>
      </c>
      <c r="L27" s="87">
        <f>+'C8,C10,C12'!L27/('C8,C10,C12'!L27+'C8,C10,C12'!L72+'C8,C10,C12'!L116)*100</f>
        <v>57.311760087442465</v>
      </c>
      <c r="M27" s="87">
        <f>+'C8,C10,C12'!M27/('C8,C10,C12'!M27+'C8,C10,C12'!M72+'C8,C10,C12'!M116)*100</f>
        <v>60.909667734497106</v>
      </c>
      <c r="N27" s="87">
        <f>+'C8,C10,C12'!N27/('C8,C10,C12'!N27+'C8,C10,C12'!N72+'C8,C10,C12'!N116)*100</f>
        <v>60.467658381255639</v>
      </c>
      <c r="O27" s="87">
        <f>+'C8,C10,C12'!O27/('C8,C10,C12'!O27+'C8,C10,C12'!O72+'C8,C10,C12'!O116)*100</f>
        <v>60.990209344901693</v>
      </c>
      <c r="P27" s="87">
        <f>+'C8,C10,C12'!P27/('C8,C10,C12'!P27+'C8,C10,C12'!P72+'C8,C10,C12'!P116)*100</f>
        <v>63.838486699993823</v>
      </c>
      <c r="Q27" s="87">
        <f>+'C8,C10,C12'!Q27/('C8,C10,C12'!Q27+'C8,C10,C12'!Q72+'C8,C10,C12'!Q116)*100</f>
        <v>63.064696862467564</v>
      </c>
      <c r="R27" s="87">
        <f>+'C8,C10,C12'!R27/('C8,C10,C12'!R27+'C8,C10,C12'!R72+'C8,C10,C12'!R116)*100</f>
        <v>64.005141091182168</v>
      </c>
      <c r="S27" s="87">
        <f>+'C8,C10,C12'!S27/('C8,C10,C12'!S27+'C8,C10,C12'!S72+'C8,C10,C12'!S116)*100</f>
        <v>64.907826959691818</v>
      </c>
    </row>
    <row r="28" spans="1:19" ht="15" customHeight="1" x14ac:dyDescent="0.25">
      <c r="A28" s="78" t="s">
        <v>55</v>
      </c>
      <c r="B28" s="88">
        <f>+[1]ABSOL!L27/([1]ABSOL!L27+[1]ABSOL!L70+[1]ABSOL!L113)*100</f>
        <v>50.700196396550254</v>
      </c>
      <c r="C28" s="88">
        <f>+'C8,C10,C12'!C28/('C8,C10,C12'!C28+'C8,C10,C12'!C73+'C8,C10,C12'!C117)*100</f>
        <v>45.382491123623716</v>
      </c>
      <c r="D28" s="88">
        <f>+'C8,C10,C12'!D28/('C8,C10,C12'!D28+'C8,C10,C12'!D73+'C8,C10,C12'!D117)*100</f>
        <v>46.226184233525608</v>
      </c>
      <c r="E28" s="88">
        <f>+'C8,C10,C12'!E28/('C8,C10,C12'!E28+'C8,C10,C12'!E73+'C8,C10,C12'!E117)*100</f>
        <v>47.288187269216436</v>
      </c>
      <c r="F28" s="88">
        <f>+'C8,C10,C12'!F28/('C8,C10,C12'!F28+'C8,C10,C12'!F73+'C8,C10,C12'!F117)*100</f>
        <v>48.571710981516262</v>
      </c>
      <c r="G28" s="88">
        <f>+'C8,C10,C12'!G28/('C8,C10,C12'!G28+'C8,C10,C12'!G73+'C8,C10,C12'!G117)*100</f>
        <v>47.739667919040116</v>
      </c>
      <c r="H28" s="88">
        <f>+'C8,C10,C12'!H28/('C8,C10,C12'!H28+'C8,C10,C12'!H73+'C8,C10,C12'!H117)*100</f>
        <v>45.137228106138252</v>
      </c>
      <c r="I28" s="88">
        <f>+'C8,C10,C12'!I28/('C8,C10,C12'!I28+'C8,C10,C12'!I73+'C8,C10,C12'!I117)*100</f>
        <v>45.050156464773494</v>
      </c>
      <c r="J28" s="88">
        <f>+'C8,C10,C12'!J28/('C8,C10,C12'!J28+'C8,C10,C12'!J73+'C8,C10,C12'!J117)*100</f>
        <v>49.291864944482214</v>
      </c>
      <c r="K28" s="88">
        <f>+'C8,C10,C12'!K28/('C8,C10,C12'!K28+'C8,C10,C12'!K73+'C8,C10,C12'!K117)*100</f>
        <v>48.531846782205541</v>
      </c>
      <c r="L28" s="88">
        <f>+'C8,C10,C12'!L28/('C8,C10,C12'!L28+'C8,C10,C12'!L73+'C8,C10,C12'!L117)*100</f>
        <v>48.471302428256067</v>
      </c>
      <c r="M28" s="88">
        <f>+'C8,C10,C12'!M28/('C8,C10,C12'!M28+'C8,C10,C12'!M73+'C8,C10,C12'!M117)*100</f>
        <v>50.969229060208846</v>
      </c>
      <c r="N28" s="88">
        <f>+'C8,C10,C12'!N28/('C8,C10,C12'!N28+'C8,C10,C12'!N73+'C8,C10,C12'!N117)*100</f>
        <v>50.644806847096923</v>
      </c>
      <c r="O28" s="88">
        <f>+'C8,C10,C12'!O28/('C8,C10,C12'!O28+'C8,C10,C12'!O73+'C8,C10,C12'!O117)*100</f>
        <v>51.037609719235022</v>
      </c>
      <c r="P28" s="88">
        <f>+'C8,C10,C12'!P28/('C8,C10,C12'!P28+'C8,C10,C12'!P73+'C8,C10,C12'!P117)*100</f>
        <v>52.894472921774017</v>
      </c>
      <c r="Q28" s="88">
        <f>+'C8,C10,C12'!Q28/('C8,C10,C12'!Q28+'C8,C10,C12'!Q73+'C8,C10,C12'!Q117)*100</f>
        <v>53.942238841594403</v>
      </c>
      <c r="R28" s="88">
        <f>+'C8,C10,C12'!R28/('C8,C10,C12'!R28+'C8,C10,C12'!R73+'C8,C10,C12'!R117)*100</f>
        <v>53.140654095308037</v>
      </c>
      <c r="S28" s="88">
        <f>+'C8,C10,C12'!S28/('C8,C10,C12'!S28+'C8,C10,C12'!S73+'C8,C10,C12'!S117)*100</f>
        <v>54.464384623906057</v>
      </c>
    </row>
    <row r="29" spans="1:19" ht="15" customHeight="1" x14ac:dyDescent="0.25">
      <c r="A29" s="78" t="s">
        <v>56</v>
      </c>
      <c r="B29" s="88">
        <f>+[1]ABSOL!L28/([1]ABSOL!L28+[1]ABSOL!L71+[1]ABSOL!L114)*100</f>
        <v>79.223822588020127</v>
      </c>
      <c r="C29" s="88">
        <f>+'C8,C10,C12'!C29/('C8,C10,C12'!C29+'C8,C10,C12'!C74+'C8,C10,C12'!C118)*100</f>
        <v>75.191279740069177</v>
      </c>
      <c r="D29" s="88">
        <f>+'C8,C10,C12'!D29/('C8,C10,C12'!D29+'C8,C10,C12'!D74+'C8,C10,C12'!D118)*100</f>
        <v>73.268278613661479</v>
      </c>
      <c r="E29" s="88">
        <f>+'C8,C10,C12'!E29/('C8,C10,C12'!E29+'C8,C10,C12'!E74+'C8,C10,C12'!E118)*100</f>
        <v>75.424141749723148</v>
      </c>
      <c r="F29" s="88">
        <f>+'C8,C10,C12'!F29/('C8,C10,C12'!F29+'C8,C10,C12'!F74+'C8,C10,C12'!F118)*100</f>
        <v>71.60806212372394</v>
      </c>
      <c r="G29" s="88">
        <f>+'C8,C10,C12'!G29/('C8,C10,C12'!G29+'C8,C10,C12'!G74+'C8,C10,C12'!G118)*100</f>
        <v>70.987322954949008</v>
      </c>
      <c r="H29" s="88">
        <f>+'C8,C10,C12'!H29/('C8,C10,C12'!H29+'C8,C10,C12'!H74+'C8,C10,C12'!H118)*100</f>
        <v>71.093162291641917</v>
      </c>
      <c r="I29" s="88">
        <f>+'C8,C10,C12'!I29/('C8,C10,C12'!I29+'C8,C10,C12'!I74+'C8,C10,C12'!I118)*100</f>
        <v>69.362808842652797</v>
      </c>
      <c r="J29" s="88">
        <f>+'C8,C10,C12'!J29/('C8,C10,C12'!J29+'C8,C10,C12'!J74+'C8,C10,C12'!J118)*100</f>
        <v>74.315229300360002</v>
      </c>
      <c r="K29" s="88">
        <f>+'C8,C10,C12'!K29/('C8,C10,C12'!K29+'C8,C10,C12'!K74+'C8,C10,C12'!K118)*100</f>
        <v>69.626469744766268</v>
      </c>
      <c r="L29" s="88">
        <f>+'C8,C10,C12'!L29/('C8,C10,C12'!L29+'C8,C10,C12'!L74+'C8,C10,C12'!L118)*100</f>
        <v>68.175742225974389</v>
      </c>
      <c r="M29" s="88">
        <f>+'C8,C10,C12'!M29/('C8,C10,C12'!M29+'C8,C10,C12'!M74+'C8,C10,C12'!M118)*100</f>
        <v>73.194385667936231</v>
      </c>
      <c r="N29" s="88">
        <f>+'C8,C10,C12'!N29/('C8,C10,C12'!N29+'C8,C10,C12'!N74+'C8,C10,C12'!N118)*100</f>
        <v>72.108169333144559</v>
      </c>
      <c r="O29" s="88">
        <f>+'C8,C10,C12'!O29/('C8,C10,C12'!O29+'C8,C10,C12'!O74+'C8,C10,C12'!O118)*100</f>
        <v>72.825083445777992</v>
      </c>
      <c r="P29" s="88">
        <f>+'C8,C10,C12'!P29/('C8,C10,C12'!P29+'C8,C10,C12'!P74+'C8,C10,C12'!P118)*100</f>
        <v>77.102162827501317</v>
      </c>
      <c r="Q29" s="88">
        <f>+'C8,C10,C12'!Q29/('C8,C10,C12'!Q29+'C8,C10,C12'!Q74+'C8,C10,C12'!Q118)*100</f>
        <v>74.213034431841066</v>
      </c>
      <c r="R29" s="88">
        <f>+'C8,C10,C12'!R29/('C8,C10,C12'!R29+'C8,C10,C12'!R74+'C8,C10,C12'!R118)*100</f>
        <v>76.954248366013061</v>
      </c>
      <c r="S29" s="88">
        <f>+'C8,C10,C12'!S29/('C8,C10,C12'!S29+'C8,C10,C12'!S74+'C8,C10,C12'!S118)*100</f>
        <v>76.408144883713447</v>
      </c>
    </row>
    <row r="30" spans="1:19" ht="15" customHeight="1" x14ac:dyDescent="0.25">
      <c r="A30" s="78" t="s">
        <v>57</v>
      </c>
      <c r="B30" s="88">
        <f>+[1]ABSOL!L29/([1]ABSOL!L29)*100</f>
        <v>100</v>
      </c>
      <c r="C30" s="88">
        <f>+'C8,C10,C12'!C30/('C8,C10,C12'!C30+'C8,C10,C12'!C75+'C8,C10,C12'!C119)*100</f>
        <v>98.550724637681171</v>
      </c>
      <c r="D30" s="88">
        <f>+'C8,C10,C12'!D30/('C8,C10,C12'!D30+'C8,C10,C12'!D75+'C8,C10,C12'!D119)*100</f>
        <v>91.803278688524586</v>
      </c>
      <c r="E30" s="88">
        <f>+'C8,C10,C12'!E30/('C8,C10,C12'!E30+'C8,C10,C12'!E75+'C8,C10,C12'!E119)*100</f>
        <v>95.057034220532316</v>
      </c>
      <c r="F30" s="88">
        <f>+'C8,C10,C12'!F30/('C8,C10,C12'!F30+'C8,C10,C12'!F75+'C8,C10,C12'!F119)*100</f>
        <v>96.453900709219852</v>
      </c>
      <c r="G30" s="88">
        <f>+'C8,C10,C12'!G30/('C8,C10,C12'!G30+'C8,C10,C12'!G75+'C8,C10,C12'!G119)*100</f>
        <v>92.083333333333329</v>
      </c>
      <c r="H30" s="88">
        <f>+'C8,C10,C12'!H30/('C8,C10,C12'!H30+'C8,C10,C12'!H75+'C8,C10,C12'!H119)*100</f>
        <v>87.709497206703915</v>
      </c>
      <c r="I30" s="88">
        <f>+'C8,C10,C12'!I30/('C8,C10,C12'!I30+'C8,C10,C12'!I75+'C8,C10,C12'!I119)*100</f>
        <v>95.588235294117652</v>
      </c>
      <c r="J30" s="88">
        <f>+'C8,C10,C12'!J30/('C8,C10,C12'!J30+'C8,C10,C12'!J75+'C8,C10,C12'!J119)*100</f>
        <v>100</v>
      </c>
      <c r="K30" s="88">
        <f>+'C8,C10,C12'!K30/('C8,C10,C12'!K30+'C8,C10,C12'!K75+'C8,C10,C12'!K119)*100</f>
        <v>97.5</v>
      </c>
      <c r="L30" s="88">
        <f>+'C8,C10,C12'!L30/('C8,C10,C12'!L30+'C8,C10,C12'!L75+'C8,C10,C12'!L119)*100</f>
        <v>97.231833910034609</v>
      </c>
      <c r="M30" s="88">
        <f>+'C8,C10,C12'!M30/('C8,C10,C12'!M30+'C8,C10,C12'!M75+'C8,C10,C12'!M119)*100</f>
        <v>98.814229249011859</v>
      </c>
      <c r="N30" s="88">
        <f>+'C8,C10,C12'!N30/('C8,C10,C12'!N30+'C8,C10,C12'!N75+'C8,C10,C12'!N119)*100</f>
        <v>98.257839721254356</v>
      </c>
      <c r="O30" s="88">
        <f>+'C8,C10,C12'!O30/('C8,C10,C12'!O30+'C8,C10,C12'!O75+'C8,C10,C12'!O119)*100</f>
        <v>97.97570850202429</v>
      </c>
      <c r="P30" s="88">
        <f>+'C8,C10,C12'!P30/('C8,C10,C12'!P30+'C8,C10,C12'!P75+'C8,C10,C12'!P119)*100</f>
        <v>96.465696465696467</v>
      </c>
      <c r="Q30" s="88">
        <f>+'C8,C10,C12'!Q30/('C8,C10,C12'!Q30+'C8,C10,C12'!Q75+'C8,C10,C12'!Q119)*100</f>
        <v>100</v>
      </c>
      <c r="R30" s="88">
        <f>+'C8,C10,C12'!R30/('C8,C10,C12'!R30+'C8,C10,C12'!R75+'C8,C10,C12'!R119)*100</f>
        <v>98.839458413926494</v>
      </c>
      <c r="S30" s="88">
        <f>+'C8,C10,C12'!S30/('C8,C10,C12'!S30+'C8,C10,C12'!S75+'C8,C10,C12'!S119)*100</f>
        <v>100</v>
      </c>
    </row>
    <row r="31" spans="1:19" ht="15" customHeight="1" x14ac:dyDescent="0.25">
      <c r="A31" s="70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</row>
    <row r="32" spans="1:19" ht="15" customHeight="1" x14ac:dyDescent="0.25">
      <c r="A32" s="90" t="s">
        <v>59</v>
      </c>
      <c r="B32" s="86">
        <f>+[1]ABSOL!L31/([1]ABSOL!L31+[1]ABSOL!L74+[1]ABSOL!L117)*100</f>
        <v>58.687822218037141</v>
      </c>
      <c r="C32" s="86">
        <f>+'C8,C10,C12'!C32/('C8,C10,C12'!C32+'C8,C10,C12'!C77+'C8,C10,C12'!C121)*100</f>
        <v>55.450022614201721</v>
      </c>
      <c r="D32" s="86">
        <f>+'C8,C10,C12'!D32/('C8,C10,C12'!D32+'C8,C10,C12'!D77+'C8,C10,C12'!D121)*100</f>
        <v>55.364023072982782</v>
      </c>
      <c r="E32" s="86">
        <f>+'C8,C10,C12'!E32/('C8,C10,C12'!E32+'C8,C10,C12'!E77+'C8,C10,C12'!E121)*100</f>
        <v>58.608681729941758</v>
      </c>
      <c r="F32" s="86">
        <f>+'C8,C10,C12'!F32/('C8,C10,C12'!F32+'C8,C10,C12'!F77+'C8,C10,C12'!F121)*100</f>
        <v>57.479583160309268</v>
      </c>
      <c r="G32" s="86">
        <f>+'C8,C10,C12'!G32/('C8,C10,C12'!G32+'C8,C10,C12'!G77+'C8,C10,C12'!G121)*100</f>
        <v>54.850304054710421</v>
      </c>
      <c r="H32" s="86">
        <f>+'C8,C10,C12'!H32/('C8,C10,C12'!H32+'C8,C10,C12'!H77+'C8,C10,C12'!H121)*100</f>
        <v>54.327979392378211</v>
      </c>
      <c r="I32" s="86">
        <f>+'C8,C10,C12'!I32/('C8,C10,C12'!I32+'C8,C10,C12'!I77+'C8,C10,C12'!I121)*100</f>
        <v>55.31609195402298</v>
      </c>
      <c r="J32" s="86">
        <f>+'C8,C10,C12'!J32/('C8,C10,C12'!J32+'C8,C10,C12'!J77+'C8,C10,C12'!J121)*100</f>
        <v>62.914706448171529</v>
      </c>
      <c r="K32" s="86">
        <f>+'C8,C10,C12'!K32/('C8,C10,C12'!K32+'C8,C10,C12'!K77+'C8,C10,C12'!K121)*100</f>
        <v>59.445847987979064</v>
      </c>
      <c r="L32" s="86">
        <f>+'C8,C10,C12'!L32/('C8,C10,C12'!L32+'C8,C10,C12'!L77+'C8,C10,C12'!L121)*100</f>
        <v>59.28954555924841</v>
      </c>
      <c r="M32" s="86">
        <f>+'C8,C10,C12'!M32/('C8,C10,C12'!M32+'C8,C10,C12'!M77+'C8,C10,C12'!M121)*100</f>
        <v>60.054590651350956</v>
      </c>
      <c r="N32" s="86">
        <f>+'C8,C10,C12'!N32/('C8,C10,C12'!N32+'C8,C10,C12'!N77+'C8,C10,C12'!N121)*100</f>
        <v>59.253370929761672</v>
      </c>
      <c r="O32" s="86">
        <f>+'C8,C10,C12'!O32/('C8,C10,C12'!O32+'C8,C10,C12'!O77+'C8,C10,C12'!O121)*100</f>
        <v>59.208164942804295</v>
      </c>
      <c r="P32" s="86">
        <f>+'C8,C10,C12'!P32/('C8,C10,C12'!P32+'C8,C10,C12'!P77+'C8,C10,C12'!P121)*100</f>
        <v>61.91160796172818</v>
      </c>
      <c r="Q32" s="86">
        <f>+'C8,C10,C12'!Q32/('C8,C10,C12'!Q32+'C8,C10,C12'!Q77+'C8,C10,C12'!Q121)*100</f>
        <v>61.92318319977894</v>
      </c>
      <c r="R32" s="86">
        <f>+'C8,C10,C12'!R32/('C8,C10,C12'!R32+'C8,C10,C12'!R77+'C8,C10,C12'!R121)*100</f>
        <v>63.847170491409344</v>
      </c>
      <c r="S32" s="86">
        <f>+'C8,C10,C12'!S32/('C8,C10,C12'!S32+'C8,C10,C12'!S77+'C8,C10,C12'!S121)*100</f>
        <v>66.216388872756838</v>
      </c>
    </row>
    <row r="33" spans="1:22" ht="15" customHeight="1" x14ac:dyDescent="0.25">
      <c r="A33" s="69" t="s">
        <v>50</v>
      </c>
      <c r="B33" s="88">
        <f>+[1]ABSOL!L32/([1]ABSOL!L32+[1]ABSOL!L75+[1]ABSOL!L118)*100</f>
        <v>55.236163209063768</v>
      </c>
      <c r="C33" s="88">
        <f>+'C8,C10,C12'!C33/('C8,C10,C12'!C33+'C8,C10,C12'!C78+'C8,C10,C12'!C122)*100</f>
        <v>51.092615817276631</v>
      </c>
      <c r="D33" s="88">
        <f>+'C8,C10,C12'!D33/('C8,C10,C12'!D33+'C8,C10,C12'!D78+'C8,C10,C12'!D122)*100</f>
        <v>51.456566798567927</v>
      </c>
      <c r="E33" s="88">
        <f>+'C8,C10,C12'!E33/('C8,C10,C12'!E33+'C8,C10,C12'!E78+'C8,C10,C12'!E122)*100</f>
        <v>54.069939254637987</v>
      </c>
      <c r="F33" s="88">
        <f>+'C8,C10,C12'!F33/('C8,C10,C12'!F33+'C8,C10,C12'!F78+'C8,C10,C12'!F122)*100</f>
        <v>54.779080252479709</v>
      </c>
      <c r="G33" s="88">
        <f>+'C8,C10,C12'!G33/('C8,C10,C12'!G33+'C8,C10,C12'!G78+'C8,C10,C12'!G122)*100</f>
        <v>51.211695064918075</v>
      </c>
      <c r="H33" s="88">
        <f>+'C8,C10,C12'!H33/('C8,C10,C12'!H33+'C8,C10,C12'!H78+'C8,C10,C12'!H122)*100</f>
        <v>49.759166420918113</v>
      </c>
      <c r="I33" s="88">
        <f>+'C8,C10,C12'!I33/('C8,C10,C12'!I33+'C8,C10,C12'!I78+'C8,C10,C12'!I122)*100</f>
        <v>51.312865771602048</v>
      </c>
      <c r="J33" s="88">
        <f>+'C8,C10,C12'!J33/('C8,C10,C12'!J33+'C8,C10,C12'!J78+'C8,C10,C12'!J122)*100</f>
        <v>61.974846940314265</v>
      </c>
      <c r="K33" s="88">
        <f>+'C8,C10,C12'!K33/('C8,C10,C12'!K33+'C8,C10,C12'!K78+'C8,C10,C12'!K122)*100</f>
        <v>55.970622119815673</v>
      </c>
      <c r="L33" s="88">
        <f>+'C8,C10,C12'!L33/('C8,C10,C12'!L33+'C8,C10,C12'!L78+'C8,C10,C12'!L122)*100</f>
        <v>55.810935517360718</v>
      </c>
      <c r="M33" s="88">
        <f>+'C8,C10,C12'!M33/('C8,C10,C12'!M33+'C8,C10,C12'!M78+'C8,C10,C12'!M122)*100</f>
        <v>55.442409721033712</v>
      </c>
      <c r="N33" s="88">
        <f>+'C8,C10,C12'!N33/('C8,C10,C12'!N33+'C8,C10,C12'!N78+'C8,C10,C12'!N122)*100</f>
        <v>55.983104105496317</v>
      </c>
      <c r="O33" s="88">
        <f>+'C8,C10,C12'!O33/('C8,C10,C12'!O33+'C8,C10,C12'!O78+'C8,C10,C12'!O122)*100</f>
        <v>56.484163540528989</v>
      </c>
      <c r="P33" s="88">
        <f>+'C8,C10,C12'!P33/('C8,C10,C12'!P33+'C8,C10,C12'!P78+'C8,C10,C12'!P122)*100</f>
        <v>58.361848193341515</v>
      </c>
      <c r="Q33" s="88">
        <f>+'C8,C10,C12'!Q33/('C8,C10,C12'!Q33+'C8,C10,C12'!Q78+'C8,C10,C12'!Q122)*100</f>
        <v>59.323177366702936</v>
      </c>
      <c r="R33" s="88">
        <f>+'C8,C10,C12'!R33/('C8,C10,C12'!R33+'C8,C10,C12'!R78+'C8,C10,C12'!R122)*100</f>
        <v>61.009550399964539</v>
      </c>
      <c r="S33" s="88">
        <f>+'C8,C10,C12'!S33/('C8,C10,C12'!S33+'C8,C10,C12'!S78+'C8,C10,C12'!S122)*100</f>
        <v>64.303319973423072</v>
      </c>
    </row>
    <row r="34" spans="1:22" ht="15" customHeight="1" x14ac:dyDescent="0.25">
      <c r="A34" s="69" t="s">
        <v>51</v>
      </c>
      <c r="B34" s="88">
        <f>+[1]ABSOL!L33/([1]ABSOL!L33+[1]ABSOL!L76+[1]ABSOL!L119)*100</f>
        <v>50.718648939992818</v>
      </c>
      <c r="C34" s="88">
        <f>+'C8,C10,C12'!C34/('C8,C10,C12'!C34+'C8,C10,C12'!C79+'C8,C10,C12'!C123)*100</f>
        <v>49.977612608578845</v>
      </c>
      <c r="D34" s="88">
        <f>+'C8,C10,C12'!D34/('C8,C10,C12'!D34+'C8,C10,C12'!D79+'C8,C10,C12'!D123)*100</f>
        <v>49.902152641878665</v>
      </c>
      <c r="E34" s="88">
        <f>+'C8,C10,C12'!E34/('C8,C10,C12'!E34+'C8,C10,C12'!E79+'C8,C10,C12'!E123)*100</f>
        <v>52.828365420352341</v>
      </c>
      <c r="F34" s="88">
        <f>+'C8,C10,C12'!F34/('C8,C10,C12'!F34+'C8,C10,C12'!F79+'C8,C10,C12'!F123)*100</f>
        <v>54.664924684906232</v>
      </c>
      <c r="G34" s="88">
        <f>+'C8,C10,C12'!G34/('C8,C10,C12'!G34+'C8,C10,C12'!G79+'C8,C10,C12'!G123)*100</f>
        <v>51.791044776119399</v>
      </c>
      <c r="H34" s="88">
        <f>+'C8,C10,C12'!H34/('C8,C10,C12'!H34+'C8,C10,C12'!H79+'C8,C10,C12'!H123)*100</f>
        <v>50.306980974759341</v>
      </c>
      <c r="I34" s="88">
        <f>+'C8,C10,C12'!I34/('C8,C10,C12'!I34+'C8,C10,C12'!I79+'C8,C10,C12'!I123)*100</f>
        <v>50.557279909706544</v>
      </c>
      <c r="J34" s="88">
        <f>+'C8,C10,C12'!J34/('C8,C10,C12'!J34+'C8,C10,C12'!J79+'C8,C10,C12'!J123)*100</f>
        <v>59.021582733812949</v>
      </c>
      <c r="K34" s="88">
        <f>+'C8,C10,C12'!K34/('C8,C10,C12'!K34+'C8,C10,C12'!K79+'C8,C10,C12'!K123)*100</f>
        <v>54.446308724832214</v>
      </c>
      <c r="L34" s="88">
        <f>+'C8,C10,C12'!L34/('C8,C10,C12'!L34+'C8,C10,C12'!L79+'C8,C10,C12'!L123)*100</f>
        <v>54.949921646112962</v>
      </c>
      <c r="M34" s="88">
        <f>+'C8,C10,C12'!M34/('C8,C10,C12'!M34+'C8,C10,C12'!M79+'C8,C10,C12'!M123)*100</f>
        <v>54.449339207048453</v>
      </c>
      <c r="N34" s="88">
        <f>+'C8,C10,C12'!N34/('C8,C10,C12'!N34+'C8,C10,C12'!N79+'C8,C10,C12'!N123)*100</f>
        <v>54.635981411816772</v>
      </c>
      <c r="O34" s="88">
        <f>+'C8,C10,C12'!O34/('C8,C10,C12'!O34+'C8,C10,C12'!O79+'C8,C10,C12'!O123)*100</f>
        <v>56.423798232377663</v>
      </c>
      <c r="P34" s="88">
        <f>+'C8,C10,C12'!P34/('C8,C10,C12'!P34+'C8,C10,C12'!P79+'C8,C10,C12'!P123)*100</f>
        <v>56.980788783646389</v>
      </c>
      <c r="Q34" s="88">
        <f>+'C8,C10,C12'!Q34/('C8,C10,C12'!Q34+'C8,C10,C12'!Q79+'C8,C10,C12'!Q123)*100</f>
        <v>59.758127149672688</v>
      </c>
      <c r="R34" s="88">
        <f>+'C8,C10,C12'!R34/('C8,C10,C12'!R34+'C8,C10,C12'!R79+'C8,C10,C12'!R123)*100</f>
        <v>61.647354301044579</v>
      </c>
      <c r="S34" s="88">
        <f>+'C8,C10,C12'!S34/('C8,C10,C12'!S34+'C8,C10,C12'!S79+'C8,C10,C12'!S123)*100</f>
        <v>64.704250360670287</v>
      </c>
    </row>
    <row r="35" spans="1:22" ht="15" customHeight="1" x14ac:dyDescent="0.25">
      <c r="A35" s="69" t="s">
        <v>52</v>
      </c>
      <c r="B35" s="88">
        <f>+[1]ABSOL!L34/([1]ABSOL!L34+[1]ABSOL!L77+[1]ABSOL!L120)*100</f>
        <v>54.904277948475531</v>
      </c>
      <c r="C35" s="88">
        <f>+'C8,C10,C12'!C35/('C8,C10,C12'!C35+'C8,C10,C12'!C80+'C8,C10,C12'!C124)*100</f>
        <v>51.019446081319977</v>
      </c>
      <c r="D35" s="88">
        <f>+'C8,C10,C12'!D35/('C8,C10,C12'!D35+'C8,C10,C12'!D80+'C8,C10,C12'!D124)*100</f>
        <v>52.295795070082164</v>
      </c>
      <c r="E35" s="88">
        <f>+'C8,C10,C12'!E35/('C8,C10,C12'!E35+'C8,C10,C12'!E80+'C8,C10,C12'!E124)*100</f>
        <v>55.230769230769226</v>
      </c>
      <c r="F35" s="88">
        <f>+'C8,C10,C12'!F35/('C8,C10,C12'!F35+'C8,C10,C12'!F80+'C8,C10,C12'!F124)*100</f>
        <v>55.914628007651267</v>
      </c>
      <c r="G35" s="88">
        <f>+'C8,C10,C12'!G35/('C8,C10,C12'!G35+'C8,C10,C12'!G80+'C8,C10,C12'!G124)*100</f>
        <v>50.388945752302973</v>
      </c>
      <c r="H35" s="88">
        <f>+'C8,C10,C12'!H35/('C8,C10,C12'!H35+'C8,C10,C12'!H80+'C8,C10,C12'!H124)*100</f>
        <v>49.253419651247782</v>
      </c>
      <c r="I35" s="88">
        <f>+'C8,C10,C12'!I35/('C8,C10,C12'!I35+'C8,C10,C12'!I80+'C8,C10,C12'!I124)*100</f>
        <v>48.504719324391452</v>
      </c>
      <c r="J35" s="88">
        <f>+'C8,C10,C12'!J35/('C8,C10,C12'!J35+'C8,C10,C12'!J80+'C8,C10,C12'!J124)*100</f>
        <v>59.507624471798636</v>
      </c>
      <c r="K35" s="88">
        <f>+'C8,C10,C12'!K35/('C8,C10,C12'!K35+'C8,C10,C12'!K80+'C8,C10,C12'!K124)*100</f>
        <v>52.833719479593654</v>
      </c>
      <c r="L35" s="88">
        <f>+'C8,C10,C12'!L35/('C8,C10,C12'!L35+'C8,C10,C12'!L80+'C8,C10,C12'!L124)*100</f>
        <v>51.812176397071951</v>
      </c>
      <c r="M35" s="88">
        <f>+'C8,C10,C12'!M35/('C8,C10,C12'!M35+'C8,C10,C12'!M80+'C8,C10,C12'!M124)*100</f>
        <v>51.543236862813679</v>
      </c>
      <c r="N35" s="88">
        <f>+'C8,C10,C12'!N35/('C8,C10,C12'!N35+'C8,C10,C12'!N80+'C8,C10,C12'!N124)*100</f>
        <v>53.010076651451207</v>
      </c>
      <c r="O35" s="88">
        <f>+'C8,C10,C12'!O35/('C8,C10,C12'!O35+'C8,C10,C12'!O80+'C8,C10,C12'!O124)*100</f>
        <v>53.004961020552798</v>
      </c>
      <c r="P35" s="88">
        <f>+'C8,C10,C12'!P35/('C8,C10,C12'!P35+'C8,C10,C12'!P80+'C8,C10,C12'!P124)*100</f>
        <v>53.994542800939151</v>
      </c>
      <c r="Q35" s="88">
        <f>+'C8,C10,C12'!Q35/('C8,C10,C12'!Q35+'C8,C10,C12'!Q80+'C8,C10,C12'!Q124)*100</f>
        <v>54.511203648621851</v>
      </c>
      <c r="R35" s="88">
        <f>+'C8,C10,C12'!R35/('C8,C10,C12'!R35+'C8,C10,C12'!R80+'C8,C10,C12'!R124)*100</f>
        <v>55.808063978673772</v>
      </c>
      <c r="S35" s="88">
        <f>+'C8,C10,C12'!S35/('C8,C10,C12'!S35+'C8,C10,C12'!S80+'C8,C10,C12'!S124)*100</f>
        <v>59.17961227371935</v>
      </c>
    </row>
    <row r="36" spans="1:22" ht="15" customHeight="1" x14ac:dyDescent="0.25">
      <c r="A36" s="69" t="s">
        <v>53</v>
      </c>
      <c r="B36" s="88">
        <f>+[1]ABSOL!L35/([1]ABSOL!L35+[1]ABSOL!L78+[1]ABSOL!L121)*100</f>
        <v>63.364972443355782</v>
      </c>
      <c r="C36" s="88">
        <f>+'C8,C10,C12'!C36/('C8,C10,C12'!C36+'C8,C10,C12'!C81+'C8,C10,C12'!C125)*100</f>
        <v>53.055096832307456</v>
      </c>
      <c r="D36" s="88">
        <f>+'C8,C10,C12'!D36/('C8,C10,C12'!D36+'C8,C10,C12'!D81+'C8,C10,C12'!D125)*100</f>
        <v>53.197048877958807</v>
      </c>
      <c r="E36" s="88">
        <f>+'C8,C10,C12'!E36/('C8,C10,C12'!E36+'C8,C10,C12'!E81+'C8,C10,C12'!E125)*100</f>
        <v>54.81246552675124</v>
      </c>
      <c r="F36" s="88">
        <f>+'C8,C10,C12'!F36/('C8,C10,C12'!F36+'C8,C10,C12'!F81+'C8,C10,C12'!F125)*100</f>
        <v>53.570988035031455</v>
      </c>
      <c r="G36" s="88">
        <f>+'C8,C10,C12'!G36/('C8,C10,C12'!G36+'C8,C10,C12'!G81+'C8,C10,C12'!G125)*100</f>
        <v>51.293797201931412</v>
      </c>
      <c r="H36" s="88">
        <f>+'C8,C10,C12'!H36/('C8,C10,C12'!H36+'C8,C10,C12'!H81+'C8,C10,C12'!H125)*100</f>
        <v>49.451542134468966</v>
      </c>
      <c r="I36" s="88">
        <f>+'C8,C10,C12'!I36/('C8,C10,C12'!I36+'C8,C10,C12'!I81+'C8,C10,C12'!I125)*100</f>
        <v>56.366701244813278</v>
      </c>
      <c r="J36" s="88">
        <f>+'C8,C10,C12'!J36/('C8,C10,C12'!J36+'C8,C10,C12'!J81+'C8,C10,C12'!J125)*100</f>
        <v>70.087205829649974</v>
      </c>
      <c r="K36" s="88">
        <f>+'C8,C10,C12'!K36/('C8,C10,C12'!K36+'C8,C10,C12'!K81+'C8,C10,C12'!K125)*100</f>
        <v>62.170981074613877</v>
      </c>
      <c r="L36" s="88">
        <f>+'C8,C10,C12'!L36/('C8,C10,C12'!L36+'C8,C10,C12'!L81+'C8,C10,C12'!L125)*100</f>
        <v>62.339433897919747</v>
      </c>
      <c r="M36" s="88">
        <f>+'C8,C10,C12'!M36/('C8,C10,C12'!M36+'C8,C10,C12'!M81+'C8,C10,C12'!M125)*100</f>
        <v>62.124971802391158</v>
      </c>
      <c r="N36" s="88">
        <f>+'C8,C10,C12'!N36/('C8,C10,C12'!N36+'C8,C10,C12'!N81+'C8,C10,C12'!N125)*100</f>
        <v>62.424772951088734</v>
      </c>
      <c r="O36" s="88">
        <f>+'C8,C10,C12'!O36/('C8,C10,C12'!O36+'C8,C10,C12'!O81+'C8,C10,C12'!O125)*100</f>
        <v>61.796445196783743</v>
      </c>
      <c r="P36" s="88">
        <f>+'C8,C10,C12'!P36/('C8,C10,C12'!P36+'C8,C10,C12'!P81+'C8,C10,C12'!P125)*100</f>
        <v>66.234090341901677</v>
      </c>
      <c r="Q36" s="88">
        <f>+'C8,C10,C12'!Q36/('C8,C10,C12'!Q36+'C8,C10,C12'!Q81+'C8,C10,C12'!Q125)*100</f>
        <v>64.400156311059007</v>
      </c>
      <c r="R36" s="88">
        <f>+'C8,C10,C12'!R36/('C8,C10,C12'!R36+'C8,C10,C12'!R81+'C8,C10,C12'!R125)*100</f>
        <v>66.314954383181274</v>
      </c>
      <c r="S36" s="88">
        <f>+'C8,C10,C12'!S36/('C8,C10,C12'!S36+'C8,C10,C12'!S81+'C8,C10,C12'!S125)*100</f>
        <v>69.862908784560005</v>
      </c>
    </row>
    <row r="37" spans="1:22" ht="15" customHeight="1" x14ac:dyDescent="0.25">
      <c r="A37" s="70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</row>
    <row r="38" spans="1:22" ht="15" customHeight="1" x14ac:dyDescent="0.25">
      <c r="A38" s="78" t="s">
        <v>54</v>
      </c>
      <c r="B38" s="87">
        <f>+[1]ABSOL!L37/([1]ABSOL!L37+[1]ABSOL!L80+[1]ABSOL!L123)*100</f>
        <v>64.202287042132937</v>
      </c>
      <c r="C38" s="87">
        <f>+'C8,C10,C12'!C38/('C8,C10,C12'!C38+'C8,C10,C12'!C83+'C8,C10,C12'!C127)*100</f>
        <v>61.852906684536769</v>
      </c>
      <c r="D38" s="87">
        <f>+'C8,C10,C12'!D38/('C8,C10,C12'!D38+'C8,C10,C12'!D83+'C8,C10,C12'!D127)*100</f>
        <v>61.00947402809539</v>
      </c>
      <c r="E38" s="87">
        <f>+'C8,C10,C12'!E38/('C8,C10,C12'!E38+'C8,C10,C12'!E83+'C8,C10,C12'!E127)*100</f>
        <v>65.692906929069295</v>
      </c>
      <c r="F38" s="87">
        <f>+'C8,C10,C12'!F38/('C8,C10,C12'!F38+'C8,C10,C12'!F83+'C8,C10,C12'!F127)*100</f>
        <v>61.77570572262924</v>
      </c>
      <c r="G38" s="87">
        <f>+'C8,C10,C12'!G38/('C8,C10,C12'!G38+'C8,C10,C12'!G83+'C8,C10,C12'!G127)*100</f>
        <v>60.175169905235947</v>
      </c>
      <c r="H38" s="87">
        <f>+'C8,C10,C12'!H38/('C8,C10,C12'!H38+'C8,C10,C12'!H83+'C8,C10,C12'!H127)*100</f>
        <v>60.587152668671727</v>
      </c>
      <c r="I38" s="87">
        <f>+'C8,C10,C12'!I38/('C8,C10,C12'!I38+'C8,C10,C12'!I83+'C8,C10,C12'!I127)*100</f>
        <v>60.870131561807995</v>
      </c>
      <c r="J38" s="87">
        <f>+'C8,C10,C12'!J38/('C8,C10,C12'!J38+'C8,C10,C12'!J83+'C8,C10,C12'!J127)*100</f>
        <v>64.211972358671218</v>
      </c>
      <c r="K38" s="87">
        <f>+'C8,C10,C12'!K38/('C8,C10,C12'!K38+'C8,C10,C12'!K83+'C8,C10,C12'!K127)*100</f>
        <v>64.115165821756122</v>
      </c>
      <c r="L38" s="87">
        <f>+'C8,C10,C12'!L38/('C8,C10,C12'!L38+'C8,C10,C12'!L83+'C8,C10,C12'!L127)*100</f>
        <v>63.910811432074169</v>
      </c>
      <c r="M38" s="87">
        <f>+'C8,C10,C12'!M38/('C8,C10,C12'!M38+'C8,C10,C12'!M83+'C8,C10,C12'!M127)*100</f>
        <v>66.158317919293339</v>
      </c>
      <c r="N38" s="87">
        <f>+'C8,C10,C12'!N38/('C8,C10,C12'!N38+'C8,C10,C12'!N83+'C8,C10,C12'!N127)*100</f>
        <v>63.812978058677771</v>
      </c>
      <c r="O38" s="87">
        <f>+'C8,C10,C12'!O38/('C8,C10,C12'!O38+'C8,C10,C12'!O83+'C8,C10,C12'!O127)*100</f>
        <v>62.923859183210809</v>
      </c>
      <c r="P38" s="87">
        <f>+'C8,C10,C12'!P38/('C8,C10,C12'!P38+'C8,C10,C12'!P83+'C8,C10,C12'!P127)*100</f>
        <v>66.731932552090939</v>
      </c>
      <c r="Q38" s="87">
        <f>+'C8,C10,C12'!Q38/('C8,C10,C12'!Q38+'C8,C10,C12'!Q83+'C8,C10,C12'!Q127)*100</f>
        <v>65.127256148255412</v>
      </c>
      <c r="R38" s="87">
        <f>+'C8,C10,C12'!R38/('C8,C10,C12'!R38+'C8,C10,C12'!R83+'C8,C10,C12'!R127)*100</f>
        <v>67.208209758274066</v>
      </c>
      <c r="S38" s="87">
        <f>+'C8,C10,C12'!S38/('C8,C10,C12'!S38+'C8,C10,C12'!S83+'C8,C10,C12'!S127)*100</f>
        <v>68.479638926923272</v>
      </c>
    </row>
    <row r="39" spans="1:22" ht="15" customHeight="1" x14ac:dyDescent="0.25">
      <c r="A39" s="78" t="s">
        <v>55</v>
      </c>
      <c r="B39" s="88">
        <f>+[1]ABSOL!L38/([1]ABSOL!L38+[1]ABSOL!L81+[1]ABSOL!L124)*100</f>
        <v>55.420202573227485</v>
      </c>
      <c r="C39" s="88">
        <f>+'C8,C10,C12'!C39/('C8,C10,C12'!C39+'C8,C10,C12'!C84+'C8,C10,C12'!C128)*100</f>
        <v>50.074331020812693</v>
      </c>
      <c r="D39" s="88">
        <f>+'C8,C10,C12'!D39/('C8,C10,C12'!D39+'C8,C10,C12'!D84+'C8,C10,C12'!D128)*100</f>
        <v>48.793232147300323</v>
      </c>
      <c r="E39" s="88">
        <f>+'C8,C10,C12'!E39/('C8,C10,C12'!E39+'C8,C10,C12'!E84+'C8,C10,C12'!E128)*100</f>
        <v>54.360856269113143</v>
      </c>
      <c r="F39" s="88">
        <f>+'C8,C10,C12'!F39/('C8,C10,C12'!F39+'C8,C10,C12'!F84+'C8,C10,C12'!F128)*100</f>
        <v>51.242853591846881</v>
      </c>
      <c r="G39" s="88">
        <f>+'C8,C10,C12'!G39/('C8,C10,C12'!G39+'C8,C10,C12'!G84+'C8,C10,C12'!G128)*100</f>
        <v>49.539301558412014</v>
      </c>
      <c r="H39" s="88">
        <f>+'C8,C10,C12'!H39/('C8,C10,C12'!H39+'C8,C10,C12'!H84+'C8,C10,C12'!H128)*100</f>
        <v>50.176825462866645</v>
      </c>
      <c r="I39" s="88">
        <f>+'C8,C10,C12'!I39/('C8,C10,C12'!I39+'C8,C10,C12'!I84+'C8,C10,C12'!I128)*100</f>
        <v>50.139563734105238</v>
      </c>
      <c r="J39" s="88">
        <f>+'C8,C10,C12'!J39/('C8,C10,C12'!J39+'C8,C10,C12'!J84+'C8,C10,C12'!J128)*100</f>
        <v>54.135954135954137</v>
      </c>
      <c r="K39" s="88">
        <f>+'C8,C10,C12'!K39/('C8,C10,C12'!K39+'C8,C10,C12'!K84+'C8,C10,C12'!K128)*100</f>
        <v>55.810269313204728</v>
      </c>
      <c r="L39" s="88">
        <f>+'C8,C10,C12'!L39/('C8,C10,C12'!L39+'C8,C10,C12'!L84+'C8,C10,C12'!L128)*100</f>
        <v>51.285634432643931</v>
      </c>
      <c r="M39" s="88">
        <f>+'C8,C10,C12'!M39/('C8,C10,C12'!M39+'C8,C10,C12'!M84+'C8,C10,C12'!M128)*100</f>
        <v>55.791829882484613</v>
      </c>
      <c r="N39" s="88">
        <f>+'C8,C10,C12'!N39/('C8,C10,C12'!N39+'C8,C10,C12'!N84+'C8,C10,C12'!N128)*100</f>
        <v>53.961275048617573</v>
      </c>
      <c r="O39" s="88">
        <f>+'C8,C10,C12'!O39/('C8,C10,C12'!O39+'C8,C10,C12'!O84+'C8,C10,C12'!O128)*100</f>
        <v>53.118756936736958</v>
      </c>
      <c r="P39" s="88">
        <f>+'C8,C10,C12'!P39/('C8,C10,C12'!P39+'C8,C10,C12'!P84+'C8,C10,C12'!P128)*100</f>
        <v>56.645702306079656</v>
      </c>
      <c r="Q39" s="88">
        <f>+'C8,C10,C12'!Q39/('C8,C10,C12'!Q39+'C8,C10,C12'!Q84+'C8,C10,C12'!Q128)*100</f>
        <v>57.170630548895083</v>
      </c>
      <c r="R39" s="88">
        <f>+'C8,C10,C12'!R39/('C8,C10,C12'!R39+'C8,C10,C12'!R84+'C8,C10,C12'!R128)*100</f>
        <v>58.356237849433533</v>
      </c>
      <c r="S39" s="88">
        <f>+'C8,C10,C12'!S39/('C8,C10,C12'!S39+'C8,C10,C12'!S84+'C8,C10,C12'!S128)*100</f>
        <v>58.783165599268074</v>
      </c>
    </row>
    <row r="40" spans="1:22" ht="15" customHeight="1" x14ac:dyDescent="0.25">
      <c r="A40" s="78" t="s">
        <v>56</v>
      </c>
      <c r="B40" s="88">
        <f>+[1]ABSOL!L39/([1]ABSOL!L39+[1]ABSOL!L82+[1]ABSOL!L125)*100</f>
        <v>67.549055905220285</v>
      </c>
      <c r="C40" s="88">
        <f>+'C8,C10,C12'!C40/('C8,C10,C12'!C40+'C8,C10,C12'!C85+'C8,C10,C12'!C129)*100</f>
        <v>67.428376534788541</v>
      </c>
      <c r="D40" s="88">
        <f>+'C8,C10,C12'!D40/('C8,C10,C12'!D40+'C8,C10,C12'!D85+'C8,C10,C12'!D129)*100</f>
        <v>65.140277329893578</v>
      </c>
      <c r="E40" s="88">
        <f>+'C8,C10,C12'!E40/('C8,C10,C12'!E40+'C8,C10,C12'!E85+'C8,C10,C12'!E129)*100</f>
        <v>67.266996848266544</v>
      </c>
      <c r="F40" s="88">
        <f>+'C8,C10,C12'!F40/('C8,C10,C12'!F40+'C8,C10,C12'!F85+'C8,C10,C12'!F129)*100</f>
        <v>62.318840579710141</v>
      </c>
      <c r="G40" s="88">
        <f>+'C8,C10,C12'!G40/('C8,C10,C12'!G40+'C8,C10,C12'!G85+'C8,C10,C12'!G129)*100</f>
        <v>60.745030521208335</v>
      </c>
      <c r="H40" s="88">
        <f>+'C8,C10,C12'!H40/('C8,C10,C12'!H40+'C8,C10,C12'!H85+'C8,C10,C12'!H129)*100</f>
        <v>63.637711236288176</v>
      </c>
      <c r="I40" s="88">
        <f>+'C8,C10,C12'!I40/('C8,C10,C12'!I40+'C8,C10,C12'!I85+'C8,C10,C12'!I129)*100</f>
        <v>59.702322993462232</v>
      </c>
      <c r="J40" s="88">
        <f>+'C8,C10,C12'!J40/('C8,C10,C12'!J40+'C8,C10,C12'!J85+'C8,C10,C12'!J129)*100</f>
        <v>64.835883352948869</v>
      </c>
      <c r="K40" s="88">
        <f>+'C8,C10,C12'!K40/('C8,C10,C12'!K40+'C8,C10,C12'!K85+'C8,C10,C12'!K129)*100</f>
        <v>61.801281246074616</v>
      </c>
      <c r="L40" s="88">
        <f>+'C8,C10,C12'!L40/('C8,C10,C12'!L40+'C8,C10,C12'!L85+'C8,C10,C12'!L129)*100</f>
        <v>62.344322344322343</v>
      </c>
      <c r="M40" s="88">
        <f>+'C8,C10,C12'!M40/('C8,C10,C12'!M40+'C8,C10,C12'!M85+'C8,C10,C12'!M129)*100</f>
        <v>65.25157232704403</v>
      </c>
      <c r="N40" s="88">
        <f>+'C8,C10,C12'!N40/('C8,C10,C12'!N40+'C8,C10,C12'!N85+'C8,C10,C12'!N129)*100</f>
        <v>63.327834079660619</v>
      </c>
      <c r="O40" s="88">
        <f>+'C8,C10,C12'!O40/('C8,C10,C12'!O40+'C8,C10,C12'!O85+'C8,C10,C12'!O129)*100</f>
        <v>62.283957162549044</v>
      </c>
      <c r="P40" s="88">
        <f>+'C8,C10,C12'!P40/('C8,C10,C12'!P40+'C8,C10,C12'!P85+'C8,C10,C12'!P129)*100</f>
        <v>66.287057122198121</v>
      </c>
      <c r="Q40" s="88">
        <f>+'C8,C10,C12'!Q40/('C8,C10,C12'!Q40+'C8,C10,C12'!Q85+'C8,C10,C12'!Q129)*100</f>
        <v>63.792363792363794</v>
      </c>
      <c r="R40" s="88">
        <f>+'C8,C10,C12'!R40/('C8,C10,C12'!R40+'C8,C10,C12'!R85+'C8,C10,C12'!R129)*100</f>
        <v>66.792756539235413</v>
      </c>
      <c r="S40" s="88">
        <f>+'C8,C10,C12'!S40/('C8,C10,C12'!S40+'C8,C10,C12'!S85+'C8,C10,C12'!S129)*100</f>
        <v>68.313719168144445</v>
      </c>
    </row>
    <row r="41" spans="1:22" ht="15" customHeight="1" thickBot="1" x14ac:dyDescent="0.3">
      <c r="A41" s="79" t="s">
        <v>57</v>
      </c>
      <c r="B41" s="91">
        <f>+[1]ABSOL!L40/([1]ABSOL!L40+[1]ABSOL!L83+[1]ABSOL!L126)*100</f>
        <v>76.844993141289436</v>
      </c>
      <c r="C41" s="91">
        <f>+'C8,C10,C12'!C41/('C8,C10,C12'!C41+'C8,C10,C12'!C86+'C8,C10,C12'!C130)*100</f>
        <v>77.5623268698061</v>
      </c>
      <c r="D41" s="91">
        <f>+'C8,C10,C12'!D41/('C8,C10,C12'!D41+'C8,C10,C12'!D86+'C8,C10,C12'!D130)*100</f>
        <v>78.599127484246239</v>
      </c>
      <c r="E41" s="91">
        <f>+'C8,C10,C12'!E41/('C8,C10,C12'!E41+'C8,C10,C12'!E86+'C8,C10,C12'!E130)*100</f>
        <v>83.269148480958506</v>
      </c>
      <c r="F41" s="91">
        <f>+'C8,C10,C12'!F41/('C8,C10,C12'!F41+'C8,C10,C12'!F86+'C8,C10,C12'!F130)*100</f>
        <v>78.062963705634644</v>
      </c>
      <c r="G41" s="91">
        <f>+'C8,C10,C12'!G41/('C8,C10,C12'!G41+'C8,C10,C12'!G86+'C8,C10,C12'!G130)*100</f>
        <v>75.901295064753242</v>
      </c>
      <c r="H41" s="91">
        <f>+'C8,C10,C12'!H41/('C8,C10,C12'!H41+'C8,C10,C12'!H86+'C8,C10,C12'!H130)*100</f>
        <v>74.023998647963495</v>
      </c>
      <c r="I41" s="91">
        <f>+'C8,C10,C12'!I41/('C8,C10,C12'!I41+'C8,C10,C12'!I86+'C8,C10,C12'!I130)*100</f>
        <v>79.056573188523259</v>
      </c>
      <c r="J41" s="91">
        <f>+'C8,C10,C12'!J41/('C8,C10,C12'!J41+'C8,C10,C12'!J86+'C8,C10,C12'!J130)*100</f>
        <v>78.386559709399123</v>
      </c>
      <c r="K41" s="91">
        <f>+'C8,C10,C12'!K41/('C8,C10,C12'!K41+'C8,C10,C12'!K86+'C8,C10,C12'!K130)*100</f>
        <v>79.157924185200727</v>
      </c>
      <c r="L41" s="91">
        <f>+'C8,C10,C12'!L41/('C8,C10,C12'!L41+'C8,C10,C12'!L86+'C8,C10,C12'!L130)*100</f>
        <v>84.577876845918084</v>
      </c>
      <c r="M41" s="91">
        <f>+'C8,C10,C12'!M41/('C8,C10,C12'!M41+'C8,C10,C12'!M86+'C8,C10,C12'!M130)*100</f>
        <v>81.975736568457535</v>
      </c>
      <c r="N41" s="91">
        <f>+'C8,C10,C12'!N41/('C8,C10,C12'!N41+'C8,C10,C12'!N86+'C8,C10,C12'!N130)*100</f>
        <v>79.824794265994157</v>
      </c>
      <c r="O41" s="91">
        <f>+'C8,C10,C12'!O41/('C8,C10,C12'!O41+'C8,C10,C12'!O86+'C8,C10,C12'!O130)*100</f>
        <v>80.393393014752235</v>
      </c>
      <c r="P41" s="91">
        <f>+'C8,C10,C12'!P41/('C8,C10,C12'!P41+'C8,C10,C12'!P86+'C8,C10,C12'!P130)*100</f>
        <v>83.606557377049185</v>
      </c>
      <c r="Q41" s="91">
        <f>+'C8,C10,C12'!Q41/('C8,C10,C12'!Q41+'C8,C10,C12'!Q86+'C8,C10,C12'!Q130)*100</f>
        <v>78.688363885893537</v>
      </c>
      <c r="R41" s="91">
        <f>+'C8,C10,C12'!R41/('C8,C10,C12'!R41+'C8,C10,C12'!R86+'C8,C10,C12'!R130)*100</f>
        <v>79.960962914769027</v>
      </c>
      <c r="S41" s="91">
        <f>+'C8,C10,C12'!S41/('C8,C10,C12'!S41+'C8,C10,C12'!S86+'C8,C10,C12'!S130)*100</f>
        <v>81.304347826086953</v>
      </c>
    </row>
    <row r="42" spans="1:22" ht="15" customHeight="1" x14ac:dyDescent="0.25">
      <c r="A42" s="306" t="s">
        <v>242</v>
      </c>
      <c r="B42" s="306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273"/>
    </row>
    <row r="43" spans="1:22" ht="15" customHeight="1" x14ac:dyDescent="0.25">
      <c r="A43" s="92"/>
    </row>
    <row r="44" spans="1:22" ht="15" customHeight="1" x14ac:dyDescent="0.25">
      <c r="A44" s="92"/>
    </row>
    <row r="45" spans="1:22" ht="15" customHeight="1" x14ac:dyDescent="0.25">
      <c r="A45" s="92"/>
    </row>
    <row r="46" spans="1:22" ht="15" customHeight="1" x14ac:dyDescent="0.25">
      <c r="A46" s="93"/>
    </row>
    <row r="47" spans="1:22" s="41" customFormat="1" ht="15" customHeight="1" x14ac:dyDescent="0.25">
      <c r="A47" s="284" t="s">
        <v>468</v>
      </c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9"/>
      <c r="U47"/>
      <c r="V47"/>
    </row>
    <row r="48" spans="1:22" s="41" customFormat="1" ht="15" customHeight="1" x14ac:dyDescent="0.2">
      <c r="A48" s="284" t="s">
        <v>60</v>
      </c>
      <c r="B48" s="284"/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9"/>
      <c r="U48" s="308" t="s">
        <v>356</v>
      </c>
      <c r="V48" s="308"/>
    </row>
    <row r="49" spans="1:22" s="41" customFormat="1" ht="15" customHeight="1" x14ac:dyDescent="0.2">
      <c r="A49" s="284" t="s">
        <v>252</v>
      </c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30"/>
      <c r="U49" s="308"/>
      <c r="V49" s="308"/>
    </row>
    <row r="50" spans="1:22" s="41" customFormat="1" ht="15" customHeight="1" x14ac:dyDescent="0.25">
      <c r="A50" s="284" t="s">
        <v>248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</row>
    <row r="51" spans="1:22" s="41" customFormat="1" ht="15" customHeight="1" x14ac:dyDescent="0.25">
      <c r="A51" s="284" t="s">
        <v>515</v>
      </c>
      <c r="B51" s="284"/>
      <c r="C51" s="284"/>
      <c r="D51" s="284"/>
      <c r="E51" s="284"/>
      <c r="F51" s="284"/>
      <c r="G51" s="284"/>
      <c r="H51" s="284"/>
      <c r="I51" s="284"/>
      <c r="J51" s="284"/>
      <c r="K51" s="284"/>
      <c r="L51" s="284"/>
      <c r="M51" s="284"/>
      <c r="N51" s="284"/>
      <c r="O51" s="284"/>
      <c r="P51" s="284"/>
      <c r="Q51" s="284"/>
      <c r="R51" s="284"/>
      <c r="S51" s="284"/>
    </row>
    <row r="52" spans="1:22" s="41" customFormat="1" ht="15" customHeight="1" x14ac:dyDescent="0.25">
      <c r="A52" s="286" t="s">
        <v>37</v>
      </c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</row>
    <row r="53" spans="1:22" ht="15" customHeight="1" thickBot="1" x14ac:dyDescent="0.3">
      <c r="A53" s="314"/>
      <c r="B53" s="314"/>
      <c r="C53" s="314"/>
      <c r="D53" s="314"/>
      <c r="E53" s="314"/>
      <c r="F53" s="314"/>
      <c r="G53" s="314"/>
      <c r="H53" s="314"/>
      <c r="I53" s="314"/>
      <c r="J53" s="314"/>
      <c r="K53" s="314"/>
      <c r="L53" s="314"/>
      <c r="M53" s="314"/>
      <c r="N53" s="314"/>
      <c r="O53" s="314"/>
      <c r="P53" s="314"/>
      <c r="Q53" s="314"/>
      <c r="R53" s="314"/>
      <c r="S53" s="277"/>
    </row>
    <row r="54" spans="1:22" s="42" customFormat="1" ht="15" customHeight="1" thickBot="1" x14ac:dyDescent="0.3">
      <c r="A54" s="43" t="s">
        <v>246</v>
      </c>
      <c r="B54" s="44">
        <v>2000</v>
      </c>
      <c r="C54" s="44">
        <v>2001</v>
      </c>
      <c r="D54" s="44">
        <v>2002</v>
      </c>
      <c r="E54" s="44">
        <v>2003</v>
      </c>
      <c r="F54" s="44">
        <v>2004</v>
      </c>
      <c r="G54" s="44">
        <v>2005</v>
      </c>
      <c r="H54" s="44">
        <v>2006</v>
      </c>
      <c r="I54" s="44">
        <v>2007</v>
      </c>
      <c r="J54" s="44">
        <v>2008</v>
      </c>
      <c r="K54" s="44">
        <v>2009</v>
      </c>
      <c r="L54" s="44">
        <v>2010</v>
      </c>
      <c r="M54" s="44">
        <v>2011</v>
      </c>
      <c r="N54" s="44">
        <v>2012</v>
      </c>
      <c r="O54" s="44">
        <v>2013</v>
      </c>
      <c r="P54" s="44">
        <v>2014</v>
      </c>
      <c r="Q54" s="44">
        <v>2015</v>
      </c>
      <c r="R54" s="44">
        <v>2016</v>
      </c>
      <c r="S54" s="44">
        <v>2017</v>
      </c>
    </row>
    <row r="55" spans="1:22" s="85" customFormat="1" ht="15" customHeight="1" x14ac:dyDescent="0.25">
      <c r="A55" s="71"/>
    </row>
    <row r="56" spans="1:22" ht="15" customHeight="1" x14ac:dyDescent="0.25">
      <c r="A56" s="72" t="s">
        <v>19</v>
      </c>
      <c r="B56" s="86">
        <f>+[1]ABSOL!L52/([1]ABSOL!L9+[1]ABSOL!L52+[1]ABSOL!L95)*100</f>
        <v>31.319032540992136</v>
      </c>
      <c r="C56" s="86">
        <f>+'C8,C10,C12'!C55/('C8,C10,C12'!C55+'C8,C10,C12'!C10+'C8,C10,C12'!C99)*100</f>
        <v>33.012193356465374</v>
      </c>
      <c r="D56" s="86">
        <f>+'C8,C10,C12'!D55/('C8,C10,C12'!D55+'C8,C10,C12'!D10+'C8,C10,C12'!D99)*100</f>
        <v>33.03372706303422</v>
      </c>
      <c r="E56" s="86">
        <f>+'C8,C10,C12'!E55/('C8,C10,C12'!E55+'C8,C10,C12'!E10+'C8,C10,C12'!E99)*100</f>
        <v>31.988414192614044</v>
      </c>
      <c r="F56" s="86">
        <f>+'C8,C10,C12'!F55/('C8,C10,C12'!F55+'C8,C10,C12'!F10+'C8,C10,C12'!F99)*100</f>
        <v>32.32647087362939</v>
      </c>
      <c r="G56" s="86">
        <f>+'C8,C10,C12'!G55/('C8,C10,C12'!G55+'C8,C10,C12'!G10+'C8,C10,C12'!G99)*100</f>
        <v>33.038535652942613</v>
      </c>
      <c r="H56" s="86">
        <f>+'C8,C10,C12'!H55/('C8,C10,C12'!H55+'C8,C10,C12'!H10+'C8,C10,C12'!H99)*100</f>
        <v>32.601372569170863</v>
      </c>
      <c r="I56" s="86">
        <f>+'C8,C10,C12'!I55/('C8,C10,C12'!I55+'C8,C10,C12'!I10+'C8,C10,C12'!I99)*100</f>
        <v>31.623316153988263</v>
      </c>
      <c r="J56" s="86">
        <f>+'C8,C10,C12'!J55/('C8,C10,C12'!J55+'C8,C10,C12'!J10+'C8,C10,C12'!J99)*100</f>
        <v>33.894118533022066</v>
      </c>
      <c r="K56" s="86">
        <f>+'C8,C10,C12'!K55/('C8,C10,C12'!K55+'C8,C10,C12'!K10+'C8,C10,C12'!K99)*100</f>
        <v>35.473879975974931</v>
      </c>
      <c r="L56" s="86">
        <f>+'C8,C10,C12'!L55/('C8,C10,C12'!L55+'C8,C10,C12'!L10+'C8,C10,C12'!L99)*100</f>
        <v>34.683240201688768</v>
      </c>
      <c r="M56" s="86">
        <f>+'C8,C10,C12'!M55/('C8,C10,C12'!M55+'C8,C10,C12'!M10+'C8,C10,C12'!M99)*100</f>
        <v>34.115796585358986</v>
      </c>
      <c r="N56" s="86">
        <f>+'C8,C10,C12'!N55/('C8,C10,C12'!N55+'C8,C10,C12'!N10+'C8,C10,C12'!N99)*100</f>
        <v>33.687665276514792</v>
      </c>
      <c r="O56" s="86">
        <f>+'C8,C10,C12'!O55/('C8,C10,C12'!O55+'C8,C10,C12'!O10+'C8,C10,C12'!O99)*100</f>
        <v>33.082418109771986</v>
      </c>
      <c r="P56" s="86">
        <f>+'C8,C10,C12'!P55/('C8,C10,C12'!P55+'C8,C10,C12'!P10+'C8,C10,C12'!P99)*100</f>
        <v>31.083360557915018</v>
      </c>
      <c r="Q56" s="86">
        <f>+'C8,C10,C12'!Q55/('C8,C10,C12'!Q55+'C8,C10,C12'!Q10+'C8,C10,C12'!Q99)*100</f>
        <v>30.323841671475314</v>
      </c>
      <c r="R56" s="86">
        <f>+'C8,C10,C12'!R55/('C8,C10,C12'!R55+'C8,C10,C12'!R10+'C8,C10,C12'!R99)*100</f>
        <v>28.966424840006948</v>
      </c>
      <c r="S56" s="86">
        <f>+'C8,C10,C12'!S55/('C8,C10,C12'!S55+'C8,C10,C12'!S10+'C8,C10,C12'!S99)*100</f>
        <v>28.044035021541024</v>
      </c>
    </row>
    <row r="57" spans="1:22" ht="15" customHeight="1" x14ac:dyDescent="0.25">
      <c r="A57" s="69" t="s">
        <v>50</v>
      </c>
      <c r="B57" s="87">
        <f>+[1]ABSOL!L53/([1]ABSOL!L10+[1]ABSOL!L53+[1]ABSOL!L96)*100</f>
        <v>32.346522374720273</v>
      </c>
      <c r="C57" s="87">
        <f>+'C8,C10,C12'!C56/('C8,C10,C12'!C56+'C8,C10,C12'!C11+'C8,C10,C12'!C100)*100</f>
        <v>33.924617923705505</v>
      </c>
      <c r="D57" s="87">
        <f>+'C8,C10,C12'!D56/('C8,C10,C12'!D56+'C8,C10,C12'!D11+'C8,C10,C12'!D100)*100</f>
        <v>33.788113159921558</v>
      </c>
      <c r="E57" s="87">
        <f>+'C8,C10,C12'!E56/('C8,C10,C12'!E56+'C8,C10,C12'!E11+'C8,C10,C12'!E100)*100</f>
        <v>32.872807792421945</v>
      </c>
      <c r="F57" s="87">
        <f>+'C8,C10,C12'!F56/('C8,C10,C12'!F56+'C8,C10,C12'!F11+'C8,C10,C12'!F100)*100</f>
        <v>33.14163173798616</v>
      </c>
      <c r="G57" s="87">
        <f>+'C8,C10,C12'!G56/('C8,C10,C12'!G56+'C8,C10,C12'!G11+'C8,C10,C12'!G100)*100</f>
        <v>34.051191231997862</v>
      </c>
      <c r="H57" s="87">
        <f>+'C8,C10,C12'!H56/('C8,C10,C12'!H56+'C8,C10,C12'!H11+'C8,C10,C12'!H100)*100</f>
        <v>33.161739362470954</v>
      </c>
      <c r="I57" s="87">
        <f>+'C8,C10,C12'!I56/('C8,C10,C12'!I56+'C8,C10,C12'!I11+'C8,C10,C12'!I100)*100</f>
        <v>31.683600703158689</v>
      </c>
      <c r="J57" s="87">
        <f>+'C8,C10,C12'!J56/('C8,C10,C12'!J56+'C8,C10,C12'!J11+'C8,C10,C12'!J100)*100</f>
        <v>34.265590885413779</v>
      </c>
      <c r="K57" s="87">
        <f>+'C8,C10,C12'!K56/('C8,C10,C12'!K56+'C8,C10,C12'!K11+'C8,C10,C12'!K100)*100</f>
        <v>36.234516484402292</v>
      </c>
      <c r="L57" s="87">
        <f>+'C8,C10,C12'!L56/('C8,C10,C12'!L56+'C8,C10,C12'!L11+'C8,C10,C12'!L100)*100</f>
        <v>35.438747005095259</v>
      </c>
      <c r="M57" s="87">
        <f>+'C8,C10,C12'!M56/('C8,C10,C12'!M56+'C8,C10,C12'!M11+'C8,C10,C12'!M100)*100</f>
        <v>35.656722602030243</v>
      </c>
      <c r="N57" s="87">
        <f>+'C8,C10,C12'!N56/('C8,C10,C12'!N56+'C8,C10,C12'!N11+'C8,C10,C12'!N100)*100</f>
        <v>34.7714091885192</v>
      </c>
      <c r="O57" s="87">
        <f>+'C8,C10,C12'!O56/('C8,C10,C12'!O56+'C8,C10,C12'!O11+'C8,C10,C12'!O100)*100</f>
        <v>34.06837002625732</v>
      </c>
      <c r="P57" s="87">
        <f>+'C8,C10,C12'!P56/('C8,C10,C12'!P56+'C8,C10,C12'!P11+'C8,C10,C12'!P100)*100</f>
        <v>32.451491218902873</v>
      </c>
      <c r="Q57" s="87">
        <f>+'C8,C10,C12'!Q56/('C8,C10,C12'!Q56+'C8,C10,C12'!Q11+'C8,C10,C12'!Q100)*100</f>
        <v>31.460841517031678</v>
      </c>
      <c r="R57" s="87">
        <f>+'C8,C10,C12'!R56/('C8,C10,C12'!R56+'C8,C10,C12'!R11+'C8,C10,C12'!R100)*100</f>
        <v>30.077431381840334</v>
      </c>
      <c r="S57" s="87">
        <f>+'C8,C10,C12'!S56/('C8,C10,C12'!S56+'C8,C10,C12'!S11+'C8,C10,C12'!S100)*100</f>
        <v>29.068879055290914</v>
      </c>
    </row>
    <row r="58" spans="1:22" ht="15" customHeight="1" x14ac:dyDescent="0.25">
      <c r="A58" s="69" t="s">
        <v>51</v>
      </c>
      <c r="B58" s="88">
        <f>+[1]ABSOL!L54/([1]ABSOL!L11+[1]ABSOL!L54+[1]ABSOL!L97)*100</f>
        <v>32.365345824928731</v>
      </c>
      <c r="C58" s="88">
        <f>+'C8,C10,C12'!C57/('C8,C10,C12'!C57+'C8,C10,C12'!C12+'C8,C10,C12'!C101)*100</f>
        <v>32.326473119962444</v>
      </c>
      <c r="D58" s="88">
        <f>+'C8,C10,C12'!D57/('C8,C10,C12'!D57+'C8,C10,C12'!D12+'C8,C10,C12'!D101)*100</f>
        <v>31.345228400088843</v>
      </c>
      <c r="E58" s="88">
        <f>+'C8,C10,C12'!E57/('C8,C10,C12'!E57+'C8,C10,C12'!E12+'C8,C10,C12'!E101)*100</f>
        <v>30.412828386216304</v>
      </c>
      <c r="F58" s="88">
        <f>+'C8,C10,C12'!F57/('C8,C10,C12'!F57+'C8,C10,C12'!F12+'C8,C10,C12'!F101)*100</f>
        <v>28.624235686492494</v>
      </c>
      <c r="G58" s="88">
        <f>+'C8,C10,C12'!G57/('C8,C10,C12'!G57+'C8,C10,C12'!G12+'C8,C10,C12'!G101)*100</f>
        <v>30.217768617454034</v>
      </c>
      <c r="H58" s="88">
        <f>+'C8,C10,C12'!H57/('C8,C10,C12'!H57+'C8,C10,C12'!H12+'C8,C10,C12'!H101)*100</f>
        <v>29.391837175403552</v>
      </c>
      <c r="I58" s="88">
        <f>+'C8,C10,C12'!I57/('C8,C10,C12'!I57+'C8,C10,C12'!I12+'C8,C10,C12'!I101)*100</f>
        <v>30.156211862338296</v>
      </c>
      <c r="J58" s="88">
        <f>+'C8,C10,C12'!J57/('C8,C10,C12'!J57+'C8,C10,C12'!J12+'C8,C10,C12'!J101)*100</f>
        <v>35.362295347706272</v>
      </c>
      <c r="K58" s="88">
        <f>+'C8,C10,C12'!K57/('C8,C10,C12'!K57+'C8,C10,C12'!K12+'C8,C10,C12'!K101)*100</f>
        <v>36.677382259160524</v>
      </c>
      <c r="L58" s="88">
        <f>+'C8,C10,C12'!L57/('C8,C10,C12'!L57+'C8,C10,C12'!L12+'C8,C10,C12'!L101)*100</f>
        <v>35.537689200920994</v>
      </c>
      <c r="M58" s="88">
        <f>+'C8,C10,C12'!M57/('C8,C10,C12'!M57+'C8,C10,C12'!M12+'C8,C10,C12'!M101)*100</f>
        <v>36.190856259197368</v>
      </c>
      <c r="N58" s="88">
        <f>+'C8,C10,C12'!N57/('C8,C10,C12'!N57+'C8,C10,C12'!N12+'C8,C10,C12'!N101)*100</f>
        <v>35.019394319030525</v>
      </c>
      <c r="O58" s="88">
        <f>+'C8,C10,C12'!O57/('C8,C10,C12'!O57+'C8,C10,C12'!O12+'C8,C10,C12'!O101)*100</f>
        <v>34.287216463872618</v>
      </c>
      <c r="P58" s="88">
        <f>+'C8,C10,C12'!P57/('C8,C10,C12'!P57+'C8,C10,C12'!P12+'C8,C10,C12'!P101)*100</f>
        <v>32.308685824991926</v>
      </c>
      <c r="Q58" s="88">
        <f>+'C8,C10,C12'!Q57/('C8,C10,C12'!Q57+'C8,C10,C12'!Q12+'C8,C10,C12'!Q101)*100</f>
        <v>29.960913611103724</v>
      </c>
      <c r="R58" s="88">
        <f>+'C8,C10,C12'!R57/('C8,C10,C12'!R57+'C8,C10,C12'!R12+'C8,C10,C12'!R101)*100</f>
        <v>28.806378611652018</v>
      </c>
      <c r="S58" s="88">
        <f>+'C8,C10,C12'!S57/('C8,C10,C12'!S57+'C8,C10,C12'!S12+'C8,C10,C12'!S101)*100</f>
        <v>28.145730369743898</v>
      </c>
    </row>
    <row r="59" spans="1:22" ht="15" customHeight="1" x14ac:dyDescent="0.25">
      <c r="A59" s="69" t="s">
        <v>52</v>
      </c>
      <c r="B59" s="88">
        <f>+[1]ABSOL!L55/([1]ABSOL!L12+[1]ABSOL!L55+[1]ABSOL!L98)*100</f>
        <v>34.12889352551683</v>
      </c>
      <c r="C59" s="88">
        <f>+'C8,C10,C12'!C58/('C8,C10,C12'!C58+'C8,C10,C12'!C13+'C8,C10,C12'!C102)*100</f>
        <v>35.402040426750375</v>
      </c>
      <c r="D59" s="88">
        <f>+'C8,C10,C12'!D58/('C8,C10,C12'!D58+'C8,C10,C12'!D13+'C8,C10,C12'!D102)*100</f>
        <v>34.889729817708329</v>
      </c>
      <c r="E59" s="88">
        <f>+'C8,C10,C12'!E58/('C8,C10,C12'!E58+'C8,C10,C12'!E13+'C8,C10,C12'!E102)*100</f>
        <v>33.099760953267278</v>
      </c>
      <c r="F59" s="88">
        <f>+'C8,C10,C12'!F58/('C8,C10,C12'!F58+'C8,C10,C12'!F13+'C8,C10,C12'!F102)*100</f>
        <v>31.904829900403385</v>
      </c>
      <c r="G59" s="88">
        <f>+'C8,C10,C12'!G58/('C8,C10,C12'!G58+'C8,C10,C12'!G13+'C8,C10,C12'!G102)*100</f>
        <v>33.0617443341417</v>
      </c>
      <c r="H59" s="88">
        <f>+'C8,C10,C12'!H58/('C8,C10,C12'!H58+'C8,C10,C12'!H13+'C8,C10,C12'!H102)*100</f>
        <v>33.727912163321321</v>
      </c>
      <c r="I59" s="88">
        <f>+'C8,C10,C12'!I58/('C8,C10,C12'!I58+'C8,C10,C12'!I13+'C8,C10,C12'!I102)*100</f>
        <v>33.628708425814544</v>
      </c>
      <c r="J59" s="88">
        <f>+'C8,C10,C12'!J58/('C8,C10,C12'!J58+'C8,C10,C12'!J13+'C8,C10,C12'!J102)*100</f>
        <v>36.42050629865777</v>
      </c>
      <c r="K59" s="88">
        <f>+'C8,C10,C12'!K58/('C8,C10,C12'!K58+'C8,C10,C12'!K13+'C8,C10,C12'!K102)*100</f>
        <v>37.881027924051899</v>
      </c>
      <c r="L59" s="88">
        <f>+'C8,C10,C12'!L58/('C8,C10,C12'!L58+'C8,C10,C12'!L13+'C8,C10,C12'!L102)*100</f>
        <v>37.279163419069889</v>
      </c>
      <c r="M59" s="88">
        <f>+'C8,C10,C12'!M58/('C8,C10,C12'!M58+'C8,C10,C12'!M13+'C8,C10,C12'!M102)*100</f>
        <v>37.573217772274873</v>
      </c>
      <c r="N59" s="88">
        <f>+'C8,C10,C12'!N58/('C8,C10,C12'!N58+'C8,C10,C12'!N13+'C8,C10,C12'!N102)*100</f>
        <v>37.039000257003337</v>
      </c>
      <c r="O59" s="88">
        <f>+'C8,C10,C12'!O58/('C8,C10,C12'!O58+'C8,C10,C12'!O13+'C8,C10,C12'!O102)*100</f>
        <v>36.371033360455655</v>
      </c>
      <c r="P59" s="88">
        <f>+'C8,C10,C12'!P58/('C8,C10,C12'!P58+'C8,C10,C12'!P13+'C8,C10,C12'!P102)*100</f>
        <v>35.822865532634324</v>
      </c>
      <c r="Q59" s="88">
        <f>+'C8,C10,C12'!Q58/('C8,C10,C12'!Q58+'C8,C10,C12'!Q13+'C8,C10,C12'!Q102)*100</f>
        <v>34.75547289949408</v>
      </c>
      <c r="R59" s="88">
        <f>+'C8,C10,C12'!R58/('C8,C10,C12'!R58+'C8,C10,C12'!R13+'C8,C10,C12'!R102)*100</f>
        <v>32.932600686062763</v>
      </c>
      <c r="S59" s="88">
        <f>+'C8,C10,C12'!S58/('C8,C10,C12'!S58+'C8,C10,C12'!S13+'C8,C10,C12'!S102)*100</f>
        <v>31.93183040585189</v>
      </c>
    </row>
    <row r="60" spans="1:22" ht="15" customHeight="1" x14ac:dyDescent="0.25">
      <c r="A60" s="69" t="s">
        <v>53</v>
      </c>
      <c r="B60" s="88">
        <f>+[1]ABSOL!L56/([1]ABSOL!L13+[1]ABSOL!L56+[1]ABSOL!L99)*100</f>
        <v>30.076776972258635</v>
      </c>
      <c r="C60" s="88">
        <f>+'C8,C10,C12'!C59/('C8,C10,C12'!C59+'C8,C10,C12'!C14+'C8,C10,C12'!C103)*100</f>
        <v>34.778491002841207</v>
      </c>
      <c r="D60" s="88">
        <f>+'C8,C10,C12'!D59/('C8,C10,C12'!D59+'C8,C10,C12'!D14+'C8,C10,C12'!D103)*100</f>
        <v>36.718667371760972</v>
      </c>
      <c r="E60" s="88">
        <f>+'C8,C10,C12'!E59/('C8,C10,C12'!E59+'C8,C10,C12'!E14+'C8,C10,C12'!E103)*100</f>
        <v>36.89432063263839</v>
      </c>
      <c r="F60" s="88">
        <f>+'C8,C10,C12'!F59/('C8,C10,C12'!F59+'C8,C10,C12'!F14+'C8,C10,C12'!F103)*100</f>
        <v>41.63776202684361</v>
      </c>
      <c r="G60" s="88">
        <f>+'C8,C10,C12'!G59/('C8,C10,C12'!G59+'C8,C10,C12'!G14+'C8,C10,C12'!G103)*100</f>
        <v>41.049961853310514</v>
      </c>
      <c r="H60" s="88">
        <f>+'C8,C10,C12'!H59/('C8,C10,C12'!H59+'C8,C10,C12'!H14+'C8,C10,C12'!H103)*100</f>
        <v>38.347368421052629</v>
      </c>
      <c r="I60" s="88">
        <f>+'C8,C10,C12'!I59/('C8,C10,C12'!I59+'C8,C10,C12'!I14+'C8,C10,C12'!I103)*100</f>
        <v>31.638652843281879</v>
      </c>
      <c r="J60" s="88">
        <f>+'C8,C10,C12'!J59/('C8,C10,C12'!J59+'C8,C10,C12'!J14+'C8,C10,C12'!J103)*100</f>
        <v>29.983624567294736</v>
      </c>
      <c r="K60" s="88">
        <f>+'C8,C10,C12'!K59/('C8,C10,C12'!K59+'C8,C10,C12'!K14+'C8,C10,C12'!K103)*100</f>
        <v>33.539970017422313</v>
      </c>
      <c r="L60" s="88">
        <f>+'C8,C10,C12'!L59/('C8,C10,C12'!L59+'C8,C10,C12'!L14+'C8,C10,C12'!L103)*100</f>
        <v>33.019263399540868</v>
      </c>
      <c r="M60" s="88">
        <f>+'C8,C10,C12'!M59/('C8,C10,C12'!M59+'C8,C10,C12'!M14+'C8,C10,C12'!M103)*100</f>
        <v>32.378700122251843</v>
      </c>
      <c r="N60" s="88">
        <f>+'C8,C10,C12'!N59/('C8,C10,C12'!N59+'C8,C10,C12'!N14+'C8,C10,C12'!N103)*100</f>
        <v>31.5858918056677</v>
      </c>
      <c r="O60" s="88">
        <f>+'C8,C10,C12'!O59/('C8,C10,C12'!O59+'C8,C10,C12'!O14+'C8,C10,C12'!O103)*100</f>
        <v>30.780073373238075</v>
      </c>
      <c r="P60" s="88">
        <f>+'C8,C10,C12'!P59/('C8,C10,C12'!P59+'C8,C10,C12'!P14+'C8,C10,C12'!P103)*100</f>
        <v>28.595624810568914</v>
      </c>
      <c r="Q60" s="88">
        <f>+'C8,C10,C12'!Q59/('C8,C10,C12'!Q59+'C8,C10,C12'!Q14+'C8,C10,C12'!Q103)*100</f>
        <v>29.743525674204431</v>
      </c>
      <c r="R60" s="88">
        <f>+'C8,C10,C12'!R59/('C8,C10,C12'!R59+'C8,C10,C12'!R14+'C8,C10,C12'!R103)*100</f>
        <v>28.510052949933108</v>
      </c>
      <c r="S60" s="88">
        <f>+'C8,C10,C12'!S59/('C8,C10,C12'!S59+'C8,C10,C12'!S14+'C8,C10,C12'!S103)*100</f>
        <v>26.923502100375856</v>
      </c>
    </row>
    <row r="61" spans="1:22" ht="15" customHeight="1" x14ac:dyDescent="0.25">
      <c r="A61" s="70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</row>
    <row r="62" spans="1:22" ht="15" customHeight="1" x14ac:dyDescent="0.25">
      <c r="A62" s="78" t="s">
        <v>54</v>
      </c>
      <c r="B62" s="87">
        <f>+[1]ABSOL!L58/([1]ABSOL!L15+[1]ABSOL!L58+[1]ABSOL!L101)*100</f>
        <v>28.738472246389417</v>
      </c>
      <c r="C62" s="87">
        <f>+'C8,C10,C12'!C61/('C8,C10,C12'!C61+'C8,C10,C12'!C16+'C8,C10,C12'!C105)*100</f>
        <v>30.922417369658419</v>
      </c>
      <c r="D62" s="87">
        <f>+'C8,C10,C12'!D61/('C8,C10,C12'!D61+'C8,C10,C12'!D16+'C8,C10,C12'!D105)*100</f>
        <v>31.317014257099089</v>
      </c>
      <c r="E62" s="87">
        <f>+'C8,C10,C12'!E61/('C8,C10,C12'!E61+'C8,C10,C12'!E16+'C8,C10,C12'!E105)*100</f>
        <v>29.898843729563513</v>
      </c>
      <c r="F62" s="87">
        <f>+'C8,C10,C12'!F61/('C8,C10,C12'!F61+'C8,C10,C12'!F16+'C8,C10,C12'!F105)*100</f>
        <v>30.37719550820616</v>
      </c>
      <c r="G62" s="87">
        <f>+'C8,C10,C12'!G61/('C8,C10,C12'!G61+'C8,C10,C12'!G16+'C8,C10,C12'!G105)*100</f>
        <v>30.717886542020288</v>
      </c>
      <c r="H62" s="87">
        <f>+'C8,C10,C12'!H61/('C8,C10,C12'!H61+'C8,C10,C12'!H16+'C8,C10,C12'!H105)*100</f>
        <v>31.384526238275168</v>
      </c>
      <c r="I62" s="87">
        <f>+'C8,C10,C12'!I61/('C8,C10,C12'!I61+'C8,C10,C12'!I16+'C8,C10,C12'!I105)*100</f>
        <v>31.49401847219093</v>
      </c>
      <c r="J62" s="87">
        <f>+'C8,C10,C12'!J61/('C8,C10,C12'!J61+'C8,C10,C12'!J16+'C8,C10,C12'!J105)*100</f>
        <v>33.106599938911209</v>
      </c>
      <c r="K62" s="87">
        <f>+'C8,C10,C12'!K61/('C8,C10,C12'!K61+'C8,C10,C12'!K16+'C8,C10,C12'!K105)*100</f>
        <v>33.906282879071469</v>
      </c>
      <c r="L62" s="87">
        <f>+'C8,C10,C12'!L61/('C8,C10,C12'!L61+'C8,C10,C12'!L16+'C8,C10,C12'!L105)*100</f>
        <v>33.097222679801007</v>
      </c>
      <c r="M62" s="87">
        <f>+'C8,C10,C12'!M61/('C8,C10,C12'!M61+'C8,C10,C12'!M16+'C8,C10,C12'!M105)*100</f>
        <v>30.850199762918734</v>
      </c>
      <c r="N62" s="87">
        <f>+'C8,C10,C12'!N61/('C8,C10,C12'!N61+'C8,C10,C12'!N16+'C8,C10,C12'!N105)*100</f>
        <v>31.352094096955042</v>
      </c>
      <c r="O62" s="87">
        <f>+'C8,C10,C12'!O61/('C8,C10,C12'!O61+'C8,C10,C12'!O16+'C8,C10,C12'!O105)*100</f>
        <v>30.998377662980829</v>
      </c>
      <c r="P62" s="87">
        <f>+'C8,C10,C12'!P61/('C8,C10,C12'!P61+'C8,C10,C12'!P16+'C8,C10,C12'!P105)*100</f>
        <v>28.307297714856965</v>
      </c>
      <c r="Q62" s="87">
        <f>+'C8,C10,C12'!Q61/('C8,C10,C12'!Q61+'C8,C10,C12'!Q16+'C8,C10,C12'!Q105)*100</f>
        <v>28.217788813730248</v>
      </c>
      <c r="R62" s="87">
        <f>+'C8,C10,C12'!R61/('C8,C10,C12'!R61+'C8,C10,C12'!R16+'C8,C10,C12'!R105)*100</f>
        <v>26.978862939812011</v>
      </c>
      <c r="S62" s="87">
        <f>+'C8,C10,C12'!S61/('C8,C10,C12'!S61+'C8,C10,C12'!S16+'C8,C10,C12'!S105)*100</f>
        <v>26.179436706439908</v>
      </c>
    </row>
    <row r="63" spans="1:22" ht="15" customHeight="1" x14ac:dyDescent="0.25">
      <c r="A63" s="78" t="s">
        <v>55</v>
      </c>
      <c r="B63" s="88">
        <f>+[1]ABSOL!L59/([1]ABSOL!L16+[1]ABSOL!L59+[1]ABSOL!L102)*100</f>
        <v>35.794714917990106</v>
      </c>
      <c r="C63" s="88">
        <f>+'C8,C10,C12'!C62/('C8,C10,C12'!C62+'C8,C10,C12'!C17+'C8,C10,C12'!C106)*100</f>
        <v>37.635933806146568</v>
      </c>
      <c r="D63" s="88">
        <f>+'C8,C10,C12'!D62/('C8,C10,C12'!D62+'C8,C10,C12'!D17+'C8,C10,C12'!D106)*100</f>
        <v>37.556968588816417</v>
      </c>
      <c r="E63" s="88">
        <f>+'C8,C10,C12'!E62/('C8,C10,C12'!E62+'C8,C10,C12'!E17+'C8,C10,C12'!E106)*100</f>
        <v>37.048336605295276</v>
      </c>
      <c r="F63" s="88">
        <f>+'C8,C10,C12'!F62/('C8,C10,C12'!F62+'C8,C10,C12'!F17+'C8,C10,C12'!F106)*100</f>
        <v>35.619970310180484</v>
      </c>
      <c r="G63" s="88">
        <f>+'C8,C10,C12'!G62/('C8,C10,C12'!G62+'C8,C10,C12'!G17+'C8,C10,C12'!G106)*100</f>
        <v>35.336762770666347</v>
      </c>
      <c r="H63" s="88">
        <f>+'C8,C10,C12'!H62/('C8,C10,C12'!H62+'C8,C10,C12'!H17+'C8,C10,C12'!H106)*100</f>
        <v>36.568465286780807</v>
      </c>
      <c r="I63" s="88">
        <f>+'C8,C10,C12'!I62/('C8,C10,C12'!I62+'C8,C10,C12'!I17+'C8,C10,C12'!I106)*100</f>
        <v>36.686727761820087</v>
      </c>
      <c r="J63" s="88">
        <f>+'C8,C10,C12'!J62/('C8,C10,C12'!J62+'C8,C10,C12'!J17+'C8,C10,C12'!J106)*100</f>
        <v>41.440362087326946</v>
      </c>
      <c r="K63" s="88">
        <f>+'C8,C10,C12'!K62/('C8,C10,C12'!K62+'C8,C10,C12'!K17+'C8,C10,C12'!K106)*100</f>
        <v>40.415610960887435</v>
      </c>
      <c r="L63" s="88">
        <f>+'C8,C10,C12'!L62/('C8,C10,C12'!L62+'C8,C10,C12'!L17+'C8,C10,C12'!L106)*100</f>
        <v>40.015753395495381</v>
      </c>
      <c r="M63" s="88">
        <f>+'C8,C10,C12'!M62/('C8,C10,C12'!M62+'C8,C10,C12'!M17+'C8,C10,C12'!M106)*100</f>
        <v>38.142520864540977</v>
      </c>
      <c r="N63" s="88">
        <f>+'C8,C10,C12'!N62/('C8,C10,C12'!N62+'C8,C10,C12'!N17+'C8,C10,C12'!N106)*100</f>
        <v>37.738898106052446</v>
      </c>
      <c r="O63" s="88">
        <f>+'C8,C10,C12'!O62/('C8,C10,C12'!O62+'C8,C10,C12'!O17+'C8,C10,C12'!O106)*100</f>
        <v>37.492957158656957</v>
      </c>
      <c r="P63" s="88">
        <f>+'C8,C10,C12'!P62/('C8,C10,C12'!P62+'C8,C10,C12'!P17+'C8,C10,C12'!P106)*100</f>
        <v>35.270684778711711</v>
      </c>
      <c r="Q63" s="88">
        <f>+'C8,C10,C12'!Q62/('C8,C10,C12'!Q62+'C8,C10,C12'!Q17+'C8,C10,C12'!Q106)*100</f>
        <v>33.586134216568183</v>
      </c>
      <c r="R63" s="88">
        <f>+'C8,C10,C12'!R62/('C8,C10,C12'!R62+'C8,C10,C12'!R17+'C8,C10,C12'!R106)*100</f>
        <v>33.276778644949665</v>
      </c>
      <c r="S63" s="88">
        <f>+'C8,C10,C12'!S62/('C8,C10,C12'!S62+'C8,C10,C12'!S17+'C8,C10,C12'!S106)*100</f>
        <v>32.620112818517796</v>
      </c>
    </row>
    <row r="64" spans="1:22" ht="15" customHeight="1" x14ac:dyDescent="0.25">
      <c r="A64" s="78" t="s">
        <v>56</v>
      </c>
      <c r="B64" s="88">
        <f>+[1]ABSOL!L60/([1]ABSOL!L17+[1]ABSOL!L60+[1]ABSOL!L103)*100</f>
        <v>20.68739627915102</v>
      </c>
      <c r="C64" s="88">
        <f>+'C8,C10,C12'!C63/('C8,C10,C12'!C63+'C8,C10,C12'!C18+'C8,C10,C12'!C107)*100</f>
        <v>23.137978032550308</v>
      </c>
      <c r="D64" s="88">
        <f>+'C8,C10,C12'!D63/('C8,C10,C12'!D63+'C8,C10,C12'!D18+'C8,C10,C12'!D107)*100</f>
        <v>24.80651731160896</v>
      </c>
      <c r="E64" s="88">
        <f>+'C8,C10,C12'!E63/('C8,C10,C12'!E63+'C8,C10,C12'!E18+'C8,C10,C12'!E107)*100</f>
        <v>23.339489705178192</v>
      </c>
      <c r="F64" s="88">
        <f>+'C8,C10,C12'!F63/('C8,C10,C12'!F63+'C8,C10,C12'!F18+'C8,C10,C12'!F107)*100</f>
        <v>25.70729053318825</v>
      </c>
      <c r="G64" s="88">
        <f>+'C8,C10,C12'!G63/('C8,C10,C12'!G63+'C8,C10,C12'!G18+'C8,C10,C12'!G107)*100</f>
        <v>26.445794942168206</v>
      </c>
      <c r="H64" s="88">
        <f>+'C8,C10,C12'!H63/('C8,C10,C12'!H63+'C8,C10,C12'!H18+'C8,C10,C12'!H107)*100</f>
        <v>25.750710870855858</v>
      </c>
      <c r="I64" s="88">
        <f>+'C8,C10,C12'!I63/('C8,C10,C12'!I63+'C8,C10,C12'!I18+'C8,C10,C12'!I107)*100</f>
        <v>27.39854562514661</v>
      </c>
      <c r="J64" s="88">
        <f>+'C8,C10,C12'!J63/('C8,C10,C12'!J63+'C8,C10,C12'!J18+'C8,C10,C12'!J107)*100</f>
        <v>24.798963949040751</v>
      </c>
      <c r="K64" s="88">
        <f>+'C8,C10,C12'!K63/('C8,C10,C12'!K63+'C8,C10,C12'!K18+'C8,C10,C12'!K107)*100</f>
        <v>28.535571854867946</v>
      </c>
      <c r="L64" s="88">
        <f>+'C8,C10,C12'!L63/('C8,C10,C12'!L63+'C8,C10,C12'!L18+'C8,C10,C12'!L107)*100</f>
        <v>28.207438964443714</v>
      </c>
      <c r="M64" s="88">
        <f>+'C8,C10,C12'!M63/('C8,C10,C12'!M63+'C8,C10,C12'!M18+'C8,C10,C12'!M107)*100</f>
        <v>24.868938401048492</v>
      </c>
      <c r="N64" s="88">
        <f>+'C8,C10,C12'!N63/('C8,C10,C12'!N63+'C8,C10,C12'!N18+'C8,C10,C12'!N107)*100</f>
        <v>26.166367249169799</v>
      </c>
      <c r="O64" s="88">
        <f>+'C8,C10,C12'!O63/('C8,C10,C12'!O63+'C8,C10,C12'!O18+'C8,C10,C12'!O107)*100</f>
        <v>25.850557284600857</v>
      </c>
      <c r="P64" s="88">
        <f>+'C8,C10,C12'!P63/('C8,C10,C12'!P63+'C8,C10,C12'!P18+'C8,C10,C12'!P107)*100</f>
        <v>22.625889263019317</v>
      </c>
      <c r="Q64" s="88">
        <f>+'C8,C10,C12'!Q63/('C8,C10,C12'!Q63+'C8,C10,C12'!Q18+'C8,C10,C12'!Q107)*100</f>
        <v>23.853520854944154</v>
      </c>
      <c r="R64" s="88">
        <f>+'C8,C10,C12'!R63/('C8,C10,C12'!R63+'C8,C10,C12'!R18+'C8,C10,C12'!R107)*100</f>
        <v>21.88727484020918</v>
      </c>
      <c r="S64" s="88">
        <f>+'C8,C10,C12'!S63/('C8,C10,C12'!S63+'C8,C10,C12'!S18+'C8,C10,C12'!S107)*100</f>
        <v>21.497712275538593</v>
      </c>
    </row>
    <row r="65" spans="1:19" ht="15" customHeight="1" x14ac:dyDescent="0.25">
      <c r="A65" s="78" t="s">
        <v>57</v>
      </c>
      <c r="B65" s="88">
        <f>+[1]ABSOL!L61/([1]ABSOL!L18+[1]ABSOL!L61+[1]ABSOL!L104)*100</f>
        <v>20.291363163371486</v>
      </c>
      <c r="C65" s="88">
        <f>+'C8,C10,C12'!C64/('C8,C10,C12'!C64+'C8,C10,C12'!C19+'C8,C10,C12'!C108)*100</f>
        <v>19.626615605552896</v>
      </c>
      <c r="D65" s="88">
        <f>+'C8,C10,C12'!D64/('C8,C10,C12'!D64+'C8,C10,C12'!D19+'C8,C10,C12'!D108)*100</f>
        <v>18.879472693032014</v>
      </c>
      <c r="E65" s="88">
        <f>+'C8,C10,C12'!E64/('C8,C10,C12'!E64+'C8,C10,C12'!E19+'C8,C10,C12'!E108)*100</f>
        <v>14.158395786915131</v>
      </c>
      <c r="F65" s="88">
        <f>+'C8,C10,C12'!F64/('C8,C10,C12'!F64+'C8,C10,C12'!F19+'C8,C10,C12'!F108)*100</f>
        <v>17.901716068642745</v>
      </c>
      <c r="G65" s="88">
        <f>+'C8,C10,C12'!G64/('C8,C10,C12'!G64+'C8,C10,C12'!G19+'C8,C10,C12'!G108)*100</f>
        <v>20.255290560967417</v>
      </c>
      <c r="H65" s="88">
        <f>+'C8,C10,C12'!H64/('C8,C10,C12'!H64+'C8,C10,C12'!H19+'C8,C10,C12'!H108)*100</f>
        <v>22.916666666666664</v>
      </c>
      <c r="I65" s="88">
        <f>+'C8,C10,C12'!I64/('C8,C10,C12'!I64+'C8,C10,C12'!I19+'C8,C10,C12'!I108)*100</f>
        <v>17.668288090381296</v>
      </c>
      <c r="J65" s="88">
        <f>+'C8,C10,C12'!J64/('C8,C10,C12'!J64+'C8,C10,C12'!J19+'C8,C10,C12'!J108)*100</f>
        <v>18.533664378559951</v>
      </c>
      <c r="K65" s="88">
        <f>+'C8,C10,C12'!K64/('C8,C10,C12'!K64+'C8,C10,C12'!K19+'C8,C10,C12'!K108)*100</f>
        <v>18.75753112866515</v>
      </c>
      <c r="L65" s="88">
        <f>+'C8,C10,C12'!L64/('C8,C10,C12'!L64+'C8,C10,C12'!L19+'C8,C10,C12'!L108)*100</f>
        <v>13.552966385429222</v>
      </c>
      <c r="M65" s="88">
        <f>+'C8,C10,C12'!M64/('C8,C10,C12'!M64+'C8,C10,C12'!M19+'C8,C10,C12'!M108)*100</f>
        <v>15.153469177198865</v>
      </c>
      <c r="N65" s="88">
        <f>+'C8,C10,C12'!N64/('C8,C10,C12'!N64+'C8,C10,C12'!N19+'C8,C10,C12'!N108)*100</f>
        <v>17.811021608489963</v>
      </c>
      <c r="O65" s="88">
        <f>+'C8,C10,C12'!O64/('C8,C10,C12'!O64+'C8,C10,C12'!O19+'C8,C10,C12'!O108)*100</f>
        <v>16.605527023722182</v>
      </c>
      <c r="P65" s="88">
        <f>+'C8,C10,C12'!P64/('C8,C10,C12'!P64+'C8,C10,C12'!P19+'C8,C10,C12'!P108)*100</f>
        <v>14.88312245335621</v>
      </c>
      <c r="Q65" s="88">
        <f>+'C8,C10,C12'!Q64/('C8,C10,C12'!Q64+'C8,C10,C12'!Q19+'C8,C10,C12'!Q108)*100</f>
        <v>18.298479087452471</v>
      </c>
      <c r="R65" s="88">
        <f>+'C8,C10,C12'!R64/('C8,C10,C12'!R64+'C8,C10,C12'!R19+'C8,C10,C12'!R108)*100</f>
        <v>16.778999645264278</v>
      </c>
      <c r="S65" s="88">
        <f>+'C8,C10,C12'!S64/('C8,C10,C12'!S64+'C8,C10,C12'!S19+'C8,C10,C12'!S108)*100</f>
        <v>15.804036458333334</v>
      </c>
    </row>
    <row r="66" spans="1:19" ht="15" customHeight="1" x14ac:dyDescent="0.25">
      <c r="A66" s="70"/>
      <c r="B66" s="89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</row>
    <row r="67" spans="1:19" ht="15" customHeight="1" x14ac:dyDescent="0.25">
      <c r="A67" s="72" t="s">
        <v>58</v>
      </c>
      <c r="B67" s="86">
        <f>+[1]ABSOL!L63/([1]ABSOL!L20+[1]ABSOL!L63+[1]ABSOL!L106)*100</f>
        <v>31.012753564972883</v>
      </c>
      <c r="C67" s="86">
        <f>+'C8,C10,C12'!C66/('C8,C10,C12'!C66+'C8,C10,C12'!C21+'C8,C10,C12'!C110)*100</f>
        <v>32.467792340786168</v>
      </c>
      <c r="D67" s="86">
        <f>+'C8,C10,C12'!D66/('C8,C10,C12'!D66+'C8,C10,C12'!D21+'C8,C10,C12'!D110)*100</f>
        <v>32.732588928575453</v>
      </c>
      <c r="E67" s="86">
        <f>+'C8,C10,C12'!E66/('C8,C10,C12'!E66+'C8,C10,C12'!E21+'C8,C10,C12'!E110)*100</f>
        <v>32.067519352348363</v>
      </c>
      <c r="F67" s="86">
        <f>+'C8,C10,C12'!F66/('C8,C10,C12'!F66+'C8,C10,C12'!F21+'C8,C10,C12'!F110)*100</f>
        <v>32.197799405382057</v>
      </c>
      <c r="G67" s="86">
        <f>+'C8,C10,C12'!G66/('C8,C10,C12'!G66+'C8,C10,C12'!G21+'C8,C10,C12'!G110)*100</f>
        <v>33.033819981980763</v>
      </c>
      <c r="H67" s="86">
        <f>+'C8,C10,C12'!H66/('C8,C10,C12'!H66+'C8,C10,C12'!H21+'C8,C10,C12'!H110)*100</f>
        <v>32.358055096392484</v>
      </c>
      <c r="I67" s="86">
        <f>+'C8,C10,C12'!I66/('C8,C10,C12'!I66+'C8,C10,C12'!I21+'C8,C10,C12'!I110)*100</f>
        <v>31.354009616802291</v>
      </c>
      <c r="J67" s="86">
        <f>+'C8,C10,C12'!J66/('C8,C10,C12'!J66+'C8,C10,C12'!J21+'C8,C10,C12'!J110)*100</f>
        <v>34.109721162566395</v>
      </c>
      <c r="K67" s="86">
        <f>+'C8,C10,C12'!K66/('C8,C10,C12'!K66+'C8,C10,C12'!K21+'C8,C10,C12'!K110)*100</f>
        <v>35.78448407678728</v>
      </c>
      <c r="L67" s="86">
        <f>+'C8,C10,C12'!L66/('C8,C10,C12'!L66+'C8,C10,C12'!L21+'C8,C10,C12'!L110)*100</f>
        <v>34.986610308030649</v>
      </c>
      <c r="M67" s="86">
        <f>+'C8,C10,C12'!M66/('C8,C10,C12'!M66+'C8,C10,C12'!M21+'C8,C10,C12'!M110)*100</f>
        <v>34.461617236872243</v>
      </c>
      <c r="N67" s="86">
        <f>+'C8,C10,C12'!N66/('C8,C10,C12'!N66+'C8,C10,C12'!N21+'C8,C10,C12'!N110)*100</f>
        <v>33.792308460330574</v>
      </c>
      <c r="O67" s="86">
        <f>+'C8,C10,C12'!O66/('C8,C10,C12'!O66+'C8,C10,C12'!O21+'C8,C10,C12'!O110)*100</f>
        <v>33.245404298312586</v>
      </c>
      <c r="P67" s="86">
        <f>+'C8,C10,C12'!P66/('C8,C10,C12'!P66+'C8,C10,C12'!P21+'C8,C10,C12'!P110)*100</f>
        <v>31.214658348838061</v>
      </c>
      <c r="Q67" s="86">
        <f>+'C8,C10,C12'!Q66/('C8,C10,C12'!Q66+'C8,C10,C12'!Q21+'C8,C10,C12'!Q110)*100</f>
        <v>30.212864200951195</v>
      </c>
      <c r="R67" s="86">
        <f>+'C8,C10,C12'!R66/('C8,C10,C12'!R66+'C8,C10,C12'!R21+'C8,C10,C12'!R110)*100</f>
        <v>29.177268479538114</v>
      </c>
      <c r="S67" s="86">
        <f>+'C8,C10,C12'!S66/('C8,C10,C12'!S66+'C8,C10,C12'!S21+'C8,C10,C12'!S110)*100</f>
        <v>28.257117606503822</v>
      </c>
    </row>
    <row r="68" spans="1:19" ht="15" customHeight="1" x14ac:dyDescent="0.25">
      <c r="A68" s="69" t="s">
        <v>50</v>
      </c>
      <c r="B68" s="87">
        <f>+[1]ABSOL!L64/([1]ABSOL!L21+[1]ABSOL!L64+[1]ABSOL!L107)*100</f>
        <v>31.933576401519314</v>
      </c>
      <c r="C68" s="87">
        <f>+'C8,C10,C12'!C67/('C8,C10,C12'!C67+'C8,C10,C12'!C22+'C8,C10,C12'!C111)*100</f>
        <v>33.118517854669591</v>
      </c>
      <c r="D68" s="87">
        <f>+'C8,C10,C12'!D67/('C8,C10,C12'!D67+'C8,C10,C12'!D22+'C8,C10,C12'!D111)*100</f>
        <v>33.291657550089084</v>
      </c>
      <c r="E68" s="87">
        <f>+'C8,C10,C12'!E67/('C8,C10,C12'!E67+'C8,C10,C12'!E22+'C8,C10,C12'!E111)*100</f>
        <v>32.672173145510257</v>
      </c>
      <c r="F68" s="87">
        <f>+'C8,C10,C12'!F67/('C8,C10,C12'!F67+'C8,C10,C12'!F22+'C8,C10,C12'!F111)*100</f>
        <v>32.998723413160704</v>
      </c>
      <c r="G68" s="87">
        <f>+'C8,C10,C12'!G67/('C8,C10,C12'!G67+'C8,C10,C12'!G22+'C8,C10,C12'!G111)*100</f>
        <v>34.09739235493506</v>
      </c>
      <c r="H68" s="87">
        <f>+'C8,C10,C12'!H67/('C8,C10,C12'!H67+'C8,C10,C12'!H22+'C8,C10,C12'!H111)*100</f>
        <v>32.819372937072771</v>
      </c>
      <c r="I68" s="87">
        <f>+'C8,C10,C12'!I67/('C8,C10,C12'!I67+'C8,C10,C12'!I22+'C8,C10,C12'!I111)*100</f>
        <v>31.308872402564702</v>
      </c>
      <c r="J68" s="87">
        <f>+'C8,C10,C12'!J67/('C8,C10,C12'!J67+'C8,C10,C12'!J22+'C8,C10,C12'!J111)*100</f>
        <v>34.387410811875</v>
      </c>
      <c r="K68" s="87">
        <f>+'C8,C10,C12'!K67/('C8,C10,C12'!K67+'C8,C10,C12'!K22+'C8,C10,C12'!K111)*100</f>
        <v>36.232286195619864</v>
      </c>
      <c r="L68" s="87">
        <f>+'C8,C10,C12'!L67/('C8,C10,C12'!L67+'C8,C10,C12'!L22+'C8,C10,C12'!L111)*100</f>
        <v>35.443054153193337</v>
      </c>
      <c r="M68" s="87">
        <f>+'C8,C10,C12'!M67/('C8,C10,C12'!M67+'C8,C10,C12'!M22+'C8,C10,C12'!M111)*100</f>
        <v>35.650732176532379</v>
      </c>
      <c r="N68" s="87">
        <f>+'C8,C10,C12'!N67/('C8,C10,C12'!N67+'C8,C10,C12'!N22+'C8,C10,C12'!N111)*100</f>
        <v>34.761453476908592</v>
      </c>
      <c r="O68" s="87">
        <f>+'C8,C10,C12'!O67/('C8,C10,C12'!O67+'C8,C10,C12'!O22+'C8,C10,C12'!O111)*100</f>
        <v>34.140146996575211</v>
      </c>
      <c r="P68" s="87">
        <f>+'C8,C10,C12'!P67/('C8,C10,C12'!P67+'C8,C10,C12'!P22+'C8,C10,C12'!P111)*100</f>
        <v>32.512493850177378</v>
      </c>
      <c r="Q68" s="87">
        <f>+'C8,C10,C12'!Q67/('C8,C10,C12'!Q67+'C8,C10,C12'!Q22+'C8,C10,C12'!Q111)*100</f>
        <v>31.474459817406853</v>
      </c>
      <c r="R68" s="87">
        <f>+'C8,C10,C12'!R67/('C8,C10,C12'!R67+'C8,C10,C12'!R22+'C8,C10,C12'!R111)*100</f>
        <v>30.275266826399477</v>
      </c>
      <c r="S68" s="87">
        <f>+'C8,C10,C12'!S67/('C8,C10,C12'!S67+'C8,C10,C12'!S22+'C8,C10,C12'!S111)*100</f>
        <v>29.392178801073022</v>
      </c>
    </row>
    <row r="69" spans="1:19" ht="15" customHeight="1" x14ac:dyDescent="0.25">
      <c r="A69" s="69" t="s">
        <v>51</v>
      </c>
      <c r="B69" s="88">
        <f>+[1]ABSOL!L65/([1]ABSOL!L22+[1]ABSOL!L65+[1]ABSOL!L108)*100</f>
        <v>31.837068877289944</v>
      </c>
      <c r="C69" s="88">
        <f>+'C8,C10,C12'!C68/('C8,C10,C12'!C68+'C8,C10,C12'!C23+'C8,C10,C12'!C112)*100</f>
        <v>31.89766348050372</v>
      </c>
      <c r="D69" s="88">
        <f>+'C8,C10,C12'!D68/('C8,C10,C12'!D68+'C8,C10,C12'!D23+'C8,C10,C12'!D112)*100</f>
        <v>30.794880068839408</v>
      </c>
      <c r="E69" s="88">
        <f>+'C8,C10,C12'!E68/('C8,C10,C12'!E68+'C8,C10,C12'!E23+'C8,C10,C12'!E112)*100</f>
        <v>30.378456086389622</v>
      </c>
      <c r="F69" s="88">
        <f>+'C8,C10,C12'!F68/('C8,C10,C12'!F68+'C8,C10,C12'!F23+'C8,C10,C12'!F112)*100</f>
        <v>28.406392074370636</v>
      </c>
      <c r="G69" s="88">
        <f>+'C8,C10,C12'!G68/('C8,C10,C12'!G68+'C8,C10,C12'!G23+'C8,C10,C12'!G112)*100</f>
        <v>30.422170507063491</v>
      </c>
      <c r="H69" s="88">
        <f>+'C8,C10,C12'!H68/('C8,C10,C12'!H68+'C8,C10,C12'!H23+'C8,C10,C12'!H112)*100</f>
        <v>29.003760324471667</v>
      </c>
      <c r="I69" s="88">
        <f>+'C8,C10,C12'!I68/('C8,C10,C12'!I68+'C8,C10,C12'!I23+'C8,C10,C12'!I112)*100</f>
        <v>29.947960382742995</v>
      </c>
      <c r="J69" s="88">
        <f>+'C8,C10,C12'!J68/('C8,C10,C12'!J68+'C8,C10,C12'!J23+'C8,C10,C12'!J112)*100</f>
        <v>35.454364023416716</v>
      </c>
      <c r="K69" s="88">
        <f>+'C8,C10,C12'!K68/('C8,C10,C12'!K68+'C8,C10,C12'!K23+'C8,C10,C12'!K112)*100</f>
        <v>36.690774670523943</v>
      </c>
      <c r="L69" s="88">
        <f>+'C8,C10,C12'!L68/('C8,C10,C12'!L68+'C8,C10,C12'!L23+'C8,C10,C12'!L112)*100</f>
        <v>35.6563069041079</v>
      </c>
      <c r="M69" s="88">
        <f>+'C8,C10,C12'!M68/('C8,C10,C12'!M68+'C8,C10,C12'!M23+'C8,C10,C12'!M112)*100</f>
        <v>36.444498784979594</v>
      </c>
      <c r="N69" s="88">
        <f>+'C8,C10,C12'!N68/('C8,C10,C12'!N68+'C8,C10,C12'!N23+'C8,C10,C12'!N112)*100</f>
        <v>35.222827928177644</v>
      </c>
      <c r="O69" s="88">
        <f>+'C8,C10,C12'!O68/('C8,C10,C12'!O68+'C8,C10,C12'!O23+'C8,C10,C12'!O112)*100</f>
        <v>34.739433863814249</v>
      </c>
      <c r="P69" s="88">
        <f>+'C8,C10,C12'!P68/('C8,C10,C12'!P68+'C8,C10,C12'!P23+'C8,C10,C12'!P112)*100</f>
        <v>32.553032108686033</v>
      </c>
      <c r="Q69" s="88">
        <f>+'C8,C10,C12'!Q68/('C8,C10,C12'!Q68+'C8,C10,C12'!Q23+'C8,C10,C12'!Q112)*100</f>
        <v>30.198279479647503</v>
      </c>
      <c r="R69" s="88">
        <f>+'C8,C10,C12'!R68/('C8,C10,C12'!R68+'C8,C10,C12'!R23+'C8,C10,C12'!R112)*100</f>
        <v>29.216038300418912</v>
      </c>
      <c r="S69" s="88">
        <f>+'C8,C10,C12'!S68/('C8,C10,C12'!S68+'C8,C10,C12'!S23+'C8,C10,C12'!S112)*100</f>
        <v>28.68590855477694</v>
      </c>
    </row>
    <row r="70" spans="1:19" ht="15" customHeight="1" x14ac:dyDescent="0.25">
      <c r="A70" s="69" t="s">
        <v>52</v>
      </c>
      <c r="B70" s="88">
        <f>+[1]ABSOL!L66/([1]ABSOL!L23+[1]ABSOL!L66+[1]ABSOL!L109)*100</f>
        <v>34.180798296413641</v>
      </c>
      <c r="C70" s="88">
        <f>+'C8,C10,C12'!C69/('C8,C10,C12'!C69+'C8,C10,C12'!C24+'C8,C10,C12'!C113)*100</f>
        <v>34.915420826651491</v>
      </c>
      <c r="D70" s="88">
        <f>+'C8,C10,C12'!D69/('C8,C10,C12'!D69+'C8,C10,C12'!D24+'C8,C10,C12'!D113)*100</f>
        <v>34.660925726587728</v>
      </c>
      <c r="E70" s="88">
        <f>+'C8,C10,C12'!E69/('C8,C10,C12'!E69+'C8,C10,C12'!E24+'C8,C10,C12'!E113)*100</f>
        <v>32.785065814299351</v>
      </c>
      <c r="F70" s="88">
        <f>+'C8,C10,C12'!F69/('C8,C10,C12'!F69+'C8,C10,C12'!F24+'C8,C10,C12'!F113)*100</f>
        <v>31.653396394246414</v>
      </c>
      <c r="G70" s="88">
        <f>+'C8,C10,C12'!G69/('C8,C10,C12'!G69+'C8,C10,C12'!G24+'C8,C10,C12'!G113)*100</f>
        <v>33.026268744610597</v>
      </c>
      <c r="H70" s="88">
        <f>+'C8,C10,C12'!H69/('C8,C10,C12'!H69+'C8,C10,C12'!H24+'C8,C10,C12'!H113)*100</f>
        <v>33.290907971178122</v>
      </c>
      <c r="I70" s="88">
        <f>+'C8,C10,C12'!I69/('C8,C10,C12'!I69+'C8,C10,C12'!I24+'C8,C10,C12'!I113)*100</f>
        <v>33.113407958166519</v>
      </c>
      <c r="J70" s="88">
        <f>+'C8,C10,C12'!J69/('C8,C10,C12'!J69+'C8,C10,C12'!J24+'C8,C10,C12'!J113)*100</f>
        <v>36.436861799961946</v>
      </c>
      <c r="K70" s="88">
        <f>+'C8,C10,C12'!K69/('C8,C10,C12'!K69+'C8,C10,C12'!K24+'C8,C10,C12'!K113)*100</f>
        <v>37.672785184882699</v>
      </c>
      <c r="L70" s="88">
        <f>+'C8,C10,C12'!L69/('C8,C10,C12'!L69+'C8,C10,C12'!L24+'C8,C10,C12'!L113)*100</f>
        <v>37.025128021912593</v>
      </c>
      <c r="M70" s="88">
        <f>+'C8,C10,C12'!M69/('C8,C10,C12'!M69+'C8,C10,C12'!M24+'C8,C10,C12'!M113)*100</f>
        <v>37.257564003103184</v>
      </c>
      <c r="N70" s="88">
        <f>+'C8,C10,C12'!N69/('C8,C10,C12'!N69+'C8,C10,C12'!N24+'C8,C10,C12'!N113)*100</f>
        <v>37.004640142166053</v>
      </c>
      <c r="O70" s="88">
        <f>+'C8,C10,C12'!O69/('C8,C10,C12'!O69+'C8,C10,C12'!O24+'C8,C10,C12'!O113)*100</f>
        <v>36.395820575627681</v>
      </c>
      <c r="P70" s="88">
        <f>+'C8,C10,C12'!P69/('C8,C10,C12'!P69+'C8,C10,C12'!P24+'C8,C10,C12'!P113)*100</f>
        <v>35.668666537642736</v>
      </c>
      <c r="Q70" s="88">
        <f>+'C8,C10,C12'!Q69/('C8,C10,C12'!Q69+'C8,C10,C12'!Q24+'C8,C10,C12'!Q113)*100</f>
        <v>34.484685430463571</v>
      </c>
      <c r="R70" s="88">
        <f>+'C8,C10,C12'!R69/('C8,C10,C12'!R69+'C8,C10,C12'!R24+'C8,C10,C12'!R113)*100</f>
        <v>32.698121468632067</v>
      </c>
      <c r="S70" s="88">
        <f>+'C8,C10,C12'!S69/('C8,C10,C12'!S69+'C8,C10,C12'!S24+'C8,C10,C12'!S113)*100</f>
        <v>31.926457217900801</v>
      </c>
    </row>
    <row r="71" spans="1:19" ht="15" customHeight="1" x14ac:dyDescent="0.25">
      <c r="A71" s="69" t="s">
        <v>53</v>
      </c>
      <c r="B71" s="88">
        <f>+[1]ABSOL!L67/([1]ABSOL!L24+[1]ABSOL!L67+[1]ABSOL!L110)*100</f>
        <v>29.281338130895652</v>
      </c>
      <c r="C71" s="88">
        <f>+'C8,C10,C12'!C70/('C8,C10,C12'!C70+'C8,C10,C12'!C25+'C8,C10,C12'!C114)*100</f>
        <v>32.95588657459092</v>
      </c>
      <c r="D71" s="88">
        <f>+'C8,C10,C12'!D70/('C8,C10,C12'!D70+'C8,C10,C12'!D25+'C8,C10,C12'!D114)*100</f>
        <v>35.951970364693111</v>
      </c>
      <c r="E71" s="88">
        <f>+'C8,C10,C12'!E70/('C8,C10,C12'!E70+'C8,C10,C12'!E25+'C8,C10,C12'!E114)*100</f>
        <v>36.504437612390511</v>
      </c>
      <c r="F71" s="88">
        <f>+'C8,C10,C12'!F70/('C8,C10,C12'!F70+'C8,C10,C12'!F25+'C8,C10,C12'!F114)*100</f>
        <v>41.683633516053249</v>
      </c>
      <c r="G71" s="88">
        <f>+'C8,C10,C12'!G70/('C8,C10,C12'!G70+'C8,C10,C12'!G25+'C8,C10,C12'!G114)*100</f>
        <v>40.905492330529441</v>
      </c>
      <c r="H71" s="88">
        <f>+'C8,C10,C12'!H70/('C8,C10,C12'!H70+'C8,C10,C12'!H25+'C8,C10,C12'!H114)*100</f>
        <v>38.087092148625189</v>
      </c>
      <c r="I71" s="88">
        <f>+'C8,C10,C12'!I70/('C8,C10,C12'!I70+'C8,C10,C12'!I25+'C8,C10,C12'!I114)*100</f>
        <v>31.128924515698063</v>
      </c>
      <c r="J71" s="88">
        <f>+'C8,C10,C12'!J70/('C8,C10,C12'!J70+'C8,C10,C12'!J25+'C8,C10,C12'!J114)*100</f>
        <v>30.347110754414125</v>
      </c>
      <c r="K71" s="88">
        <f>+'C8,C10,C12'!K70/('C8,C10,C12'!K70+'C8,C10,C12'!K25+'C8,C10,C12'!K114)*100</f>
        <v>33.765684126667992</v>
      </c>
      <c r="L71" s="88">
        <f>+'C8,C10,C12'!L70/('C8,C10,C12'!L70+'C8,C10,C12'!L25+'C8,C10,C12'!L114)*100</f>
        <v>33.178362148288052</v>
      </c>
      <c r="M71" s="88">
        <f>+'C8,C10,C12'!M70/('C8,C10,C12'!M70+'C8,C10,C12'!M25+'C8,C10,C12'!M114)*100</f>
        <v>32.365772221003631</v>
      </c>
      <c r="N71" s="88">
        <f>+'C8,C10,C12'!N70/('C8,C10,C12'!N70+'C8,C10,C12'!N25+'C8,C10,C12'!N114)*100</f>
        <v>31.313640730067245</v>
      </c>
      <c r="O71" s="88">
        <f>+'C8,C10,C12'!O70/('C8,C10,C12'!O70+'C8,C10,C12'!O25+'C8,C10,C12'!O114)*100</f>
        <v>30.48797770324531</v>
      </c>
      <c r="P71" s="88">
        <f>+'C8,C10,C12'!P70/('C8,C10,C12'!P70+'C8,C10,C12'!P25+'C8,C10,C12'!P114)*100</f>
        <v>28.757828810020875</v>
      </c>
      <c r="Q71" s="88">
        <f>+'C8,C10,C12'!Q70/('C8,C10,C12'!Q70+'C8,C10,C12'!Q25+'C8,C10,C12'!Q114)*100</f>
        <v>29.798306888097333</v>
      </c>
      <c r="R71" s="88">
        <f>+'C8,C10,C12'!R70/('C8,C10,C12'!R70+'C8,C10,C12'!R25+'C8,C10,C12'!R114)*100</f>
        <v>28.934361407671016</v>
      </c>
      <c r="S71" s="88">
        <f>+'C8,C10,C12'!S70/('C8,C10,C12'!S70+'C8,C10,C12'!S25+'C8,C10,C12'!S114)*100</f>
        <v>27.336907736723354</v>
      </c>
    </row>
    <row r="72" spans="1:19" ht="15" customHeight="1" x14ac:dyDescent="0.25">
      <c r="A72" s="70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</row>
    <row r="73" spans="1:19" ht="15" customHeight="1" x14ac:dyDescent="0.25">
      <c r="A73" s="78" t="s">
        <v>54</v>
      </c>
      <c r="B73" s="87">
        <f>+[1]ABSOL!L69/([1]ABSOL!L26+[1]ABSOL!L69+[1]ABSOL!L112)*100</f>
        <v>28.365396308096408</v>
      </c>
      <c r="C73" s="87">
        <f>+'C8,C10,C12'!C72/('C8,C10,C12'!C72+'C8,C10,C12'!C27+'C8,C10,C12'!C116)*100</f>
        <v>30.77461205800051</v>
      </c>
      <c r="D73" s="87">
        <f>+'C8,C10,C12'!D72/('C8,C10,C12'!D72+'C8,C10,C12'!D27+'C8,C10,C12'!D116)*100</f>
        <v>31.288108217242076</v>
      </c>
      <c r="E73" s="87">
        <f>+'C8,C10,C12'!E72/('C8,C10,C12'!E72+'C8,C10,C12'!E27+'C8,C10,C12'!E116)*100</f>
        <v>30.458200431651928</v>
      </c>
      <c r="F73" s="87">
        <f>+'C8,C10,C12'!F72/('C8,C10,C12'!F72+'C8,C10,C12'!F27+'C8,C10,C12'!F116)*100</f>
        <v>30.04830194331074</v>
      </c>
      <c r="G73" s="87">
        <f>+'C8,C10,C12'!G72/('C8,C10,C12'!G72+'C8,C10,C12'!G27+'C8,C10,C12'!G116)*100</f>
        <v>30.276187327056615</v>
      </c>
      <c r="H73" s="87">
        <f>+'C8,C10,C12'!H72/('C8,C10,C12'!H72+'C8,C10,C12'!H27+'C8,C10,C12'!H116)*100</f>
        <v>31.220277410832232</v>
      </c>
      <c r="I73" s="87">
        <f>+'C8,C10,C12'!I72/('C8,C10,C12'!I72+'C8,C10,C12'!I27+'C8,C10,C12'!I116)*100</f>
        <v>31.46366127348643</v>
      </c>
      <c r="J73" s="87">
        <f>+'C8,C10,C12'!J72/('C8,C10,C12'!J72+'C8,C10,C12'!J27+'C8,C10,C12'!J116)*100</f>
        <v>33.440261865793779</v>
      </c>
      <c r="K73" s="87">
        <f>+'C8,C10,C12'!K72/('C8,C10,C12'!K72+'C8,C10,C12'!K27+'C8,C10,C12'!K116)*100</f>
        <v>34.732824427480921</v>
      </c>
      <c r="L73" s="87">
        <f>+'C8,C10,C12'!L72/('C8,C10,C12'!L72+'C8,C10,C12'!L27+'C8,C10,C12'!L116)*100</f>
        <v>33.887032960266019</v>
      </c>
      <c r="M73" s="87">
        <f>+'C8,C10,C12'!M72/('C8,C10,C12'!M72+'C8,C10,C12'!M27+'C8,C10,C12'!M116)*100</f>
        <v>31.553615921506722</v>
      </c>
      <c r="N73" s="87">
        <f>+'C8,C10,C12'!N72/('C8,C10,C12'!N72+'C8,C10,C12'!N27+'C8,C10,C12'!N116)*100</f>
        <v>31.378419910333793</v>
      </c>
      <c r="O73" s="87">
        <f>+'C8,C10,C12'!O72/('C8,C10,C12'!O72+'C8,C10,C12'!O27+'C8,C10,C12'!O116)*100</f>
        <v>31.02443683833479</v>
      </c>
      <c r="P73" s="87">
        <f>+'C8,C10,C12'!P72/('C8,C10,C12'!P72+'C8,C10,C12'!P27+'C8,C10,C12'!P116)*100</f>
        <v>28.12133555514411</v>
      </c>
      <c r="Q73" s="87">
        <f>+'C8,C10,C12'!Q72/('C8,C10,C12'!Q72+'C8,C10,C12'!Q27+'C8,C10,C12'!Q116)*100</f>
        <v>27.446036801132344</v>
      </c>
      <c r="R73" s="87">
        <f>+'C8,C10,C12'!R72/('C8,C10,C12'!R72+'C8,C10,C12'!R27+'C8,C10,C12'!R116)*100</f>
        <v>26.847760159431594</v>
      </c>
      <c r="S73" s="87">
        <f>+'C8,C10,C12'!S72/('C8,C10,C12'!S72+'C8,C10,C12'!S27+'C8,C10,C12'!S116)*100</f>
        <v>25.771552551178544</v>
      </c>
    </row>
    <row r="74" spans="1:19" ht="15" customHeight="1" x14ac:dyDescent="0.25">
      <c r="A74" s="78" t="s">
        <v>55</v>
      </c>
      <c r="B74" s="88">
        <f>+[1]ABSOL!L70/([1]ABSOL!L27+[1]ABSOL!L70+[1]ABSOL!L113)*100</f>
        <v>36.081461873452305</v>
      </c>
      <c r="C74" s="88">
        <f>+'C8,C10,C12'!C73/('C8,C10,C12'!C73+'C8,C10,C12'!C28+'C8,C10,C12'!C117)*100</f>
        <v>37.298712477136611</v>
      </c>
      <c r="D74" s="88">
        <f>+'C8,C10,C12'!D73/('C8,C10,C12'!D73+'C8,C10,C12'!D28+'C8,C10,C12'!D117)*100</f>
        <v>37.063450445726268</v>
      </c>
      <c r="E74" s="88">
        <f>+'C8,C10,C12'!E73/('C8,C10,C12'!E73+'C8,C10,C12'!E28+'C8,C10,C12'!E117)*100</f>
        <v>37.223483180324536</v>
      </c>
      <c r="F74" s="88">
        <f>+'C8,C10,C12'!F73/('C8,C10,C12'!F73+'C8,C10,C12'!F28+'C8,C10,C12'!F117)*100</f>
        <v>34.638067938453425</v>
      </c>
      <c r="G74" s="88">
        <f>+'C8,C10,C12'!G73/('C8,C10,C12'!G73+'C8,C10,C12'!G28+'C8,C10,C12'!G117)*100</f>
        <v>34.471579202520907</v>
      </c>
      <c r="H74" s="88">
        <f>+'C8,C10,C12'!H73/('C8,C10,C12'!H73+'C8,C10,C12'!H28+'C8,C10,C12'!H117)*100</f>
        <v>36.120601298257604</v>
      </c>
      <c r="I74" s="88">
        <f>+'C8,C10,C12'!I73/('C8,C10,C12'!I73+'C8,C10,C12'!I28+'C8,C10,C12'!I117)*100</f>
        <v>36.261807972392013</v>
      </c>
      <c r="J74" s="88">
        <f>+'C8,C10,C12'!J73/('C8,C10,C12'!J73+'C8,C10,C12'!J28+'C8,C10,C12'!J117)*100</f>
        <v>41.372082483571262</v>
      </c>
      <c r="K74" s="88">
        <f>+'C8,C10,C12'!K73/('C8,C10,C12'!K73+'C8,C10,C12'!K28+'C8,C10,C12'!K117)*100</f>
        <v>40.992383265261068</v>
      </c>
      <c r="L74" s="88">
        <f>+'C8,C10,C12'!L73/('C8,C10,C12'!L73+'C8,C10,C12'!L28+'C8,C10,C12'!L117)*100</f>
        <v>39.417770419426049</v>
      </c>
      <c r="M74" s="88">
        <f>+'C8,C10,C12'!M73/('C8,C10,C12'!M73+'C8,C10,C12'!M28+'C8,C10,C12'!M117)*100</f>
        <v>38.24705620973117</v>
      </c>
      <c r="N74" s="88">
        <f>+'C8,C10,C12'!N73/('C8,C10,C12'!N73+'C8,C10,C12'!N28+'C8,C10,C12'!N117)*100</f>
        <v>37.398797131621556</v>
      </c>
      <c r="O74" s="88">
        <f>+'C8,C10,C12'!O73/('C8,C10,C12'!O73+'C8,C10,C12'!O28+'C8,C10,C12'!O117)*100</f>
        <v>37.284194617217928</v>
      </c>
      <c r="P74" s="88">
        <f>+'C8,C10,C12'!P73/('C8,C10,C12'!P73+'C8,C10,C12'!P28+'C8,C10,C12'!P117)*100</f>
        <v>34.872966347225315</v>
      </c>
      <c r="Q74" s="88">
        <f>+'C8,C10,C12'!Q73/('C8,C10,C12'!Q73+'C8,C10,C12'!Q28+'C8,C10,C12'!Q117)*100</f>
        <v>32.82414405813244</v>
      </c>
      <c r="R74" s="88">
        <f>+'C8,C10,C12'!R73/('C8,C10,C12'!R73+'C8,C10,C12'!R28+'C8,C10,C12'!R117)*100</f>
        <v>33.103412101025462</v>
      </c>
      <c r="S74" s="88">
        <f>+'C8,C10,C12'!S73/('C8,C10,C12'!S73+'C8,C10,C12'!S28+'C8,C10,C12'!S117)*100</f>
        <v>31.92090395480226</v>
      </c>
    </row>
    <row r="75" spans="1:19" ht="15" customHeight="1" x14ac:dyDescent="0.25">
      <c r="A75" s="78" t="s">
        <v>56</v>
      </c>
      <c r="B75" s="88">
        <f>+[1]ABSOL!L71/([1]ABSOL!L28+[1]ABSOL!L71+[1]ABSOL!L114)*100</f>
        <v>18.35848193872885</v>
      </c>
      <c r="C75" s="88">
        <f>+'C8,C10,C12'!C74/('C8,C10,C12'!C74+'C8,C10,C12'!C29+'C8,C10,C12'!C118)*100</f>
        <v>21.559584949166755</v>
      </c>
      <c r="D75" s="88">
        <f>+'C8,C10,C12'!D74/('C8,C10,C12'!D74+'C8,C10,C12'!D29+'C8,C10,C12'!D118)*100</f>
        <v>23.482190068740085</v>
      </c>
      <c r="E75" s="88">
        <f>+'C8,C10,C12'!E74/('C8,C10,C12'!E74+'C8,C10,C12'!E29+'C8,C10,C12'!E118)*100</f>
        <v>21.909191583610188</v>
      </c>
      <c r="F75" s="88">
        <f>+'C8,C10,C12'!F74/('C8,C10,C12'!F74+'C8,C10,C12'!F29+'C8,C10,C12'!F118)*100</f>
        <v>24.134019719047203</v>
      </c>
      <c r="G75" s="88">
        <f>+'C8,C10,C12'!G74/('C8,C10,C12'!G74+'C8,C10,C12'!G29+'C8,C10,C12'!G118)*100</f>
        <v>24.784242474294917</v>
      </c>
      <c r="H75" s="88">
        <f>+'C8,C10,C12'!H74/('C8,C10,C12'!H74+'C8,C10,C12'!H29+'C8,C10,C12'!H118)*100</f>
        <v>24.547650156392287</v>
      </c>
      <c r="I75" s="88">
        <f>+'C8,C10,C12'!I74/('C8,C10,C12'!I74+'C8,C10,C12'!I29+'C8,C10,C12'!I118)*100</f>
        <v>25.580531302247817</v>
      </c>
      <c r="J75" s="88">
        <f>+'C8,C10,C12'!J74/('C8,C10,C12'!J74+'C8,C10,C12'!J29+'C8,C10,C12'!J118)*100</f>
        <v>22.796994834872436</v>
      </c>
      <c r="K75" s="88">
        <f>+'C8,C10,C12'!K74/('C8,C10,C12'!K74+'C8,C10,C12'!K29+'C8,C10,C12'!K118)*100</f>
        <v>26.971608832807568</v>
      </c>
      <c r="L75" s="88">
        <f>+'C8,C10,C12'!L74/('C8,C10,C12'!L74+'C8,C10,C12'!L29+'C8,C10,C12'!L118)*100</f>
        <v>27.152807091599829</v>
      </c>
      <c r="M75" s="88">
        <f>+'C8,C10,C12'!M74/('C8,C10,C12'!M74+'C8,C10,C12'!M29+'C8,C10,C12'!M118)*100</f>
        <v>23.328396106644096</v>
      </c>
      <c r="N75" s="88">
        <f>+'C8,C10,C12'!N74/('C8,C10,C12'!N74+'C8,C10,C12'!N29+'C8,C10,C12'!N118)*100</f>
        <v>24.309783378167918</v>
      </c>
      <c r="O75" s="88">
        <f>+'C8,C10,C12'!O74/('C8,C10,C12'!O74+'C8,C10,C12'!O29+'C8,C10,C12'!O118)*100</f>
        <v>23.631134152403948</v>
      </c>
      <c r="P75" s="88">
        <f>+'C8,C10,C12'!P74/('C8,C10,C12'!P74+'C8,C10,C12'!P29+'C8,C10,C12'!P118)*100</f>
        <v>20.014067170740287</v>
      </c>
      <c r="Q75" s="88">
        <f>+'C8,C10,C12'!Q74/('C8,C10,C12'!Q74+'C8,C10,C12'!Q29+'C8,C10,C12'!Q118)*100</f>
        <v>20.934290892006175</v>
      </c>
      <c r="R75" s="88">
        <f>+'C8,C10,C12'!R74/('C8,C10,C12'!R74+'C8,C10,C12'!R29+'C8,C10,C12'!R118)*100</f>
        <v>19.486928104575163</v>
      </c>
      <c r="S75" s="88">
        <f>+'C8,C10,C12'!S74/('C8,C10,C12'!S74+'C8,C10,C12'!S29+'C8,C10,C12'!S118)*100</f>
        <v>19.091581690095538</v>
      </c>
    </row>
    <row r="76" spans="1:19" ht="15" customHeight="1" x14ac:dyDescent="0.25">
      <c r="A76" s="78" t="s">
        <v>57</v>
      </c>
      <c r="B76" s="88" t="s">
        <v>61</v>
      </c>
      <c r="C76" s="88">
        <f>+'C8,C10,C12'!C75/('C8,C10,C12'!C75+'C8,C10,C12'!C30+'C8,C10,C12'!C119)*100</f>
        <v>1.4492753623188406</v>
      </c>
      <c r="D76" s="88">
        <f>+'C8,C10,C12'!D75/('C8,C10,C12'!D75+'C8,C10,C12'!D30+'C8,C10,C12'!D119)*100</f>
        <v>8.1967213114754092</v>
      </c>
      <c r="E76" s="88">
        <f>+'C8,C10,C12'!E75/('C8,C10,C12'!E75+'C8,C10,C12'!E30+'C8,C10,C12'!E119)*100</f>
        <v>4.9429657794676807</v>
      </c>
      <c r="F76" s="88">
        <f>+'C8,C10,C12'!F75/('C8,C10,C12'!F75+'C8,C10,C12'!F30+'C8,C10,C12'!F119)*100</f>
        <v>3.5460992907801421</v>
      </c>
      <c r="G76" s="88">
        <f>+'C8,C10,C12'!G75/('C8,C10,C12'!G75+'C8,C10,C12'!G30+'C8,C10,C12'!G119)*100</f>
        <v>7.5</v>
      </c>
      <c r="H76" s="88">
        <f>+'C8,C10,C12'!H75/('C8,C10,C12'!H75+'C8,C10,C12'!H30+'C8,C10,C12'!H119)*100</f>
        <v>11.173184357541899</v>
      </c>
      <c r="I76" s="88">
        <f>+'C8,C10,C12'!I75/('C8,C10,C12'!I75+'C8,C10,C12'!I30+'C8,C10,C12'!I119)*100</f>
        <v>3.4313725490196081</v>
      </c>
      <c r="J76" s="88">
        <f>+'C8,C10,C12'!J75/('C8,C10,C12'!J75+'C8,C10,C12'!J30+'C8,C10,C12'!J119)*100</f>
        <v>0</v>
      </c>
      <c r="K76" s="88">
        <f>+'C8,C10,C12'!K75/('C8,C10,C12'!K75+'C8,C10,C12'!K30+'C8,C10,C12'!K119)*100</f>
        <v>2.5</v>
      </c>
      <c r="L76" s="88">
        <f>+'C8,C10,C12'!L75/('C8,C10,C12'!L75+'C8,C10,C12'!L30+'C8,C10,C12'!L119)*100</f>
        <v>2.7681660899653981</v>
      </c>
      <c r="M76" s="88">
        <f>+'C8,C10,C12'!M75/('C8,C10,C12'!M75+'C8,C10,C12'!M30+'C8,C10,C12'!M119)*100</f>
        <v>0.79051383399209485</v>
      </c>
      <c r="N76" s="88">
        <f>+'C8,C10,C12'!N75/('C8,C10,C12'!N75+'C8,C10,C12'!N30+'C8,C10,C12'!N119)*100</f>
        <v>1.7421602787456445</v>
      </c>
      <c r="O76" s="88">
        <f>+'C8,C10,C12'!O75/('C8,C10,C12'!O75+'C8,C10,C12'!O30+'C8,C10,C12'!O119)*100</f>
        <v>2.0242914979757085</v>
      </c>
      <c r="P76" s="88">
        <f>+'C8,C10,C12'!P75/('C8,C10,C12'!P75+'C8,C10,C12'!P30+'C8,C10,C12'!P119)*100</f>
        <v>3.5343035343035343</v>
      </c>
      <c r="Q76" s="88">
        <f>+'C8,C10,C12'!Q75/('C8,C10,C12'!Q75+'C8,C10,C12'!Q30+'C8,C10,C12'!Q119)*100</f>
        <v>0</v>
      </c>
      <c r="R76" s="88">
        <f>+'C8,C10,C12'!R75/('C8,C10,C12'!R75+'C8,C10,C12'!R30+'C8,C10,C12'!R119)*100</f>
        <v>1.1605415860735011</v>
      </c>
      <c r="S76" s="88">
        <f>+'C8,C10,C12'!S75/('C8,C10,C12'!S75+'C8,C10,C12'!S30+'C8,C10,C12'!S119)*100</f>
        <v>0</v>
      </c>
    </row>
    <row r="77" spans="1:19" ht="15" customHeight="1" x14ac:dyDescent="0.25">
      <c r="A77" s="70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</row>
    <row r="78" spans="1:19" ht="15" customHeight="1" x14ac:dyDescent="0.25">
      <c r="A78" s="90" t="s">
        <v>59</v>
      </c>
      <c r="B78" s="86">
        <f>+[1]ABSOL!L74/([1]ABSOL!L31+[1]ABSOL!L74+[1]ABSOL!L117)*100</f>
        <v>32.467807622589987</v>
      </c>
      <c r="C78" s="86">
        <f>+'C8,C10,C12'!C77/('C8,C10,C12'!C77+'C8,C10,C12'!C32+'C8,C10,C12'!C121)*100</f>
        <v>35.104025327905923</v>
      </c>
      <c r="D78" s="86">
        <f>+'C8,C10,C12'!D77/('C8,C10,C12'!D77+'C8,C10,C12'!D32+'C8,C10,C12'!D121)*100</f>
        <v>34.224182089485758</v>
      </c>
      <c r="E78" s="86">
        <f>+'C8,C10,C12'!E77/('C8,C10,C12'!E77+'C8,C10,C12'!E32+'C8,C10,C12'!E121)*100</f>
        <v>31.684912041947687</v>
      </c>
      <c r="F78" s="86">
        <f>+'C8,C10,C12'!F77/('C8,C10,C12'!F77+'C8,C10,C12'!F32+'C8,C10,C12'!F121)*100</f>
        <v>32.82711435407645</v>
      </c>
      <c r="G78" s="86">
        <f>+'C8,C10,C12'!G77/('C8,C10,C12'!G77+'C8,C10,C12'!G32+'C8,C10,C12'!G121)*100</f>
        <v>33.057449826115679</v>
      </c>
      <c r="H78" s="86">
        <f>+'C8,C10,C12'!H77/('C8,C10,C12'!H77+'C8,C10,C12'!H32+'C8,C10,C12'!H121)*100</f>
        <v>33.568830972043337</v>
      </c>
      <c r="I78" s="86">
        <f>+'C8,C10,C12'!I77/('C8,C10,C12'!I77+'C8,C10,C12'!I32+'C8,C10,C12'!I121)*100</f>
        <v>32.653135457587659</v>
      </c>
      <c r="J78" s="86">
        <f>+'C8,C10,C12'!J77/('C8,C10,C12'!J77+'C8,C10,C12'!J32+'C8,C10,C12'!J121)*100</f>
        <v>33.108308994560943</v>
      </c>
      <c r="K78" s="86">
        <f>+'C8,C10,C12'!K77/('C8,C10,C12'!K77+'C8,C10,C12'!K32+'C8,C10,C12'!K121)*100</f>
        <v>34.367001865887289</v>
      </c>
      <c r="L78" s="86">
        <f>+'C8,C10,C12'!L77/('C8,C10,C12'!L77+'C8,C10,C12'!L32+'C8,C10,C12'!L121)*100</f>
        <v>33.577939385962026</v>
      </c>
      <c r="M78" s="86">
        <f>+'C8,C10,C12'!M77/('C8,C10,C12'!M77+'C8,C10,C12'!M32+'C8,C10,C12'!M121)*100</f>
        <v>32.864871890688718</v>
      </c>
      <c r="N78" s="86">
        <f>+'C8,C10,C12'!N77/('C8,C10,C12'!N77+'C8,C10,C12'!N32+'C8,C10,C12'!N121)*100</f>
        <v>33.341832525910036</v>
      </c>
      <c r="O78" s="86">
        <f>+'C8,C10,C12'!O77/('C8,C10,C12'!O77+'C8,C10,C12'!O32+'C8,C10,C12'!O121)*100</f>
        <v>32.594013288581408</v>
      </c>
      <c r="P78" s="86">
        <f>+'C8,C10,C12'!P77/('C8,C10,C12'!P77+'C8,C10,C12'!P32+'C8,C10,C12'!P121)*100</f>
        <v>30.726520090226312</v>
      </c>
      <c r="Q78" s="86">
        <f>+'C8,C10,C12'!Q77/('C8,C10,C12'!Q77+'C8,C10,C12'!Q32+'C8,C10,C12'!Q121)*100</f>
        <v>30.612588151903601</v>
      </c>
      <c r="R78" s="86">
        <f>+'C8,C10,C12'!R77/('C8,C10,C12'!R77+'C8,C10,C12'!R32+'C8,C10,C12'!R121)*100</f>
        <v>28.418839360807404</v>
      </c>
      <c r="S78" s="86">
        <f>+'C8,C10,C12'!S77/('C8,C10,C12'!S77+'C8,C10,C12'!S32+'C8,C10,C12'!S121)*100</f>
        <v>27.509146872640688</v>
      </c>
    </row>
    <row r="79" spans="1:19" ht="15" customHeight="1" x14ac:dyDescent="0.25">
      <c r="A79" s="69" t="s">
        <v>50</v>
      </c>
      <c r="B79" s="88">
        <f>+[1]ABSOL!L75/([1]ABSOL!L32+[1]ABSOL!L75+[1]ABSOL!L118)*100</f>
        <v>34.214958279108934</v>
      </c>
      <c r="C79" s="88">
        <f>+'C8,C10,C12'!C78/('C8,C10,C12'!C78+'C8,C10,C12'!C33+'C8,C10,C12'!C122)*100</f>
        <v>37.684794588226353</v>
      </c>
      <c r="D79" s="88">
        <f>+'C8,C10,C12'!D78/('C8,C10,C12'!D78+'C8,C10,C12'!D33+'C8,C10,C12'!D122)*100</f>
        <v>36.182400602977197</v>
      </c>
      <c r="E79" s="88">
        <f>+'C8,C10,C12'!E78/('C8,C10,C12'!E78+'C8,C10,C12'!E33+'C8,C10,C12'!E122)*100</f>
        <v>33.790838942702351</v>
      </c>
      <c r="F79" s="88">
        <f>+'C8,C10,C12'!F78/('C8,C10,C12'!F78+'C8,C10,C12'!F33+'C8,C10,C12'!F122)*100</f>
        <v>33.801365451500708</v>
      </c>
      <c r="G79" s="88">
        <f>+'C8,C10,C12'!G78/('C8,C10,C12'!G78+'C8,C10,C12'!G33+'C8,C10,C12'!G122)*100</f>
        <v>33.826078424959938</v>
      </c>
      <c r="H79" s="88">
        <f>+'C8,C10,C12'!H78/('C8,C10,C12'!H78+'C8,C10,C12'!H33+'C8,C10,C12'!H122)*100</f>
        <v>34.837314459844684</v>
      </c>
      <c r="I79" s="88">
        <f>+'C8,C10,C12'!I78/('C8,C10,C12'!I78+'C8,C10,C12'!I33+'C8,C10,C12'!I122)*100</f>
        <v>33.430350827778298</v>
      </c>
      <c r="J79" s="88">
        <f>+'C8,C10,C12'!J78/('C8,C10,C12'!J78+'C8,C10,C12'!J33+'C8,C10,C12'!J122)*100</f>
        <v>33.724402087040446</v>
      </c>
      <c r="K79" s="88">
        <f>+'C8,C10,C12'!K78/('C8,C10,C12'!K78+'C8,C10,C12'!K33+'C8,C10,C12'!K122)*100</f>
        <v>36.244239631336406</v>
      </c>
      <c r="L79" s="88">
        <f>+'C8,C10,C12'!L78/('C8,C10,C12'!L78+'C8,C10,C12'!L33+'C8,C10,C12'!L122)*100</f>
        <v>35.419310185719226</v>
      </c>
      <c r="M79" s="88">
        <f>+'C8,C10,C12'!M78/('C8,C10,C12'!M78+'C8,C10,C12'!M33+'C8,C10,C12'!M122)*100</f>
        <v>35.683724114324832</v>
      </c>
      <c r="N79" s="88">
        <f>+'C8,C10,C12'!N78/('C8,C10,C12'!N78+'C8,C10,C12'!N33+'C8,C10,C12'!N122)*100</f>
        <v>34.811724102405606</v>
      </c>
      <c r="O79" s="88">
        <f>+'C8,C10,C12'!O78/('C8,C10,C12'!O78+'C8,C10,C12'!O33+'C8,C10,C12'!O122)*100</f>
        <v>33.802649698466212</v>
      </c>
      <c r="P79" s="88">
        <f>+'C8,C10,C12'!P78/('C8,C10,C12'!P78+'C8,C10,C12'!P33+'C8,C10,C12'!P122)*100</f>
        <v>32.248692620569436</v>
      </c>
      <c r="Q79" s="88">
        <f>+'C8,C10,C12'!Q78/('C8,C10,C12'!Q78+'C8,C10,C12'!Q33+'C8,C10,C12'!Q122)*100</f>
        <v>31.416757344940155</v>
      </c>
      <c r="R79" s="88">
        <f>+'C8,C10,C12'!R78/('C8,C10,C12'!R78+'C8,C10,C12'!R33+'C8,C10,C12'!R122)*100</f>
        <v>29.433402025305238</v>
      </c>
      <c r="S79" s="88">
        <f>+'C8,C10,C12'!S78/('C8,C10,C12'!S78+'C8,C10,C12'!S33+'C8,C10,C12'!S122)*100</f>
        <v>28.04080845317959</v>
      </c>
    </row>
    <row r="80" spans="1:19" ht="15" customHeight="1" x14ac:dyDescent="0.25">
      <c r="A80" s="69" t="s">
        <v>51</v>
      </c>
      <c r="B80" s="88">
        <f>+[1]ABSOL!L76/([1]ABSOL!L33+[1]ABSOL!L76+[1]ABSOL!L119)*100</f>
        <v>34.683794466403164</v>
      </c>
      <c r="C80" s="88">
        <f>+'C8,C10,C12'!C79/('C8,C10,C12'!C79+'C8,C10,C12'!C34+'C8,C10,C12'!C123)*100</f>
        <v>34.35121339661503</v>
      </c>
      <c r="D80" s="88">
        <f>+'C8,C10,C12'!D79/('C8,C10,C12'!D79+'C8,C10,C12'!D34+'C8,C10,C12'!D123)*100</f>
        <v>33.957287501063561</v>
      </c>
      <c r="E80" s="88">
        <f>+'C8,C10,C12'!E79/('C8,C10,C12'!E79+'C8,C10,C12'!E34+'C8,C10,C12'!E123)*100</f>
        <v>30.565673084070465</v>
      </c>
      <c r="F80" s="88">
        <f>+'C8,C10,C12'!F79/('C8,C10,C12'!F79+'C8,C10,C12'!F34+'C8,C10,C12'!F123)*100</f>
        <v>29.611128189363669</v>
      </c>
      <c r="G80" s="88">
        <f>+'C8,C10,C12'!G79/('C8,C10,C12'!G79+'C8,C10,C12'!G34+'C8,C10,C12'!G123)*100</f>
        <v>29.238020424194815</v>
      </c>
      <c r="H80" s="88">
        <f>+'C8,C10,C12'!H79/('C8,C10,C12'!H79+'C8,C10,C12'!H34+'C8,C10,C12'!H123)*100</f>
        <v>31.183203213825511</v>
      </c>
      <c r="I80" s="88">
        <f>+'C8,C10,C12'!I79/('C8,C10,C12'!I79+'C8,C10,C12'!I34+'C8,C10,C12'!I123)*100</f>
        <v>31.031320541760721</v>
      </c>
      <c r="J80" s="88">
        <f>+'C8,C10,C12'!J79/('C8,C10,C12'!J79+'C8,C10,C12'!J34+'C8,C10,C12'!J123)*100</f>
        <v>34.964028776978417</v>
      </c>
      <c r="K80" s="88">
        <f>+'C8,C10,C12'!K79/('C8,C10,C12'!K79+'C8,C10,C12'!K34+'C8,C10,C12'!K123)*100</f>
        <v>36.619127516778519</v>
      </c>
      <c r="L80" s="88">
        <f>+'C8,C10,C12'!L79/('C8,C10,C12'!L79+'C8,C10,C12'!L34+'C8,C10,C12'!L123)*100</f>
        <v>35.013967432036516</v>
      </c>
      <c r="M80" s="88">
        <f>+'C8,C10,C12'!M79/('C8,C10,C12'!M79+'C8,C10,C12'!M34+'C8,C10,C12'!M123)*100</f>
        <v>35.066079295154182</v>
      </c>
      <c r="N80" s="88">
        <f>+'C8,C10,C12'!N79/('C8,C10,C12'!N79+'C8,C10,C12'!N34+'C8,C10,C12'!N123)*100</f>
        <v>34.288559415799959</v>
      </c>
      <c r="O80" s="88">
        <f>+'C8,C10,C12'!O79/('C8,C10,C12'!O79+'C8,C10,C12'!O34+'C8,C10,C12'!O123)*100</f>
        <v>32.792627721491705</v>
      </c>
      <c r="P80" s="88">
        <f>+'C8,C10,C12'!P79/('C8,C10,C12'!P79+'C8,C10,C12'!P34+'C8,C10,C12'!P123)*100</f>
        <v>31.540643227912451</v>
      </c>
      <c r="Q80" s="88">
        <f>+'C8,C10,C12'!Q79/('C8,C10,C12'!Q79+'C8,C10,C12'!Q34+'C8,C10,C12'!Q123)*100</f>
        <v>29.207810939753685</v>
      </c>
      <c r="R80" s="88">
        <f>+'C8,C10,C12'!R79/('C8,C10,C12'!R79+'C8,C10,C12'!R34+'C8,C10,C12'!R123)*100</f>
        <v>27.438780752326046</v>
      </c>
      <c r="S80" s="88">
        <f>+'C8,C10,C12'!S79/('C8,C10,C12'!S79+'C8,C10,C12'!S34+'C8,C10,C12'!S123)*100</f>
        <v>26.417711685717453</v>
      </c>
    </row>
    <row r="81" spans="1:23" ht="15" customHeight="1" x14ac:dyDescent="0.25">
      <c r="A81" s="69" t="s">
        <v>52</v>
      </c>
      <c r="B81" s="88">
        <f>+[1]ABSOL!L77/([1]ABSOL!L34+[1]ABSOL!L77+[1]ABSOL!L120)*100</f>
        <v>33.892696761994799</v>
      </c>
      <c r="C81" s="88">
        <f>+'C8,C10,C12'!C80/('C8,C10,C12'!C80+'C8,C10,C12'!C35+'C8,C10,C12'!C124)*100</f>
        <v>37.619328226281674</v>
      </c>
      <c r="D81" s="88">
        <f>+'C8,C10,C12'!D80/('C8,C10,C12'!D80+'C8,C10,C12'!D35+'C8,C10,C12'!D124)*100</f>
        <v>36.019816336394392</v>
      </c>
      <c r="E81" s="88">
        <f>+'C8,C10,C12'!E80/('C8,C10,C12'!E80+'C8,C10,C12'!E35+'C8,C10,C12'!E124)*100</f>
        <v>34.553846153846152</v>
      </c>
      <c r="F81" s="88">
        <f>+'C8,C10,C12'!F80/('C8,C10,C12'!F80+'C8,C10,C12'!F35+'C8,C10,C12'!F124)*100</f>
        <v>33.071579583207487</v>
      </c>
      <c r="G81" s="88">
        <f>+'C8,C10,C12'!G80/('C8,C10,C12'!G80+'C8,C10,C12'!G35+'C8,C10,C12'!G124)*100</f>
        <v>33.234390992835209</v>
      </c>
      <c r="H81" s="88">
        <f>+'C8,C10,C12'!H80/('C8,C10,C12'!H80+'C8,C10,C12'!H35+'C8,C10,C12'!H124)*100</f>
        <v>35.950715255299151</v>
      </c>
      <c r="I81" s="88">
        <f>+'C8,C10,C12'!I80/('C8,C10,C12'!I80+'C8,C10,C12'!I35+'C8,C10,C12'!I124)*100</f>
        <v>36.1351217088922</v>
      </c>
      <c r="J81" s="88">
        <f>+'C8,C10,C12'!J80/('C8,C10,C12'!J80+'C8,C10,C12'!J35+'C8,C10,C12'!J124)*100</f>
        <v>36.349439647253348</v>
      </c>
      <c r="K81" s="88">
        <f>+'C8,C10,C12'!K80/('C8,C10,C12'!K80+'C8,C10,C12'!K35+'C8,C10,C12'!K124)*100</f>
        <v>38.789877027267863</v>
      </c>
      <c r="L81" s="88">
        <f>+'C8,C10,C12'!L80/('C8,C10,C12'!L80+'C8,C10,C12'!L35+'C8,C10,C12'!L124)*100</f>
        <v>38.421710408855567</v>
      </c>
      <c r="M81" s="88">
        <f>+'C8,C10,C12'!M80/('C8,C10,C12'!M80+'C8,C10,C12'!M35+'C8,C10,C12'!M124)*100</f>
        <v>38.996240272798808</v>
      </c>
      <c r="N81" s="88">
        <f>+'C8,C10,C12'!N80/('C8,C10,C12'!N80+'C8,C10,C12'!N35+'C8,C10,C12'!N124)*100</f>
        <v>37.188872620790633</v>
      </c>
      <c r="O81" s="88">
        <f>+'C8,C10,C12'!O80/('C8,C10,C12'!O80+'C8,C10,C12'!O35+'C8,C10,C12'!O124)*100</f>
        <v>36.279234585400424</v>
      </c>
      <c r="P81" s="88">
        <f>+'C8,C10,C12'!P80/('C8,C10,C12'!P80+'C8,C10,C12'!P35+'C8,C10,C12'!P124)*100</f>
        <v>36.328447236499777</v>
      </c>
      <c r="Q81" s="88">
        <f>+'C8,C10,C12'!Q80/('C8,C10,C12'!Q80+'C8,C10,C12'!Q35+'C8,C10,C12'!Q124)*100</f>
        <v>35.62033181307423</v>
      </c>
      <c r="R81" s="88">
        <f>+'C8,C10,C12'!R80/('C8,C10,C12'!R80+'C8,C10,C12'!R35+'C8,C10,C12'!R124)*100</f>
        <v>33.682105964678435</v>
      </c>
      <c r="S81" s="88">
        <f>+'C8,C10,C12'!S80/('C8,C10,C12'!S80+'C8,C10,C12'!S35+'C8,C10,C12'!S124)*100</f>
        <v>31.948902298112724</v>
      </c>
    </row>
    <row r="82" spans="1:23" ht="15" customHeight="1" x14ac:dyDescent="0.25">
      <c r="A82" s="69" t="s">
        <v>53</v>
      </c>
      <c r="B82" s="88">
        <f>+[1]ABSOL!L78/([1]ABSOL!L35+[1]ABSOL!L78+[1]ABSOL!L121)*100</f>
        <v>33.833435394978565</v>
      </c>
      <c r="C82" s="88">
        <f>+'C8,C10,C12'!C81/('C8,C10,C12'!C81+'C8,C10,C12'!C36+'C8,C10,C12'!C125)*100</f>
        <v>43.356853325326526</v>
      </c>
      <c r="D82" s="88">
        <f>+'C8,C10,C12'!D81/('C8,C10,C12'!D81+'C8,C10,C12'!D36+'C8,C10,C12'!D125)*100</f>
        <v>40.408853366123573</v>
      </c>
      <c r="E82" s="88">
        <f>+'C8,C10,C12'!E81/('C8,C10,C12'!E81+'C8,C10,C12'!E36+'C8,C10,C12'!E125)*100</f>
        <v>38.747931605074463</v>
      </c>
      <c r="F82" s="88">
        <f>+'C8,C10,C12'!F81/('C8,C10,C12'!F81+'C8,C10,C12'!F36+'C8,C10,C12'!F125)*100</f>
        <v>41.42099420254101</v>
      </c>
      <c r="G82" s="88">
        <f>+'C8,C10,C12'!G81/('C8,C10,C12'!G81+'C8,C10,C12'!G36+'C8,C10,C12'!G125)*100</f>
        <v>41.772935495852423</v>
      </c>
      <c r="H82" s="88">
        <f>+'C8,C10,C12'!H81/('C8,C10,C12'!H81+'C8,C10,C12'!H36+'C8,C10,C12'!H125)*100</f>
        <v>39.682539682539684</v>
      </c>
      <c r="I82" s="88">
        <f>+'C8,C10,C12'!I81/('C8,C10,C12'!I81+'C8,C10,C12'!I36+'C8,C10,C12'!I125)*100</f>
        <v>34.310165975103736</v>
      </c>
      <c r="J82" s="88">
        <f>+'C8,C10,C12'!J81/('C8,C10,C12'!J81+'C8,C10,C12'!J36+'C8,C10,C12'!J125)*100</f>
        <v>28.252299605781868</v>
      </c>
      <c r="K82" s="88">
        <f>+'C8,C10,C12'!K81/('C8,C10,C12'!K81+'C8,C10,C12'!K36+'C8,C10,C12'!K125)*100</f>
        <v>32.553839460517729</v>
      </c>
      <c r="L82" s="88">
        <f>+'C8,C10,C12'!L81/('C8,C10,C12'!L81+'C8,C10,C12'!L36+'C8,C10,C12'!L125)*100</f>
        <v>32.272365579174718</v>
      </c>
      <c r="M82" s="88">
        <f>+'C8,C10,C12'!M81/('C8,C10,C12'!M81+'C8,C10,C12'!M36+'C8,C10,C12'!M125)*100</f>
        <v>32.438529212722763</v>
      </c>
      <c r="N82" s="88">
        <f>+'C8,C10,C12'!N81/('C8,C10,C12'!N81+'C8,C10,C12'!N36+'C8,C10,C12'!N125)*100</f>
        <v>32.826348615822297</v>
      </c>
      <c r="O82" s="88">
        <f>+'C8,C10,C12'!O81/('C8,C10,C12'!O81+'C8,C10,C12'!O36+'C8,C10,C12'!O125)*100</f>
        <v>32.088446889547185</v>
      </c>
      <c r="P82" s="88">
        <f>+'C8,C10,C12'!P81/('C8,C10,C12'!P81+'C8,C10,C12'!P36+'C8,C10,C12'!P125)*100</f>
        <v>28.000998253057151</v>
      </c>
      <c r="Q82" s="88">
        <f>+'C8,C10,C12'!Q81/('C8,C10,C12'!Q81+'C8,C10,C12'!Q36+'C8,C10,C12'!Q125)*100</f>
        <v>29.558421258304023</v>
      </c>
      <c r="R82" s="88">
        <f>+'C8,C10,C12'!R81/('C8,C10,C12'!R81+'C8,C10,C12'!R36+'C8,C10,C12'!R125)*100</f>
        <v>27.147957159857199</v>
      </c>
      <c r="S82" s="88">
        <f>+'C8,C10,C12'!S81/('C8,C10,C12'!S81+'C8,C10,C12'!S36+'C8,C10,C12'!S125)*100</f>
        <v>25.61844221490388</v>
      </c>
    </row>
    <row r="83" spans="1:23" ht="15" customHeight="1" x14ac:dyDescent="0.25">
      <c r="A83" s="70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</row>
    <row r="84" spans="1:23" ht="15" customHeight="1" x14ac:dyDescent="0.25">
      <c r="A84" s="78" t="s">
        <v>54</v>
      </c>
      <c r="B84" s="87">
        <f>+[1]ABSOL!L80/([1]ABSOL!L37+[1]ABSOL!L80+[1]ABSOL!L123)*100</f>
        <v>29.676511954992968</v>
      </c>
      <c r="C84" s="87">
        <f>+'C8,C10,C12'!C83/('C8,C10,C12'!C83+'C8,C10,C12'!C38+'C8,C10,C12'!C127)*100</f>
        <v>31.311777517172057</v>
      </c>
      <c r="D84" s="87">
        <f>+'C8,C10,C12'!D83/('C8,C10,C12'!D83+'C8,C10,C12'!D38+'C8,C10,C12'!D127)*100</f>
        <v>31.394968964390724</v>
      </c>
      <c r="E84" s="87">
        <f>+'C8,C10,C12'!E83/('C8,C10,C12'!E83+'C8,C10,C12'!E38+'C8,C10,C12'!E127)*100</f>
        <v>28.397908979089792</v>
      </c>
      <c r="F84" s="87">
        <f>+'C8,C10,C12'!F83/('C8,C10,C12'!F83+'C8,C10,C12'!F38+'C8,C10,C12'!F127)*100</f>
        <v>31.277217070546648</v>
      </c>
      <c r="G84" s="87">
        <f>+'C8,C10,C12'!G83/('C8,C10,C12'!G83+'C8,C10,C12'!G38+'C8,C10,C12'!G127)*100</f>
        <v>31.932612233176989</v>
      </c>
      <c r="H84" s="87">
        <f>+'C8,C10,C12'!H83/('C8,C10,C12'!H83+'C8,C10,C12'!H38+'C8,C10,C12'!H127)*100</f>
        <v>31.831036495039726</v>
      </c>
      <c r="I84" s="87">
        <f>+'C8,C10,C12'!I83/('C8,C10,C12'!I83+'C8,C10,C12'!I38+'C8,C10,C12'!I127)*100</f>
        <v>31.574833919499806</v>
      </c>
      <c r="J84" s="87">
        <f>+'C8,C10,C12'!J83/('C8,C10,C12'!J83+'C8,C10,C12'!J38+'C8,C10,C12'!J127)*100</f>
        <v>32.25793023062193</v>
      </c>
      <c r="K84" s="87">
        <f>+'C8,C10,C12'!K83/('C8,C10,C12'!K83+'C8,C10,C12'!K38+'C8,C10,C12'!K127)*100</f>
        <v>31.844742850508883</v>
      </c>
      <c r="L84" s="87">
        <f>+'C8,C10,C12'!L83/('C8,C10,C12'!L83+'C8,C10,C12'!L38+'C8,C10,C12'!L127)*100</f>
        <v>31.131714044900772</v>
      </c>
      <c r="M84" s="87">
        <f>+'C8,C10,C12'!M83/('C8,C10,C12'!M83+'C8,C10,C12'!M38+'C8,C10,C12'!M127)*100</f>
        <v>29.13442301158884</v>
      </c>
      <c r="N84" s="87">
        <f>+'C8,C10,C12'!N83/('C8,C10,C12'!N83+'C8,C10,C12'!N38+'C8,C10,C12'!N127)*100</f>
        <v>31.29241929112651</v>
      </c>
      <c r="O84" s="87">
        <f>+'C8,C10,C12'!O83/('C8,C10,C12'!O83+'C8,C10,C12'!O38+'C8,C10,C12'!O127)*100</f>
        <v>30.945363863069598</v>
      </c>
      <c r="P84" s="87">
        <f>+'C8,C10,C12'!P83/('C8,C10,C12'!P83+'C8,C10,C12'!P38+'C8,C10,C12'!P127)*100</f>
        <v>28.659516642800781</v>
      </c>
      <c r="Q84" s="87">
        <f>+'C8,C10,C12'!Q83/('C8,C10,C12'!Q83+'C8,C10,C12'!Q38+'C8,C10,C12'!Q127)*100</f>
        <v>29.621583930056051</v>
      </c>
      <c r="R84" s="87">
        <f>+'C8,C10,C12'!R83/('C8,C10,C12'!R83+'C8,C10,C12'!R38+'C8,C10,C12'!R127)*100</f>
        <v>27.217133408571954</v>
      </c>
      <c r="S84" s="87">
        <f>+'C8,C10,C12'!S83/('C8,C10,C12'!S83+'C8,C10,C12'!S38+'C8,C10,C12'!S127)*100</f>
        <v>26.880166337035345</v>
      </c>
    </row>
    <row r="85" spans="1:23" ht="15" customHeight="1" x14ac:dyDescent="0.25">
      <c r="A85" s="78" t="s">
        <v>55</v>
      </c>
      <c r="B85" s="88">
        <f>+[1]ABSOL!L81/([1]ABSOL!L38+[1]ABSOL!L81+[1]ABSOL!L124)*100</f>
        <v>34.87544483985765</v>
      </c>
      <c r="C85" s="88">
        <f>+'C8,C10,C12'!C84/('C8,C10,C12'!C84+'C8,C10,C12'!C39+'C8,C10,C12'!C128)*100</f>
        <v>38.800792864222004</v>
      </c>
      <c r="D85" s="88">
        <f>+'C8,C10,C12'!D84/('C8,C10,C12'!D84+'C8,C10,C12'!D39+'C8,C10,C12'!D128)*100</f>
        <v>39.313262005473995</v>
      </c>
      <c r="E85" s="88">
        <f>+'C8,C10,C12'!E84/('C8,C10,C12'!E84+'C8,C10,C12'!E39+'C8,C10,C12'!E128)*100</f>
        <v>36.415902140672785</v>
      </c>
      <c r="F85" s="88">
        <f>+'C8,C10,C12'!F84/('C8,C10,C12'!F84+'C8,C10,C12'!F39+'C8,C10,C12'!F128)*100</f>
        <v>39.323887646035303</v>
      </c>
      <c r="G85" s="88">
        <f>+'C8,C10,C12'!G84/('C8,C10,C12'!G84+'C8,C10,C12'!G39+'C8,C10,C12'!G128)*100</f>
        <v>38.58491639176431</v>
      </c>
      <c r="H85" s="88">
        <f>+'C8,C10,C12'!H84/('C8,C10,C12'!H84+'C8,C10,C12'!H39+'C8,C10,C12'!H128)*100</f>
        <v>38.204701477012691</v>
      </c>
      <c r="I85" s="88">
        <f>+'C8,C10,C12'!I84/('C8,C10,C12'!I84+'C8,C10,C12'!I39+'C8,C10,C12'!I128)*100</f>
        <v>38.188772872945307</v>
      </c>
      <c r="J85" s="88">
        <f>+'C8,C10,C12'!J84/('C8,C10,C12'!J84+'C8,C10,C12'!J39+'C8,C10,C12'!J128)*100</f>
        <v>41.68714168714169</v>
      </c>
      <c r="K85" s="88">
        <f>+'C8,C10,C12'!K84/('C8,C10,C12'!K84+'C8,C10,C12'!K39+'C8,C10,C12'!K128)*100</f>
        <v>38.467989935700309</v>
      </c>
      <c r="L85" s="88">
        <f>+'C8,C10,C12'!L84/('C8,C10,C12'!L84+'C8,C10,C12'!L39+'C8,C10,C12'!L128)*100</f>
        <v>42.034656232532143</v>
      </c>
      <c r="M85" s="88">
        <f>+'C8,C10,C12'!M84/('C8,C10,C12'!M84+'C8,C10,C12'!M39+'C8,C10,C12'!M128)*100</f>
        <v>37.791456817757876</v>
      </c>
      <c r="N85" s="88">
        <f>+'C8,C10,C12'!N84/('C8,C10,C12'!N84+'C8,C10,C12'!N39+'C8,C10,C12'!N128)*100</f>
        <v>38.733406611989516</v>
      </c>
      <c r="O85" s="88">
        <f>+'C8,C10,C12'!O84/('C8,C10,C12'!O84+'C8,C10,C12'!O39+'C8,C10,C12'!O128)*100</f>
        <v>38.024417314095452</v>
      </c>
      <c r="P85" s="88">
        <f>+'C8,C10,C12'!P84/('C8,C10,C12'!P84+'C8,C10,C12'!P39+'C8,C10,C12'!P128)*100</f>
        <v>36.268343815513624</v>
      </c>
      <c r="Q85" s="88">
        <f>+'C8,C10,C12'!Q84/('C8,C10,C12'!Q84+'C8,C10,C12'!Q39+'C8,C10,C12'!Q128)*100</f>
        <v>35.448123906422133</v>
      </c>
      <c r="R85" s="88">
        <f>+'C8,C10,C12'!R84/('C8,C10,C12'!R84+'C8,C10,C12'!R39+'C8,C10,C12'!R128)*100</f>
        <v>33.71991687336596</v>
      </c>
      <c r="S85" s="88">
        <f>+'C8,C10,C12'!S84/('C8,C10,C12'!S84+'C8,C10,C12'!S39+'C8,C10,C12'!S128)*100</f>
        <v>34.270030061429878</v>
      </c>
    </row>
    <row r="86" spans="1:23" ht="15" customHeight="1" x14ac:dyDescent="0.25">
      <c r="A86" s="78" t="s">
        <v>56</v>
      </c>
      <c r="B86" s="88">
        <f>+[1]ABSOL!L82/([1]ABSOL!L39+[1]ABSOL!L82+[1]ABSOL!L125)*100</f>
        <v>28.230285079600147</v>
      </c>
      <c r="C86" s="88">
        <f>+'C8,C10,C12'!C85/('C8,C10,C12'!C85+'C8,C10,C12'!C40+'C8,C10,C12'!C129)*100</f>
        <v>28.274215552523874</v>
      </c>
      <c r="D86" s="88">
        <f>+'C8,C10,C12'!D85/('C8,C10,C12'!D85+'C8,C10,C12'!D40+'C8,C10,C12'!D129)*100</f>
        <v>29.248629474363106</v>
      </c>
      <c r="E86" s="88">
        <f>+'C8,C10,C12'!E85/('C8,C10,C12'!E85+'C8,C10,C12'!E40+'C8,C10,C12'!E129)*100</f>
        <v>28.185502026114364</v>
      </c>
      <c r="F86" s="88">
        <f>+'C8,C10,C12'!F85/('C8,C10,C12'!F85+'C8,C10,C12'!F40+'C8,C10,C12'!F129)*100</f>
        <v>31.267345050878813</v>
      </c>
      <c r="G86" s="88">
        <f>+'C8,C10,C12'!G85/('C8,C10,C12'!G85+'C8,C10,C12'!G40+'C8,C10,C12'!G129)*100</f>
        <v>32.74377836907184</v>
      </c>
      <c r="H86" s="88">
        <f>+'C8,C10,C12'!H85/('C8,C10,C12'!H85+'C8,C10,C12'!H40+'C8,C10,C12'!H129)*100</f>
        <v>30.25496590572191</v>
      </c>
      <c r="I86" s="88">
        <f>+'C8,C10,C12'!I85/('C8,C10,C12'!I85+'C8,C10,C12'!I40+'C8,C10,C12'!I129)*100</f>
        <v>34.205035470858256</v>
      </c>
      <c r="J86" s="88">
        <f>+'C8,C10,C12'!J85/('C8,C10,C12'!J85+'C8,C10,C12'!J40+'C8,C10,C12'!J129)*100</f>
        <v>31.489472995946123</v>
      </c>
      <c r="K86" s="88">
        <f>+'C8,C10,C12'!K85/('C8,C10,C12'!K85+'C8,C10,C12'!K40+'C8,C10,C12'!K129)*100</f>
        <v>34.015827157392287</v>
      </c>
      <c r="L86" s="88">
        <f>+'C8,C10,C12'!L85/('C8,C10,C12'!L85+'C8,C10,C12'!L40+'C8,C10,C12'!L129)*100</f>
        <v>31.868131868131865</v>
      </c>
      <c r="M86" s="88">
        <f>+'C8,C10,C12'!M85/('C8,C10,C12'!M85+'C8,C10,C12'!M40+'C8,C10,C12'!M129)*100</f>
        <v>30.152394775036285</v>
      </c>
      <c r="N86" s="88">
        <f>+'C8,C10,C12'!N85/('C8,C10,C12'!N85+'C8,C10,C12'!N40+'C8,C10,C12'!N129)*100</f>
        <v>32.347395710582134</v>
      </c>
      <c r="O86" s="88">
        <f>+'C8,C10,C12'!O85/('C8,C10,C12'!O85+'C8,C10,C12'!O40+'C8,C10,C12'!O129)*100</f>
        <v>32.4779980914007</v>
      </c>
      <c r="P86" s="88">
        <f>+'C8,C10,C12'!P85/('C8,C10,C12'!P85+'C8,C10,C12'!P40+'C8,C10,C12'!P129)*100</f>
        <v>29.338394793926248</v>
      </c>
      <c r="Q86" s="88">
        <f>+'C8,C10,C12'!Q85/('C8,C10,C12'!Q85+'C8,C10,C12'!Q40+'C8,C10,C12'!Q129)*100</f>
        <v>31.317031317031319</v>
      </c>
      <c r="R86" s="88">
        <f>+'C8,C10,C12'!R85/('C8,C10,C12'!R85+'C8,C10,C12'!R40+'C8,C10,C12'!R129)*100</f>
        <v>27.798792756539235</v>
      </c>
      <c r="S86" s="88">
        <f>+'C8,C10,C12'!S85/('C8,C10,C12'!S85+'C8,C10,C12'!S40+'C8,C10,C12'!S129)*100</f>
        <v>27.527003063034016</v>
      </c>
    </row>
    <row r="87" spans="1:23" ht="15" customHeight="1" thickBot="1" x14ac:dyDescent="0.3">
      <c r="A87" s="79" t="s">
        <v>57</v>
      </c>
      <c r="B87" s="91">
        <f>+[1]ABSOL!L83/([1]ABSOL!L40+[1]ABSOL!L83+[1]ABSOL!L126)*100</f>
        <v>21.399176954732511</v>
      </c>
      <c r="C87" s="91">
        <f>+'C8,C10,C12'!C86/('C8,C10,C12'!C86+'C8,C10,C12'!C41+'C8,C10,C12'!C130)*100</f>
        <v>20.574162679425836</v>
      </c>
      <c r="D87" s="91">
        <f>+'C8,C10,C12'!D86/('C8,C10,C12'!D86+'C8,C10,C12'!D41+'C8,C10,C12'!D130)*100</f>
        <v>19.195346582646629</v>
      </c>
      <c r="E87" s="91">
        <f>+'C8,C10,C12'!E86/('C8,C10,C12'!E86+'C8,C10,C12'!E41+'C8,C10,C12'!E130)*100</f>
        <v>14.67693624304664</v>
      </c>
      <c r="F87" s="91">
        <f>+'C8,C10,C12'!F86/('C8,C10,C12'!F86+'C8,C10,C12'!F41+'C8,C10,C12'!F130)*100</f>
        <v>18.307599759374373</v>
      </c>
      <c r="G87" s="91">
        <f>+'C8,C10,C12'!G86/('C8,C10,C12'!G86+'C8,C10,C12'!G41+'C8,C10,C12'!G130)*100</f>
        <v>20.791039551977601</v>
      </c>
      <c r="H87" s="91">
        <f>+'C8,C10,C12'!H86/('C8,C10,C12'!H86+'C8,C10,C12'!H41+'C8,C10,C12'!H130)*100</f>
        <v>23.271928342065234</v>
      </c>
      <c r="I87" s="91">
        <f>+'C8,C10,C12'!I86/('C8,C10,C12'!I86+'C8,C10,C12'!I41+'C8,C10,C12'!I130)*100</f>
        <v>18.139082509320797</v>
      </c>
      <c r="J87" s="91">
        <f>+'C8,C10,C12'!J86/('C8,C10,C12'!J86+'C8,C10,C12'!J41+'C8,C10,C12'!J130)*100</f>
        <v>19.2069017708491</v>
      </c>
      <c r="K87" s="91">
        <f>+'C8,C10,C12'!K86/('C8,C10,C12'!K86+'C8,C10,C12'!K41+'C8,C10,C12'!K130)*100</f>
        <v>19.485242691285496</v>
      </c>
      <c r="L87" s="91">
        <f>+'C8,C10,C12'!L86/('C8,C10,C12'!L86+'C8,C10,C12'!L41+'C8,C10,C12'!L130)*100</f>
        <v>13.987183059348007</v>
      </c>
      <c r="M87" s="91">
        <f>+'C8,C10,C12'!M86/('C8,C10,C12'!M86+'C8,C10,C12'!M41+'C8,C10,C12'!M130)*100</f>
        <v>15.637914944674044</v>
      </c>
      <c r="N87" s="91">
        <f>+'C8,C10,C12'!N86/('C8,C10,C12'!N86+'C8,C10,C12'!N41+'C8,C10,C12'!N130)*100</f>
        <v>18.423148393947439</v>
      </c>
      <c r="O87" s="91">
        <f>+'C8,C10,C12'!O86/('C8,C10,C12'!O86+'C8,C10,C12'!O41+'C8,C10,C12'!O130)*100</f>
        <v>17.059639389736478</v>
      </c>
      <c r="P87" s="91">
        <f>+'C8,C10,C12'!P86/('C8,C10,C12'!P86+'C8,C10,C12'!P41+'C8,C10,C12'!P130)*100</f>
        <v>15.500282645562466</v>
      </c>
      <c r="Q87" s="91">
        <f>+'C8,C10,C12'!Q86/('C8,C10,C12'!Q86+'C8,C10,C12'!Q41+'C8,C10,C12'!Q130)*100</f>
        <v>18.870698951083227</v>
      </c>
      <c r="R87" s="91">
        <f>+'C8,C10,C12'!R86/('C8,C10,C12'!R86+'C8,C10,C12'!R41+'C8,C10,C12'!R130)*100</f>
        <v>17.529510177525793</v>
      </c>
      <c r="S87" s="91">
        <f>+'C8,C10,C12'!S86/('C8,C10,C12'!S86+'C8,C10,C12'!S41+'C8,C10,C12'!S130)*100</f>
        <v>16.555839727195227</v>
      </c>
    </row>
    <row r="88" spans="1:23" ht="15" customHeight="1" x14ac:dyDescent="0.25">
      <c r="A88" s="306" t="s">
        <v>242</v>
      </c>
      <c r="B88" s="306"/>
      <c r="C88" s="306"/>
      <c r="D88" s="306"/>
      <c r="E88" s="306"/>
      <c r="F88" s="306"/>
      <c r="G88" s="306"/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6"/>
      <c r="S88" s="273"/>
    </row>
    <row r="89" spans="1:23" ht="15" customHeight="1" x14ac:dyDescent="0.25">
      <c r="A89" s="92"/>
    </row>
    <row r="90" spans="1:23" ht="15" customHeight="1" x14ac:dyDescent="0.25">
      <c r="A90" s="93"/>
    </row>
    <row r="91" spans="1:23" s="41" customFormat="1" ht="15" customHeight="1" x14ac:dyDescent="0.25">
      <c r="A91" s="284" t="s">
        <v>469</v>
      </c>
      <c r="B91" s="284"/>
      <c r="C91" s="284"/>
      <c r="D91" s="284"/>
      <c r="E91" s="284"/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9"/>
      <c r="U91"/>
      <c r="V91"/>
      <c r="W91" s="46"/>
    </row>
    <row r="92" spans="1:23" s="41" customFormat="1" ht="15" customHeight="1" x14ac:dyDescent="0.2">
      <c r="A92" s="284" t="s">
        <v>62</v>
      </c>
      <c r="B92" s="284"/>
      <c r="C92" s="284"/>
      <c r="D92" s="284"/>
      <c r="E92" s="284"/>
      <c r="F92" s="284"/>
      <c r="G92" s="284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9"/>
      <c r="U92" s="308" t="s">
        <v>356</v>
      </c>
      <c r="V92" s="308"/>
    </row>
    <row r="93" spans="1:23" s="41" customFormat="1" ht="15" customHeight="1" x14ac:dyDescent="0.2">
      <c r="A93" s="284" t="s">
        <v>252</v>
      </c>
      <c r="B93" s="28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30"/>
      <c r="U93" s="308"/>
      <c r="V93" s="308"/>
    </row>
    <row r="94" spans="1:23" s="41" customFormat="1" ht="15" customHeight="1" x14ac:dyDescent="0.25">
      <c r="A94" s="284" t="s">
        <v>248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</row>
    <row r="95" spans="1:23" s="41" customFormat="1" ht="15" customHeight="1" x14ac:dyDescent="0.25">
      <c r="A95" s="284" t="s">
        <v>515</v>
      </c>
      <c r="B95" s="284"/>
      <c r="C95" s="284"/>
      <c r="D95" s="284"/>
      <c r="E95" s="284"/>
      <c r="F95" s="284"/>
      <c r="G95" s="284"/>
      <c r="H95" s="284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4"/>
    </row>
    <row r="96" spans="1:23" s="41" customFormat="1" ht="15" customHeight="1" x14ac:dyDescent="0.25">
      <c r="A96" s="286" t="s">
        <v>37</v>
      </c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</row>
    <row r="97" spans="1:19" ht="15" customHeight="1" thickBot="1" x14ac:dyDescent="0.3">
      <c r="A97" s="314"/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314"/>
      <c r="M97" s="314"/>
      <c r="N97" s="314"/>
      <c r="O97" s="314"/>
      <c r="P97" s="314"/>
      <c r="Q97" s="314"/>
      <c r="R97" s="314"/>
      <c r="S97" s="277"/>
    </row>
    <row r="98" spans="1:19" s="42" customFormat="1" ht="15" customHeight="1" thickBot="1" x14ac:dyDescent="0.3">
      <c r="A98" s="43" t="s">
        <v>246</v>
      </c>
      <c r="B98" s="44">
        <v>2000</v>
      </c>
      <c r="C98" s="44">
        <v>2001</v>
      </c>
      <c r="D98" s="44">
        <v>2002</v>
      </c>
      <c r="E98" s="44">
        <v>2003</v>
      </c>
      <c r="F98" s="44">
        <v>2004</v>
      </c>
      <c r="G98" s="44">
        <v>2005</v>
      </c>
      <c r="H98" s="44">
        <v>2006</v>
      </c>
      <c r="I98" s="44">
        <v>2007</v>
      </c>
      <c r="J98" s="44">
        <v>2008</v>
      </c>
      <c r="K98" s="44">
        <v>2009</v>
      </c>
      <c r="L98" s="44">
        <v>2010</v>
      </c>
      <c r="M98" s="44">
        <v>2011</v>
      </c>
      <c r="N98" s="44">
        <v>2012</v>
      </c>
      <c r="O98" s="44">
        <v>2013</v>
      </c>
      <c r="P98" s="44">
        <v>2014</v>
      </c>
      <c r="Q98" s="44">
        <v>2015</v>
      </c>
      <c r="R98" s="44">
        <v>2016</v>
      </c>
      <c r="S98" s="44">
        <v>2017</v>
      </c>
    </row>
    <row r="99" spans="1:19" s="85" customFormat="1" ht="15" customHeight="1" x14ac:dyDescent="0.25">
      <c r="A99" s="71"/>
    </row>
    <row r="100" spans="1:19" ht="15" customHeight="1" x14ac:dyDescent="0.25">
      <c r="A100" s="72" t="s">
        <v>19</v>
      </c>
      <c r="B100" s="86">
        <f>+[1]ABSOL!L95/([1]ABSOL!L9+[1]ABSOL!L52+[1]ABSOL!L95)*100</f>
        <v>10.944615399862245</v>
      </c>
      <c r="C100" s="86">
        <f>+'C8,C10,C12'!C99/('C8,C10,C12'!C99+'C8,C10,C12'!C55+'C8,C10,C12'!C10)*100</f>
        <v>12.135448529652132</v>
      </c>
      <c r="D100" s="86">
        <f>+'C8,C10,C12'!D99/('C8,C10,C12'!D99+'C8,C10,C12'!D55+'C8,C10,C12'!D10)*100</f>
        <v>12.373484170627194</v>
      </c>
      <c r="E100" s="86">
        <f>+'C8,C10,C12'!E99/('C8,C10,C12'!E99+'C8,C10,C12'!E55+'C8,C10,C12'!E10)*100</f>
        <v>11.711596151856833</v>
      </c>
      <c r="F100" s="86">
        <f>+'C8,C10,C12'!F99/('C8,C10,C12'!F99+'C8,C10,C12'!F55+'C8,C10,C12'!F10)*100</f>
        <v>12.288142445903548</v>
      </c>
      <c r="G100" s="86">
        <f>+'C8,C10,C12'!G99/('C8,C10,C12'!G99+'C8,C10,C12'!G55+'C8,C10,C12'!G10)*100</f>
        <v>13.281404482837504</v>
      </c>
      <c r="H100" s="86">
        <f>+'C8,C10,C12'!H99/('C8,C10,C12'!H99+'C8,C10,C12'!H55+'C8,C10,C12'!H10)*100</f>
        <v>14.582881329481308</v>
      </c>
      <c r="I100" s="86">
        <f>+'C8,C10,C12'!I99/('C8,C10,C12'!I99+'C8,C10,C12'!I55+'C8,C10,C12'!I10)*100</f>
        <v>14.260238801693554</v>
      </c>
      <c r="J100" s="86">
        <f>+'C8,C10,C12'!J99/('C8,C10,C12'!J99+'C8,C10,C12'!J55+'C8,C10,C12'!J10)*100</f>
        <v>5.9469839596355145</v>
      </c>
      <c r="K100" s="86">
        <f>+'C8,C10,C12'!K99/('C8,C10,C12'!K99+'C8,C10,C12'!K55+'C8,C10,C12'!K10)*100</f>
        <v>7.892451642315959</v>
      </c>
      <c r="L100" s="86">
        <f>+'C8,C10,C12'!L99/('C8,C10,C12'!L99+'C8,C10,C12'!L55+'C8,C10,C12'!L10)*100</f>
        <v>9.1224128950417587</v>
      </c>
      <c r="M100" s="86">
        <f>+'C8,C10,C12'!M99/('C8,C10,C12'!M99+'C8,C10,C12'!M55+'C8,C10,C12'!M10)*100</f>
        <v>8.5186566638985468</v>
      </c>
      <c r="N100" s="86">
        <f>+'C8,C10,C12'!N99/('C8,C10,C12'!N99+'C8,C10,C12'!N55+'C8,C10,C12'!N10)*100</f>
        <v>8.7084827136879444</v>
      </c>
      <c r="O100" s="86">
        <f>+'C8,C10,C12'!O99/('C8,C10,C12'!O99+'C8,C10,C12'!O55+'C8,C10,C12'!O10)*100</f>
        <v>9.0511154072916238</v>
      </c>
      <c r="P100" s="86">
        <f>+'C8,C10,C12'!P99/('C8,C10,C12'!P99+'C8,C10,C12'!P55+'C8,C10,C12'!P10)*100</f>
        <v>9.7441778287451584</v>
      </c>
      <c r="Q100" s="86">
        <f>+'C8,C10,C12'!Q99/('C8,C10,C12'!Q99+'C8,C10,C12'!Q55+'C8,C10,C12'!Q10)*100</f>
        <v>10.281948053247589</v>
      </c>
      <c r="R100" s="86">
        <f>+'C8,C10,C12'!R99/('C8,C10,C12'!R99+'C8,C10,C12'!R55+'C8,C10,C12'!R10)*100</f>
        <v>10.015765494943016</v>
      </c>
      <c r="S100" s="86">
        <f>+'C8,C10,C12'!S99/('C8,C10,C12'!S99+'C8,C10,C12'!S55+'C8,C10,C12'!S10)*100</f>
        <v>9.460514734592044</v>
      </c>
    </row>
    <row r="101" spans="1:19" ht="15" customHeight="1" x14ac:dyDescent="0.25">
      <c r="A101" s="69" t="s">
        <v>50</v>
      </c>
      <c r="B101" s="87">
        <f>+[1]ABSOL!L96/([1]ABSOL!L10+[1]ABSOL!L53+[1]ABSOL!L96)*100</f>
        <v>12.170822450237985</v>
      </c>
      <c r="C101" s="87">
        <f>+'C8,C10,C12'!C100/('C8,C10,C12'!C100+'C8,C10,C12'!C56+'C8,C10,C12'!C11)*100</f>
        <v>12.957049123136583</v>
      </c>
      <c r="D101" s="87">
        <f>+'C8,C10,C12'!D100/('C8,C10,C12'!D100+'C8,C10,C12'!D56+'C8,C10,C12'!D11)*100</f>
        <v>13.376740212417559</v>
      </c>
      <c r="E101" s="87">
        <f>+'C8,C10,C12'!E100/('C8,C10,C12'!E100+'C8,C10,C12'!E56+'C8,C10,C12'!E11)*100</f>
        <v>12.942416640165835</v>
      </c>
      <c r="F101" s="87">
        <f>+'C8,C10,C12'!F100/('C8,C10,C12'!F100+'C8,C10,C12'!F56+'C8,C10,C12'!F11)*100</f>
        <v>13.167778077211976</v>
      </c>
      <c r="G101" s="87">
        <f>+'C8,C10,C12'!G100/('C8,C10,C12'!G100+'C8,C10,C12'!G56+'C8,C10,C12'!G11)*100</f>
        <v>14.318174223944933</v>
      </c>
      <c r="H101" s="87">
        <f>+'C8,C10,C12'!H100/('C8,C10,C12'!H100+'C8,C10,C12'!H56+'C8,C10,C12'!H11)*100</f>
        <v>16.086656808352142</v>
      </c>
      <c r="I101" s="87">
        <f>+'C8,C10,C12'!I100/('C8,C10,C12'!I100+'C8,C10,C12'!I56+'C8,C10,C12'!I11)*100</f>
        <v>15.66131189952349</v>
      </c>
      <c r="J101" s="87">
        <f>+'C8,C10,C12'!J100/('C8,C10,C12'!J100+'C8,C10,C12'!J56+'C8,C10,C12'!J11)*100</f>
        <v>6.0468363829810814</v>
      </c>
      <c r="K101" s="87">
        <f>+'C8,C10,C12'!K100/('C8,C10,C12'!K100+'C8,C10,C12'!K56+'C8,C10,C12'!K11)*100</f>
        <v>8.6111185748448289</v>
      </c>
      <c r="L101" s="87">
        <f>+'C8,C10,C12'!L100/('C8,C10,C12'!L100+'C8,C10,C12'!L56+'C8,C10,C12'!L11)*100</f>
        <v>9.8002699337720625</v>
      </c>
      <c r="M101" s="87">
        <f>+'C8,C10,C12'!M100/('C8,C10,C12'!M100+'C8,C10,C12'!M56+'C8,C10,C12'!M11)*100</f>
        <v>9.3702092396933914</v>
      </c>
      <c r="N101" s="87">
        <f>+'C8,C10,C12'!N100/('C8,C10,C12'!N100+'C8,C10,C12'!N56+'C8,C10,C12'!N11)*100</f>
        <v>9.4287652576651748</v>
      </c>
      <c r="O101" s="87">
        <f>+'C8,C10,C12'!O100/('C8,C10,C12'!O100+'C8,C10,C12'!O56+'C8,C10,C12'!O11)*100</f>
        <v>9.8444758634619269</v>
      </c>
      <c r="P101" s="87">
        <f>+'C8,C10,C12'!P100/('C8,C10,C12'!P100+'C8,C10,C12'!P56+'C8,C10,C12'!P11)*100</f>
        <v>11.168341270907671</v>
      </c>
      <c r="Q101" s="87">
        <f>+'C8,C10,C12'!Q100/('C8,C10,C12'!Q100+'C8,C10,C12'!Q56+'C8,C10,C12'!Q11)*100</f>
        <v>11.52155154702716</v>
      </c>
      <c r="R101" s="87">
        <f>+'C8,C10,C12'!R100/('C8,C10,C12'!R100+'C8,C10,C12'!R56+'C8,C10,C12'!R11)*100</f>
        <v>11.210106175243828</v>
      </c>
      <c r="S101" s="87">
        <f>+'C8,C10,C12'!S100/('C8,C10,C12'!S100+'C8,C10,C12'!S56+'C8,C10,C12'!S11)*100</f>
        <v>10.483891643549734</v>
      </c>
    </row>
    <row r="102" spans="1:19" ht="15" customHeight="1" x14ac:dyDescent="0.25">
      <c r="A102" s="69" t="s">
        <v>51</v>
      </c>
      <c r="B102" s="88">
        <f>+[1]ABSOL!L97/([1]ABSOL!L11+[1]ABSOL!L54+[1]ABSOL!L97)*100</f>
        <v>17.943887842365847</v>
      </c>
      <c r="C102" s="88">
        <f>+'C8,C10,C12'!C101/('C8,C10,C12'!C101+'C8,C10,C12'!C57+'C8,C10,C12'!C12)*100</f>
        <v>18.757336254793021</v>
      </c>
      <c r="D102" s="88">
        <f>+'C8,C10,C12'!D101/('C8,C10,C12'!D101+'C8,C10,C12'!D57+'C8,C10,C12'!D12)*100</f>
        <v>19.1944917450211</v>
      </c>
      <c r="E102" s="88">
        <f>+'C8,C10,C12'!E101/('C8,C10,C12'!E101+'C8,C10,C12'!E57+'C8,C10,C12'!E12)*100</f>
        <v>18.868645513476629</v>
      </c>
      <c r="F102" s="88">
        <f>+'C8,C10,C12'!F101/('C8,C10,C12'!F101+'C8,C10,C12'!F57+'C8,C10,C12'!F12)*100</f>
        <v>18.148971650917176</v>
      </c>
      <c r="G102" s="88">
        <f>+'C8,C10,C12'!G101/('C8,C10,C12'!G101+'C8,C10,C12'!G57+'C8,C10,C12'!G12)*100</f>
        <v>19.039160384010415</v>
      </c>
      <c r="H102" s="88">
        <f>+'C8,C10,C12'!H101/('C8,C10,C12'!H101+'C8,C10,C12'!H57+'C8,C10,C12'!H12)*100</f>
        <v>19.976515683204667</v>
      </c>
      <c r="I102" s="88">
        <f>+'C8,C10,C12'!I101/('C8,C10,C12'!I101+'C8,C10,C12'!I57+'C8,C10,C12'!I12)*100</f>
        <v>19.747511729449734</v>
      </c>
      <c r="J102" s="88">
        <f>+'C8,C10,C12'!J101/('C8,C10,C12'!J101+'C8,C10,C12'!J57+'C8,C10,C12'!J12)*100</f>
        <v>8.1941967904036304</v>
      </c>
      <c r="K102" s="88">
        <f>+'C8,C10,C12'!K101/('C8,C10,C12'!K101+'C8,C10,C12'!K57+'C8,C10,C12'!K12)*100</f>
        <v>10.936438241597408</v>
      </c>
      <c r="L102" s="88">
        <f>+'C8,C10,C12'!L101/('C8,C10,C12'!L101+'C8,C10,C12'!L57+'C8,C10,C12'!L12)*100</f>
        <v>11.819474326551669</v>
      </c>
      <c r="M102" s="88">
        <f>+'C8,C10,C12'!M101/('C8,C10,C12'!M101+'C8,C10,C12'!M57+'C8,C10,C12'!M12)*100</f>
        <v>11.699049709425585</v>
      </c>
      <c r="N102" s="88">
        <f>+'C8,C10,C12'!N101/('C8,C10,C12'!N101+'C8,C10,C12'!N57+'C8,C10,C12'!N12)*100</f>
        <v>11.48480979111957</v>
      </c>
      <c r="O102" s="88">
        <f>+'C8,C10,C12'!O101/('C8,C10,C12'!O101+'C8,C10,C12'!O57+'C8,C10,C12'!O12)*100</f>
        <v>11.600570827700166</v>
      </c>
      <c r="P102" s="88">
        <f>+'C8,C10,C12'!P101/('C8,C10,C12'!P101+'C8,C10,C12'!P57+'C8,C10,C12'!P12)*100</f>
        <v>14.474652889893443</v>
      </c>
      <c r="Q102" s="88">
        <f>+'C8,C10,C12'!Q101/('C8,C10,C12'!Q101+'C8,C10,C12'!Q57+'C8,C10,C12'!Q12)*100</f>
        <v>14.435374511420138</v>
      </c>
      <c r="R102" s="88">
        <f>+'C8,C10,C12'!R101/('C8,C10,C12'!R101+'C8,C10,C12'!R57+'C8,C10,C12'!R12)*100</f>
        <v>14.017683279827379</v>
      </c>
      <c r="S102" s="88">
        <f>+'C8,C10,C12'!S101/('C8,C10,C12'!S101+'C8,C10,C12'!S57+'C8,C10,C12'!S12)*100</f>
        <v>13.107540238390994</v>
      </c>
    </row>
    <row r="103" spans="1:19" ht="15" customHeight="1" x14ac:dyDescent="0.25">
      <c r="A103" s="69" t="s">
        <v>52</v>
      </c>
      <c r="B103" s="88">
        <f>+[1]ABSOL!L98/([1]ABSOL!L12+[1]ABSOL!L55+[1]ABSOL!L98)*100</f>
        <v>12.444378206902424</v>
      </c>
      <c r="C103" s="88">
        <f>+'C8,C10,C12'!C102/('C8,C10,C12'!C102+'C8,C10,C12'!C58+'C8,C10,C12'!C13)*100</f>
        <v>12.340127685748827</v>
      </c>
      <c r="D103" s="88">
        <f>+'C8,C10,C12'!D102/('C8,C10,C12'!D102+'C8,C10,C12'!D58+'C8,C10,C12'!D13)*100</f>
        <v>12.007649739583332</v>
      </c>
      <c r="E103" s="88">
        <f>+'C8,C10,C12'!E102/('C8,C10,C12'!E102+'C8,C10,C12'!E58+'C8,C10,C12'!E13)*100</f>
        <v>11.193226400978084</v>
      </c>
      <c r="F103" s="88">
        <f>+'C8,C10,C12'!F102/('C8,C10,C12'!F102+'C8,C10,C12'!F58+'C8,C10,C12'!F13)*100</f>
        <v>12.956484489344234</v>
      </c>
      <c r="G103" s="88">
        <f>+'C8,C10,C12'!G102/('C8,C10,C12'!G102+'C8,C10,C12'!G58+'C8,C10,C12'!G13)*100</f>
        <v>15.053125599734807</v>
      </c>
      <c r="H103" s="88">
        <f>+'C8,C10,C12'!H102/('C8,C10,C12'!H102+'C8,C10,C12'!H58+'C8,C10,C12'!H13)*100</f>
        <v>15.709384113913194</v>
      </c>
      <c r="I103" s="88">
        <f>+'C8,C10,C12'!I102/('C8,C10,C12'!I102+'C8,C10,C12'!I58+'C8,C10,C12'!I13)*100</f>
        <v>15.709662662442181</v>
      </c>
      <c r="J103" s="88">
        <f>+'C8,C10,C12'!J102/('C8,C10,C12'!J102+'C8,C10,C12'!J58+'C8,C10,C12'!J13)*100</f>
        <v>5.862134153676938</v>
      </c>
      <c r="K103" s="88">
        <f>+'C8,C10,C12'!K102/('C8,C10,C12'!K102+'C8,C10,C12'!K58+'C8,C10,C12'!K13)*100</f>
        <v>8.64300071429758</v>
      </c>
      <c r="L103" s="88">
        <f>+'C8,C10,C12'!L102/('C8,C10,C12'!L102+'C8,C10,C12'!L58+'C8,C10,C12'!L13)*100</f>
        <v>10.163354117952714</v>
      </c>
      <c r="M103" s="88">
        <f>+'C8,C10,C12'!M102/('C8,C10,C12'!M102+'C8,C10,C12'!M58+'C8,C10,C12'!M13)*100</f>
        <v>9.2115497563376039</v>
      </c>
      <c r="N103" s="88">
        <f>+'C8,C10,C12'!N102/('C8,C10,C12'!N102+'C8,C10,C12'!N58+'C8,C10,C12'!N13)*100</f>
        <v>9.764520688768954</v>
      </c>
      <c r="O103" s="88">
        <f>+'C8,C10,C12'!O102/('C8,C10,C12'!O102+'C8,C10,C12'!O58+'C8,C10,C12'!O13)*100</f>
        <v>10.663592803543983</v>
      </c>
      <c r="P103" s="88">
        <f>+'C8,C10,C12'!P102/('C8,C10,C12'!P102+'C8,C10,C12'!P58+'C8,C10,C12'!P13)*100</f>
        <v>11.520265761022705</v>
      </c>
      <c r="Q103" s="88">
        <f>+'C8,C10,C12'!Q102/('C8,C10,C12'!Q102+'C8,C10,C12'!Q58+'C8,C10,C12'!Q13)*100</f>
        <v>12.320131128938202</v>
      </c>
      <c r="R103" s="88">
        <f>+'C8,C10,C12'!R102/('C8,C10,C12'!R102+'C8,C10,C12'!R58+'C8,C10,C12'!R13)*100</f>
        <v>11.655126413416339</v>
      </c>
      <c r="S103" s="88">
        <f>+'C8,C10,C12'!S102/('C8,C10,C12'!S102+'C8,C10,C12'!S58+'C8,C10,C12'!S13)*100</f>
        <v>11.225854040846434</v>
      </c>
    </row>
    <row r="104" spans="1:19" ht="15" customHeight="1" x14ac:dyDescent="0.25">
      <c r="A104" s="69" t="s">
        <v>53</v>
      </c>
      <c r="B104" s="88">
        <f>+[1]ABSOL!L99/([1]ABSOL!L13+[1]ABSOL!L56+[1]ABSOL!L99)*100</f>
        <v>2.5627992830582382</v>
      </c>
      <c r="C104" s="88">
        <f>+'C8,C10,C12'!C103/('C8,C10,C12'!C103+'C8,C10,C12'!C59+'C8,C10,C12'!C14)*100</f>
        <v>3.9724297590234667</v>
      </c>
      <c r="D104" s="88">
        <f>+'C8,C10,C12'!D103/('C8,C10,C12'!D103+'C8,C10,C12'!D59+'C8,C10,C12'!D14)*100</f>
        <v>4.7673188789000527</v>
      </c>
      <c r="E104" s="88">
        <f>+'C8,C10,C12'!E103/('C8,C10,C12'!E103+'C8,C10,C12'!E59+'C8,C10,C12'!E14)*100</f>
        <v>4.8334531512101604</v>
      </c>
      <c r="F104" s="88">
        <f>+'C8,C10,C12'!F103/('C8,C10,C12'!F103+'C8,C10,C12'!F59+'C8,C10,C12'!F14)*100</f>
        <v>5.7004976624943451</v>
      </c>
      <c r="G104" s="88">
        <f>+'C8,C10,C12'!G103/('C8,C10,C12'!G103+'C8,C10,C12'!G59+'C8,C10,C12'!G14)*100</f>
        <v>6.2704909582036006</v>
      </c>
      <c r="H104" s="88">
        <f>+'C8,C10,C12'!H103/('C8,C10,C12'!H103+'C8,C10,C12'!H59+'C8,C10,C12'!H14)*100</f>
        <v>10.482105263157896</v>
      </c>
      <c r="I104" s="88">
        <f>+'C8,C10,C12'!I103/('C8,C10,C12'!I103+'C8,C10,C12'!I59+'C8,C10,C12'!I14)*100</f>
        <v>9.3411730485549853</v>
      </c>
      <c r="J104" s="88">
        <f>+'C8,C10,C12'!J103/('C8,C10,C12'!J103+'C8,C10,C12'!J59+'C8,C10,C12'!J14)*100</f>
        <v>2.9745248015256101</v>
      </c>
      <c r="K104" s="88">
        <f>+'C8,C10,C12'!K103/('C8,C10,C12'!K103+'C8,C10,C12'!K59+'C8,C10,C12'!K14)*100</f>
        <v>4.967383817511446</v>
      </c>
      <c r="L104" s="88">
        <f>+'C8,C10,C12'!L103/('C8,C10,C12'!L103+'C8,C10,C12'!L59+'C8,C10,C12'!L14)*100</f>
        <v>6.1503144026349936</v>
      </c>
      <c r="M104" s="88">
        <f>+'C8,C10,C12'!M103/('C8,C10,C12'!M103+'C8,C10,C12'!M59+'C8,C10,C12'!M14)*100</f>
        <v>5.8280056917249539</v>
      </c>
      <c r="N104" s="88">
        <f>+'C8,C10,C12'!N103/('C8,C10,C12'!N103+'C8,C10,C12'!N59+'C8,C10,C12'!N14)*100</f>
        <v>5.6558813682821638</v>
      </c>
      <c r="O104" s="88">
        <f>+'C8,C10,C12'!O103/('C8,C10,C12'!O103+'C8,C10,C12'!O59+'C8,C10,C12'!O14)*100</f>
        <v>6.0861170110059852</v>
      </c>
      <c r="P104" s="88">
        <f>+'C8,C10,C12'!P103/('C8,C10,C12'!P103+'C8,C10,C12'!P59+'C8,C10,C12'!P14)*100</f>
        <v>6.1812476599689781</v>
      </c>
      <c r="Q104" s="88">
        <f>+'C8,C10,C12'!Q103/('C8,C10,C12'!Q103+'C8,C10,C12'!Q59+'C8,C10,C12'!Q14)*100</f>
        <v>6.7054561030894719</v>
      </c>
      <c r="R104" s="88">
        <f>+'C8,C10,C12'!R103/('C8,C10,C12'!R103+'C8,C10,C12'!R59+'C8,C10,C12'!R14)*100</f>
        <v>6.6611392715144433</v>
      </c>
      <c r="S104" s="88">
        <f>+'C8,C10,C12'!S103/('C8,C10,C12'!S103+'C8,C10,C12'!S59+'C8,C10,C12'!S14)*100</f>
        <v>5.9363254477116962</v>
      </c>
    </row>
    <row r="105" spans="1:19" ht="15" customHeight="1" x14ac:dyDescent="0.25">
      <c r="A105" s="70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</row>
    <row r="106" spans="1:19" ht="15" customHeight="1" x14ac:dyDescent="0.25">
      <c r="A106" s="78" t="s">
        <v>54</v>
      </c>
      <c r="B106" s="87">
        <f>+[1]ABSOL!L101/([1]ABSOL!L15+[1]ABSOL!L58+[1]ABSOL!L101)*100</f>
        <v>7.8649730294066469</v>
      </c>
      <c r="C106" s="87">
        <f>+'C8,C10,C12'!C105/('C8,C10,C12'!C105+'C8,C10,C12'!C61+'C8,C10,C12'!C16)*100</f>
        <v>10.253691667050816</v>
      </c>
      <c r="D106" s="87">
        <f>+'C8,C10,C12'!D105/('C8,C10,C12'!D105+'C8,C10,C12'!D61+'C8,C10,C12'!D16)*100</f>
        <v>10.090432426063391</v>
      </c>
      <c r="E106" s="87">
        <f>+'C8,C10,C12'!E105/('C8,C10,C12'!E105+'C8,C10,C12'!E61+'C8,C10,C12'!E16)*100</f>
        <v>8.8035175110270085</v>
      </c>
      <c r="F106" s="87">
        <f>+'C8,C10,C12'!F105/('C8,C10,C12'!F105+'C8,C10,C12'!F61+'C8,C10,C12'!F16)*100</f>
        <v>10.184690057998438</v>
      </c>
      <c r="G106" s="87">
        <f>+'C8,C10,C12'!G105/('C8,C10,C12'!G105+'C8,C10,C12'!G61+'C8,C10,C12'!G16)*100</f>
        <v>10.905494225001595</v>
      </c>
      <c r="H106" s="87">
        <f>+'C8,C10,C12'!H105/('C8,C10,C12'!H105+'C8,C10,C12'!H61+'C8,C10,C12'!H16)*100</f>
        <v>11.317406472952909</v>
      </c>
      <c r="I106" s="87">
        <f>+'C8,C10,C12'!I105/('C8,C10,C12'!I105+'C8,C10,C12'!I61+'C8,C10,C12'!I16)*100</f>
        <v>11.255231613767592</v>
      </c>
      <c r="J106" s="87">
        <f>+'C8,C10,C12'!J105/('C8,C10,C12'!J105+'C8,C10,C12'!J61+'C8,C10,C12'!J16)*100</f>
        <v>5.7352975728953739</v>
      </c>
      <c r="K106" s="87">
        <f>+'C8,C10,C12'!K105/('C8,C10,C12'!K105+'C8,C10,C12'!K61+'C8,C10,C12'!K16)*100</f>
        <v>6.4113497170323273</v>
      </c>
      <c r="L106" s="87">
        <f>+'C8,C10,C12'!L105/('C8,C10,C12'!L105+'C8,C10,C12'!L61+'C8,C10,C12'!L16)*100</f>
        <v>7.699403683326195</v>
      </c>
      <c r="M106" s="87">
        <f>+'C8,C10,C12'!M105/('C8,C10,C12'!M105+'C8,C10,C12'!M61+'C8,C10,C12'!M16)*100</f>
        <v>6.714009746674277</v>
      </c>
      <c r="N106" s="87">
        <f>+'C8,C10,C12'!N105/('C8,C10,C12'!N105+'C8,C10,C12'!N61+'C8,C10,C12'!N16)*100</f>
        <v>7.156205342420578</v>
      </c>
      <c r="O106" s="87">
        <f>+'C8,C10,C12'!O105/('C8,C10,C12'!O105+'C8,C10,C12'!O61+'C8,C10,C12'!O16)*100</f>
        <v>7.374162148315758</v>
      </c>
      <c r="P106" s="87">
        <f>+'C8,C10,C12'!P105/('C8,C10,C12'!P105+'C8,C10,C12'!P61+'C8,C10,C12'!P16)*100</f>
        <v>6.854419323242217</v>
      </c>
      <c r="Q106" s="87">
        <f>+'C8,C10,C12'!Q105/('C8,C10,C12'!Q105+'C8,C10,C12'!Q61+'C8,C10,C12'!Q16)*100</f>
        <v>7.9858435368324914</v>
      </c>
      <c r="R106" s="87">
        <f>+'C8,C10,C12'!R105/('C8,C10,C12'!R105+'C8,C10,C12'!R61+'C8,C10,C12'!R16)*100</f>
        <v>7.8791209814899341</v>
      </c>
      <c r="S106" s="87">
        <f>+'C8,C10,C12'!S105/('C8,C10,C12'!S105+'C8,C10,C12'!S61+'C8,C10,C12'!S16)*100</f>
        <v>7.5985857021578296</v>
      </c>
    </row>
    <row r="107" spans="1:19" ht="15" customHeight="1" x14ac:dyDescent="0.25">
      <c r="A107" s="78" t="s">
        <v>55</v>
      </c>
      <c r="B107" s="88">
        <f>+[1]ABSOL!L102/([1]ABSOL!L16+[1]ABSOL!L59+[1]ABSOL!L102)*100</f>
        <v>12.382843009632909</v>
      </c>
      <c r="C107" s="88">
        <f>+'C8,C10,C12'!C106/('C8,C10,C12'!C106+'C8,C10,C12'!C62+'C8,C10,C12'!C17)*100</f>
        <v>15.928243637880685</v>
      </c>
      <c r="D107" s="88">
        <f>+'C8,C10,C12'!D106/('C8,C10,C12'!D106+'C8,C10,C12'!D62+'C8,C10,C12'!D17)*100</f>
        <v>15.653740141363972</v>
      </c>
      <c r="E107" s="88">
        <f>+'C8,C10,C12'!E106/('C8,C10,C12'!E106+'C8,C10,C12'!E62+'C8,C10,C12'!E17)*100</f>
        <v>14.129569692789303</v>
      </c>
      <c r="F107" s="88">
        <f>+'C8,C10,C12'!F106/('C8,C10,C12'!F106+'C8,C10,C12'!F62+'C8,C10,C12'!F17)*100</f>
        <v>15.248587129202804</v>
      </c>
      <c r="G107" s="88">
        <f>+'C8,C10,C12'!G106/('C8,C10,C12'!G106+'C8,C10,C12'!G62+'C8,C10,C12'!G17)*100</f>
        <v>16.545041272879534</v>
      </c>
      <c r="H107" s="88">
        <f>+'C8,C10,C12'!H106/('C8,C10,C12'!H106+'C8,C10,C12'!H62+'C8,C10,C12'!H17)*100</f>
        <v>17.211319236443291</v>
      </c>
      <c r="I107" s="88">
        <f>+'C8,C10,C12'!I106/('C8,C10,C12'!I106+'C8,C10,C12'!I62+'C8,C10,C12'!I17)*100</f>
        <v>17.140838006656637</v>
      </c>
      <c r="J107" s="88">
        <f>+'C8,C10,C12'!J106/('C8,C10,C12'!J106+'C8,C10,C12'!J62+'C8,C10,C12'!J17)*100</f>
        <v>8.2179623713170038</v>
      </c>
      <c r="K107" s="88">
        <f>+'C8,C10,C12'!K106/('C8,C10,C12'!K106+'C8,C10,C12'!K62+'C8,C10,C12'!K17)*100</f>
        <v>9.3895714011965854</v>
      </c>
      <c r="L107" s="88">
        <f>+'C8,C10,C12'!L106/('C8,C10,C12'!L106+'C8,C10,C12'!L62+'C8,C10,C12'!L17)*100</f>
        <v>10.869842891812493</v>
      </c>
      <c r="M107" s="88">
        <f>+'C8,C10,C12'!M106/('C8,C10,C12'!M106+'C8,C10,C12'!M62+'C8,C10,C12'!M17)*100</f>
        <v>9.7817248020543541</v>
      </c>
      <c r="N107" s="88">
        <f>+'C8,C10,C12'!N106/('C8,C10,C12'!N106+'C8,C10,C12'!N62+'C8,C10,C12'!N17)*100</f>
        <v>10.771153390360045</v>
      </c>
      <c r="O107" s="88">
        <f>+'C8,C10,C12'!O106/('C8,C10,C12'!O106+'C8,C10,C12'!O62+'C8,C10,C12'!O17)*100</f>
        <v>10.88249410488095</v>
      </c>
      <c r="P107" s="88">
        <f>+'C8,C10,C12'!P106/('C8,C10,C12'!P106+'C8,C10,C12'!P62+'C8,C10,C12'!P17)*100</f>
        <v>10.765645540373662</v>
      </c>
      <c r="Q107" s="88">
        <f>+'C8,C10,C12'!Q106/('C8,C10,C12'!Q106+'C8,C10,C12'!Q62+'C8,C10,C12'!Q17)*100</f>
        <v>11.53411870977455</v>
      </c>
      <c r="R107" s="88">
        <f>+'C8,C10,C12'!R106/('C8,C10,C12'!R106+'C8,C10,C12'!R62+'C8,C10,C12'!R17)*100</f>
        <v>12.11589940806093</v>
      </c>
      <c r="S107" s="88">
        <f>+'C8,C10,C12'!S106/('C8,C10,C12'!S106+'C8,C10,C12'!S62+'C8,C10,C12'!S17)*100</f>
        <v>11.630033067496596</v>
      </c>
    </row>
    <row r="108" spans="1:19" ht="15" customHeight="1" x14ac:dyDescent="0.25">
      <c r="A108" s="78" t="s">
        <v>56</v>
      </c>
      <c r="B108" s="88">
        <f>+[1]ABSOL!L103/([1]ABSOL!L17+[1]ABSOL!L60+[1]ABSOL!L103)*100</f>
        <v>2.8430430605293036</v>
      </c>
      <c r="C108" s="88">
        <f>+'C8,C10,C12'!C107/('C8,C10,C12'!C107+'C8,C10,C12'!C63+'C8,C10,C12'!C18)*100</f>
        <v>3.4955503888398942</v>
      </c>
      <c r="D108" s="88">
        <f>+'C8,C10,C12'!D107/('C8,C10,C12'!D107+'C8,C10,C12'!D63+'C8,C10,C12'!D18)*100</f>
        <v>3.7918903906683945</v>
      </c>
      <c r="E108" s="88">
        <f>+'C8,C10,C12'!E107/('C8,C10,C12'!E107+'C8,C10,C12'!E63+'C8,C10,C12'!E18)*100</f>
        <v>3.0952869553321021</v>
      </c>
      <c r="F108" s="88">
        <f>+'C8,C10,C12'!F107/('C8,C10,C12'!F107+'C8,C10,C12'!F63+'C8,C10,C12'!F18)*100</f>
        <v>4.7334058759521218</v>
      </c>
      <c r="G108" s="88">
        <f>+'C8,C10,C12'!G107/('C8,C10,C12'!G107+'C8,C10,C12'!G63+'C8,C10,C12'!G18)*100</f>
        <v>4.7049598118016078</v>
      </c>
      <c r="H108" s="88">
        <f>+'C8,C10,C12'!H107/('C8,C10,C12'!H107+'C8,C10,C12'!H63+'C8,C10,C12'!H18)*100</f>
        <v>4.7276817798331408</v>
      </c>
      <c r="I108" s="88">
        <f>+'C8,C10,C12'!I107/('C8,C10,C12'!I107+'C8,C10,C12'!I63+'C8,C10,C12'!I18)*100</f>
        <v>5.2750410509031198</v>
      </c>
      <c r="J108" s="88">
        <f>+'C8,C10,C12'!J107/('C8,C10,C12'!J107+'C8,C10,C12'!J63+'C8,C10,C12'!J18)*100</f>
        <v>3.0689997891756771</v>
      </c>
      <c r="K108" s="88">
        <f>+'C8,C10,C12'!K107/('C8,C10,C12'!K107+'C8,C10,C12'!K63+'C8,C10,C12'!K18)*100</f>
        <v>3.5753130490559726</v>
      </c>
      <c r="L108" s="88">
        <f>+'C8,C10,C12'!L107/('C8,C10,C12'!L107+'C8,C10,C12'!L63+'C8,C10,C12'!L18)*100</f>
        <v>4.9210770659238623</v>
      </c>
      <c r="M108" s="88">
        <f>+'C8,C10,C12'!M107/('C8,C10,C12'!M107+'C8,C10,C12'!M63+'C8,C10,C12'!M18)*100</f>
        <v>3.7297946701616422</v>
      </c>
      <c r="N108" s="88">
        <f>+'C8,C10,C12'!N107/('C8,C10,C12'!N107+'C8,C10,C12'!N63+'C8,C10,C12'!N18)*100</f>
        <v>3.7536066198486582</v>
      </c>
      <c r="O108" s="88">
        <f>+'C8,C10,C12'!O107/('C8,C10,C12'!O107+'C8,C10,C12'!O63+'C8,C10,C12'!O18)*100</f>
        <v>3.9688239831883596</v>
      </c>
      <c r="P108" s="88">
        <f>+'C8,C10,C12'!P107/('C8,C10,C12'!P107+'C8,C10,C12'!P63+'C8,C10,C12'!P18)*100</f>
        <v>3.3013494012506648</v>
      </c>
      <c r="Q108" s="88">
        <f>+'C8,C10,C12'!Q107/('C8,C10,C12'!Q107+'C8,C10,C12'!Q63+'C8,C10,C12'!Q18)*100</f>
        <v>4.8633392034352161</v>
      </c>
      <c r="R108" s="88">
        <f>+'C8,C10,C12'!R107/('C8,C10,C12'!R107+'C8,C10,C12'!R63+'C8,C10,C12'!R18)*100</f>
        <v>4.0929692039511911</v>
      </c>
      <c r="S108" s="88">
        <f>+'C8,C10,C12'!S107/('C8,C10,C12'!S107+'C8,C10,C12'!S63+'C8,C10,C12'!S18)*100</f>
        <v>4.4030073804980114</v>
      </c>
    </row>
    <row r="109" spans="1:19" ht="15" customHeight="1" x14ac:dyDescent="0.25">
      <c r="A109" s="78" t="s">
        <v>57</v>
      </c>
      <c r="B109" s="88">
        <f>+[1]ABSOL!L104/([1]ABSOL!L18+[1]ABSOL!L61+[1]ABSOL!L104)*100</f>
        <v>1.6649323621227889</v>
      </c>
      <c r="C109" s="88">
        <f>+'C8,C10,C12'!C108/('C8,C10,C12'!C108+'C8,C10,C12'!C64+'C8,C10,C12'!C19)*100</f>
        <v>1.7711823839157492</v>
      </c>
      <c r="D109" s="88">
        <f>+'C8,C10,C12'!D108/('C8,C10,C12'!D108+'C8,C10,C12'!D64+'C8,C10,C12'!D19)*100</f>
        <v>2.142184557438795</v>
      </c>
      <c r="E109" s="88">
        <f>+'C8,C10,C12'!E108/('C8,C10,C12'!E108+'C8,C10,C12'!E64+'C8,C10,C12'!E19)*100</f>
        <v>1.9445007089325501</v>
      </c>
      <c r="F109" s="88">
        <f>+'C8,C10,C12'!F108/('C8,C10,C12'!F108+'C8,C10,C12'!F64+'C8,C10,C12'!F19)*100</f>
        <v>3.5296411856474261</v>
      </c>
      <c r="G109" s="88">
        <f>+'C8,C10,C12'!G108/('C8,C10,C12'!G108+'C8,C10,C12'!G64+'C8,C10,C12'!G19)*100</f>
        <v>3.1911320120927109</v>
      </c>
      <c r="H109" s="88">
        <f>+'C8,C10,C12'!H108/('C8,C10,C12'!H108+'C8,C10,C12'!H64+'C8,C10,C12'!H19)*100</f>
        <v>2.6574803149606301</v>
      </c>
      <c r="I109" s="88">
        <f>+'C8,C10,C12'!I108/('C8,C10,C12'!I108+'C8,C10,C12'!I64+'C8,C10,C12'!I19)*100</f>
        <v>2.745959516711125</v>
      </c>
      <c r="J109" s="88">
        <f>+'C8,C10,C12'!J108/('C8,C10,C12'!J108+'C8,C10,C12'!J64+'C8,C10,C12'!J19)*100</f>
        <v>2.3221848984956917</v>
      </c>
      <c r="K109" s="88">
        <f>+'C8,C10,C12'!K108/('C8,C10,C12'!K108+'C8,C10,C12'!K64+'C8,C10,C12'!K19)*100</f>
        <v>1.2987012987012987</v>
      </c>
      <c r="L109" s="88">
        <f>+'C8,C10,C12'!L108/('C8,C10,C12'!L108+'C8,C10,C12'!L64+'C8,C10,C12'!L19)*100</f>
        <v>1.3794027052363733</v>
      </c>
      <c r="M109" s="88">
        <f>+'C8,C10,C12'!M108/('C8,C10,C12'!M108+'C8,C10,C12'!M64+'C8,C10,C12'!M19)*100</f>
        <v>2.3213825122517409</v>
      </c>
      <c r="N109" s="88">
        <f>+'C8,C10,C12'!N108/('C8,C10,C12'!N108+'C8,C10,C12'!N64+'C8,C10,C12'!N19)*100</f>
        <v>1.6877637130801686</v>
      </c>
      <c r="O109" s="88">
        <f>+'C8,C10,C12'!O108/('C8,C10,C12'!O108+'C8,C10,C12'!O64+'C8,C10,C12'!O19)*100</f>
        <v>2.4700415749572024</v>
      </c>
      <c r="P109" s="88">
        <f>+'C8,C10,C12'!P108/('C8,C10,C12'!P108+'C8,C10,C12'!P64+'C8,C10,C12'!P19)*100</f>
        <v>0.8470941453999572</v>
      </c>
      <c r="Q109" s="88">
        <f>+'C8,C10,C12'!Q108/('C8,C10,C12'!Q108+'C8,C10,C12'!Q64+'C8,C10,C12'!Q19)*100</f>
        <v>2.3669201520912546</v>
      </c>
      <c r="R109" s="88">
        <f>+'C8,C10,C12'!R108/('C8,C10,C12'!R108+'C8,C10,C12'!R64+'C8,C10,C12'!R19)*100</f>
        <v>2.3944661227385597</v>
      </c>
      <c r="S109" s="88">
        <f>+'C8,C10,C12'!S108/('C8,C10,C12'!S108+'C8,C10,C12'!S64+'C8,C10,C12'!S19)*100</f>
        <v>2.042643229166667</v>
      </c>
    </row>
    <row r="110" spans="1:19" ht="15" customHeight="1" x14ac:dyDescent="0.25">
      <c r="A110" s="70"/>
      <c r="B110" s="89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</row>
    <row r="111" spans="1:19" ht="15" customHeight="1" x14ac:dyDescent="0.25">
      <c r="A111" s="72" t="s">
        <v>58</v>
      </c>
      <c r="B111" s="86">
        <f>+[1]ABSOL!L106/([1]ABSOL!L20+[1]ABSOL!L63+[1]ABSOL!L106)*100</f>
        <v>11.504569190600522</v>
      </c>
      <c r="C111" s="86">
        <f>+'C8,C10,C12'!C110/('C8,C10,C12'!C110+'C8,C10,C12'!C66+'C8,C10,C12'!C21)*100</f>
        <v>12.835392230141307</v>
      </c>
      <c r="D111" s="86">
        <f>+'C8,C10,C12'!D110/('C8,C10,C12'!D110+'C8,C10,C12'!D66+'C8,C10,C12'!D21)*100</f>
        <v>12.869714144065982</v>
      </c>
      <c r="E111" s="86">
        <f>+'C8,C10,C12'!E110/('C8,C10,C12'!E110+'C8,C10,C12'!E66+'C8,C10,C12'!E21)*100</f>
        <v>12.234231226657208</v>
      </c>
      <c r="F111" s="86">
        <f>+'C8,C10,C12'!F110/('C8,C10,C12'!F110+'C8,C10,C12'!F66+'C8,C10,C12'!F21)*100</f>
        <v>12.955047899778924</v>
      </c>
      <c r="G111" s="86">
        <f>+'C8,C10,C12'!G110/('C8,C10,C12'!G110+'C8,C10,C12'!G66+'C8,C10,C12'!G21)*100</f>
        <v>13.577884773742285</v>
      </c>
      <c r="H111" s="86">
        <f>+'C8,C10,C12'!H110/('C8,C10,C12'!H110+'C8,C10,C12'!H66+'C8,C10,C12'!H21)*100</f>
        <v>15.206528107925287</v>
      </c>
      <c r="I111" s="86">
        <f>+'C8,C10,C12'!I110/('C8,C10,C12'!I110+'C8,C10,C12'!I66+'C8,C10,C12'!I21)*100</f>
        <v>14.843263244505533</v>
      </c>
      <c r="J111" s="86">
        <f>+'C8,C10,C12'!J110/('C8,C10,C12'!J110+'C8,C10,C12'!J66+'C8,C10,C12'!J21)*100</f>
        <v>6.4874928623183186</v>
      </c>
      <c r="K111" s="86">
        <f>+'C8,C10,C12'!K110/('C8,C10,C12'!K110+'C8,C10,C12'!K66+'C8,C10,C12'!K21)*100</f>
        <v>8.3709809699884623</v>
      </c>
      <c r="L111" s="86">
        <f>+'C8,C10,C12'!L110/('C8,C10,C12'!L110+'C8,C10,C12'!L66+'C8,C10,C12'!L21)*100</f>
        <v>9.6685768992815184</v>
      </c>
      <c r="M111" s="86">
        <f>+'C8,C10,C12'!M110/('C8,C10,C12'!M110+'C8,C10,C12'!M66+'C8,C10,C12'!M21)*100</f>
        <v>8.9162276151078643</v>
      </c>
      <c r="N111" s="86">
        <f>+'C8,C10,C12'!N110/('C8,C10,C12'!N110+'C8,C10,C12'!N66+'C8,C10,C12'!N21)*100</f>
        <v>9.1029562597006528</v>
      </c>
      <c r="O111" s="86">
        <f>+'C8,C10,C12'!O110/('C8,C10,C12'!O110+'C8,C10,C12'!O66+'C8,C10,C12'!O21)*100</f>
        <v>9.3358691030781262</v>
      </c>
      <c r="P111" s="86">
        <f>+'C8,C10,C12'!P110/('C8,C10,C12'!P110+'C8,C10,C12'!P66+'C8,C10,C12'!P21)*100</f>
        <v>10.620736200795301</v>
      </c>
      <c r="Q111" s="86">
        <f>+'C8,C10,C12'!Q110/('C8,C10,C12'!Q110+'C8,C10,C12'!Q66+'C8,C10,C12'!Q21)*100</f>
        <v>11.364916655123054</v>
      </c>
      <c r="R111" s="86">
        <f>+'C8,C10,C12'!R110/('C8,C10,C12'!R110+'C8,C10,C12'!R66+'C8,C10,C12'!R21)*100</f>
        <v>10.894345802607353</v>
      </c>
      <c r="S111" s="86">
        <f>+'C8,C10,C12'!S110/('C8,C10,C12'!S110+'C8,C10,C12'!S66+'C8,C10,C12'!S21)*100</f>
        <v>10.72973685793475</v>
      </c>
    </row>
    <row r="112" spans="1:19" ht="15" customHeight="1" x14ac:dyDescent="0.25">
      <c r="A112" s="69" t="s">
        <v>50</v>
      </c>
      <c r="B112" s="87">
        <f>+[1]ABSOL!L107/([1]ABSOL!L21+[1]ABSOL!L64+[1]ABSOL!L107)*100</f>
        <v>12.529290844337668</v>
      </c>
      <c r="C112" s="87">
        <f>+'C8,C10,C12'!C111/('C8,C10,C12'!C111+'C8,C10,C12'!C67+'C8,C10,C12'!C22)*100</f>
        <v>13.328879510514009</v>
      </c>
      <c r="D112" s="87">
        <f>+'C8,C10,C12'!D111/('C8,C10,C12'!D111+'C8,C10,C12'!D67+'C8,C10,C12'!D22)*100</f>
        <v>13.587347232207044</v>
      </c>
      <c r="E112" s="87">
        <f>+'C8,C10,C12'!E111/('C8,C10,C12'!E111+'C8,C10,C12'!E67+'C8,C10,C12'!E22)*100</f>
        <v>13.117953943638724</v>
      </c>
      <c r="F112" s="87">
        <f>+'C8,C10,C12'!F111/('C8,C10,C12'!F111+'C8,C10,C12'!F67+'C8,C10,C12'!F22)*100</f>
        <v>13.546469853715703</v>
      </c>
      <c r="G112" s="87">
        <f>+'C8,C10,C12'!G111/('C8,C10,C12'!G111+'C8,C10,C12'!G67+'C8,C10,C12'!G22)*100</f>
        <v>14.185991878377019</v>
      </c>
      <c r="H112" s="87">
        <f>+'C8,C10,C12'!H111/('C8,C10,C12'!H111+'C8,C10,C12'!H67+'C8,C10,C12'!H22)*100</f>
        <v>16.226240769132918</v>
      </c>
      <c r="I112" s="87">
        <f>+'C8,C10,C12'!I111/('C8,C10,C12'!I111+'C8,C10,C12'!I67+'C8,C10,C12'!I22)*100</f>
        <v>15.748094934371748</v>
      </c>
      <c r="J112" s="87">
        <f>+'C8,C10,C12'!J111/('C8,C10,C12'!J111+'C8,C10,C12'!J67+'C8,C10,C12'!J22)*100</f>
        <v>6.439874814156048</v>
      </c>
      <c r="K112" s="87">
        <f>+'C8,C10,C12'!K111/('C8,C10,C12'!K111+'C8,C10,C12'!K67+'C8,C10,C12'!K22)*100</f>
        <v>8.800581376143759</v>
      </c>
      <c r="L112" s="87">
        <f>+'C8,C10,C12'!L111/('C8,C10,C12'!L111+'C8,C10,C12'!L67+'C8,C10,C12'!L22)*100</f>
        <v>10.028629490931865</v>
      </c>
      <c r="M112" s="87">
        <f>+'C8,C10,C12'!M111/('C8,C10,C12'!M111+'C8,C10,C12'!M67+'C8,C10,C12'!M22)*100</f>
        <v>9.4803255242940843</v>
      </c>
      <c r="N112" s="87">
        <f>+'C8,C10,C12'!N111/('C8,C10,C12'!N111+'C8,C10,C12'!N67+'C8,C10,C12'!N22)*100</f>
        <v>9.483981351329005</v>
      </c>
      <c r="O112" s="87">
        <f>+'C8,C10,C12'!O111/('C8,C10,C12'!O111+'C8,C10,C12'!O67+'C8,C10,C12'!O22)*100</f>
        <v>9.8799399699849921</v>
      </c>
      <c r="P112" s="87">
        <f>+'C8,C10,C12'!P111/('C8,C10,C12'!P111+'C8,C10,C12'!P67+'C8,C10,C12'!P22)*100</f>
        <v>11.703436132473653</v>
      </c>
      <c r="Q112" s="87">
        <f>+'C8,C10,C12'!Q111/('C8,C10,C12'!Q111+'C8,C10,C12'!Q67+'C8,C10,C12'!Q22)*100</f>
        <v>12.220160542132225</v>
      </c>
      <c r="R112" s="87">
        <f>+'C8,C10,C12'!R111/('C8,C10,C12'!R111+'C8,C10,C12'!R67+'C8,C10,C12'!R22)*100</f>
        <v>11.717899150511871</v>
      </c>
      <c r="S112" s="87">
        <f>+'C8,C10,C12'!S111/('C8,C10,C12'!S111+'C8,C10,C12'!S67+'C8,C10,C12'!S22)*100</f>
        <v>11.373225671649839</v>
      </c>
    </row>
    <row r="113" spans="1:19" ht="15" customHeight="1" x14ac:dyDescent="0.25">
      <c r="A113" s="69" t="s">
        <v>51</v>
      </c>
      <c r="B113" s="88">
        <f>+[1]ABSOL!L108/([1]ABSOL!L22+[1]ABSOL!L65+[1]ABSOL!L108)*100</f>
        <v>18.706376010643741</v>
      </c>
      <c r="C113" s="88">
        <f>+'C8,C10,C12'!C112/('C8,C10,C12'!C112+'C8,C10,C12'!C68+'C8,C10,C12'!C23)*100</f>
        <v>19.410939159459868</v>
      </c>
      <c r="D113" s="88">
        <f>+'C8,C10,C12'!D112/('C8,C10,C12'!D112+'C8,C10,C12'!D68+'C8,C10,C12'!D23)*100</f>
        <v>19.837940554300669</v>
      </c>
      <c r="E113" s="88">
        <f>+'C8,C10,C12'!E112/('C8,C10,C12'!E112+'C8,C10,C12'!E68+'C8,C10,C12'!E23)*100</f>
        <v>19.377486543412122</v>
      </c>
      <c r="F113" s="88">
        <f>+'C8,C10,C12'!F112/('C8,C10,C12'!F112+'C8,C10,C12'!F68+'C8,C10,C12'!F23)*100</f>
        <v>18.684264097170388</v>
      </c>
      <c r="G113" s="88">
        <f>+'C8,C10,C12'!G112/('C8,C10,C12'!G112+'C8,C10,C12'!G68+'C8,C10,C12'!G23)*100</f>
        <v>19.053394080435282</v>
      </c>
      <c r="H113" s="88">
        <f>+'C8,C10,C12'!H112/('C8,C10,C12'!H112+'C8,C10,C12'!H68+'C8,C10,C12'!H23)*100</f>
        <v>20.294257705381042</v>
      </c>
      <c r="I113" s="88">
        <f>+'C8,C10,C12'!I112/('C8,C10,C12'!I112+'C8,C10,C12'!I68+'C8,C10,C12'!I23)*100</f>
        <v>20.065469195903979</v>
      </c>
      <c r="J113" s="88">
        <f>+'C8,C10,C12'!J112/('C8,C10,C12'!J112+'C8,C10,C12'!J68+'C8,C10,C12'!J23)*100</f>
        <v>8.6981106971793505</v>
      </c>
      <c r="K113" s="88">
        <f>+'C8,C10,C12'!K112/('C8,C10,C12'!K112+'C8,C10,C12'!K68+'C8,C10,C12'!K23)*100</f>
        <v>11.396657023465123</v>
      </c>
      <c r="L113" s="88">
        <f>+'C8,C10,C12'!L112/('C8,C10,C12'!L112+'C8,C10,C12'!L68+'C8,C10,C12'!L23)*100</f>
        <v>12.223388167031882</v>
      </c>
      <c r="M113" s="88">
        <f>+'C8,C10,C12'!M112/('C8,C10,C12'!M112+'C8,C10,C12'!M68+'C8,C10,C12'!M23)*100</f>
        <v>11.97291803579343</v>
      </c>
      <c r="N113" s="88">
        <f>+'C8,C10,C12'!N112/('C8,C10,C12'!N112+'C8,C10,C12'!N68+'C8,C10,C12'!N23)*100</f>
        <v>11.598755736240722</v>
      </c>
      <c r="O113" s="88">
        <f>+'C8,C10,C12'!O112/('C8,C10,C12'!O112+'C8,C10,C12'!O68+'C8,C10,C12'!O23)*100</f>
        <v>11.847769371249674</v>
      </c>
      <c r="P113" s="88">
        <f>+'C8,C10,C12'!P112/('C8,C10,C12'!P112+'C8,C10,C12'!P68+'C8,C10,C12'!P23)*100</f>
        <v>15.427832067826619</v>
      </c>
      <c r="Q113" s="88">
        <f>+'C8,C10,C12'!Q112/('C8,C10,C12'!Q112+'C8,C10,C12'!Q68+'C8,C10,C12'!Q23)*100</f>
        <v>15.507413624283117</v>
      </c>
      <c r="R113" s="88">
        <f>+'C8,C10,C12'!R112/('C8,C10,C12'!R112+'C8,C10,C12'!R68+'C8,C10,C12'!R23)*100</f>
        <v>14.947422416004102</v>
      </c>
      <c r="S113" s="88">
        <f>+'C8,C10,C12'!S112/('C8,C10,C12'!S112+'C8,C10,C12'!S68+'C8,C10,C12'!S23)*100</f>
        <v>14.429681537500869</v>
      </c>
    </row>
    <row r="114" spans="1:19" ht="15" customHeight="1" x14ac:dyDescent="0.25">
      <c r="A114" s="69" t="s">
        <v>52</v>
      </c>
      <c r="B114" s="88">
        <f>+[1]ABSOL!L109/([1]ABSOL!L23+[1]ABSOL!L66+[1]ABSOL!L109)*100</f>
        <v>12.717168307061053</v>
      </c>
      <c r="C114" s="88">
        <f>+'C8,C10,C12'!C113/('C8,C10,C12'!C113+'C8,C10,C12'!C69+'C8,C10,C12'!C24)*100</f>
        <v>12.554963530081217</v>
      </c>
      <c r="D114" s="88">
        <f>+'C8,C10,C12'!D113/('C8,C10,C12'!D113+'C8,C10,C12'!D69+'C8,C10,C12'!D24)*100</f>
        <v>12.073099129073295</v>
      </c>
      <c r="E114" s="88">
        <f>+'C8,C10,C12'!E113/('C8,C10,C12'!E113+'C8,C10,C12'!E69+'C8,C10,C12'!E24)*100</f>
        <v>11.404852278528779</v>
      </c>
      <c r="F114" s="88">
        <f>+'C8,C10,C12'!F113/('C8,C10,C12'!F113+'C8,C10,C12'!F69+'C8,C10,C12'!F24)*100</f>
        <v>13.375132883518104</v>
      </c>
      <c r="G114" s="88">
        <f>+'C8,C10,C12'!G113/('C8,C10,C12'!G113+'C8,C10,C12'!G69+'C8,C10,C12'!G24)*100</f>
        <v>14.781163900982186</v>
      </c>
      <c r="H114" s="88">
        <f>+'C8,C10,C12'!H113/('C8,C10,C12'!H113+'C8,C10,C12'!H69+'C8,C10,C12'!H24)*100</f>
        <v>15.888982407160308</v>
      </c>
      <c r="I114" s="88">
        <f>+'C8,C10,C12'!I113/('C8,C10,C12'!I113+'C8,C10,C12'!I69+'C8,C10,C12'!I24)*100</f>
        <v>15.781518097883815</v>
      </c>
      <c r="J114" s="88">
        <f>+'C8,C10,C12'!J113/('C8,C10,C12'!J113+'C8,C10,C12'!J69+'C8,C10,C12'!J24)*100</f>
        <v>6.2577958182702274</v>
      </c>
      <c r="K114" s="88">
        <f>+'C8,C10,C12'!K113/('C8,C10,C12'!K113+'C8,C10,C12'!K69+'C8,C10,C12'!K24)*100</f>
        <v>8.7040855911958683</v>
      </c>
      <c r="L114" s="88">
        <f>+'C8,C10,C12'!L113/('C8,C10,C12'!L113+'C8,C10,C12'!L69+'C8,C10,C12'!L24)*100</f>
        <v>10.251677186296693</v>
      </c>
      <c r="M114" s="88">
        <f>+'C8,C10,C12'!M113/('C8,C10,C12'!M113+'C8,C10,C12'!M69+'C8,C10,C12'!M24)*100</f>
        <v>9.1563227307990687</v>
      </c>
      <c r="N114" s="88">
        <f>+'C8,C10,C12'!N113/('C8,C10,C12'!N113+'C8,C10,C12'!N69+'C8,C10,C12'!N24)*100</f>
        <v>9.7561457202093003</v>
      </c>
      <c r="O114" s="88">
        <f>+'C8,C10,C12'!O113/('C8,C10,C12'!O113+'C8,C10,C12'!O69+'C8,C10,C12'!O24)*100</f>
        <v>10.649494794856093</v>
      </c>
      <c r="P114" s="88">
        <f>+'C8,C10,C12'!P113/('C8,C10,C12'!P113+'C8,C10,C12'!P69+'C8,C10,C12'!P24)*100</f>
        <v>12.082446293787498</v>
      </c>
      <c r="Q114" s="88">
        <f>+'C8,C10,C12'!Q113/('C8,C10,C12'!Q113+'C8,C10,C12'!Q69+'C8,C10,C12'!Q24)*100</f>
        <v>13.087748344370862</v>
      </c>
      <c r="R114" s="88">
        <f>+'C8,C10,C12'!R113/('C8,C10,C12'!R113+'C8,C10,C12'!R69+'C8,C10,C12'!R24)*100</f>
        <v>12.013427016658675</v>
      </c>
      <c r="S114" s="88">
        <f>+'C8,C10,C12'!S113/('C8,C10,C12'!S113+'C8,C10,C12'!S69+'C8,C10,C12'!S24)*100</f>
        <v>11.966865339933326</v>
      </c>
    </row>
    <row r="115" spans="1:19" ht="15" customHeight="1" x14ac:dyDescent="0.25">
      <c r="A115" s="69" t="s">
        <v>53</v>
      </c>
      <c r="B115" s="88">
        <f>+[1]ABSOL!L110/([1]ABSOL!L24+[1]ABSOL!L67+[1]ABSOL!L110)*100</f>
        <v>2.5122370255113617</v>
      </c>
      <c r="C115" s="88">
        <f>+'C8,C10,C12'!C114/('C8,C10,C12'!C114+'C8,C10,C12'!C70+'C8,C10,C12'!C25)*100</f>
        <v>4.0540971579853906</v>
      </c>
      <c r="D115" s="88">
        <f>+'C8,C10,C12'!D114/('C8,C10,C12'!D114+'C8,C10,C12'!D70+'C8,C10,C12'!D25)*100</f>
        <v>4.4293287347512296</v>
      </c>
      <c r="E115" s="88">
        <f>+'C8,C10,C12'!E114/('C8,C10,C12'!E114+'C8,C10,C12'!E70+'C8,C10,C12'!E25)*100</f>
        <v>4.495620395614595</v>
      </c>
      <c r="F115" s="88">
        <f>+'C8,C10,C12'!F114/('C8,C10,C12'!F114+'C8,C10,C12'!F70+'C8,C10,C12'!F25)*100</f>
        <v>5.8470373270686506</v>
      </c>
      <c r="G115" s="88">
        <f>+'C8,C10,C12'!G114/('C8,C10,C12'!G114+'C8,C10,C12'!G70+'C8,C10,C12'!G25)*100</f>
        <v>6.138050470064325</v>
      </c>
      <c r="H115" s="88">
        <f>+'C8,C10,C12'!H114/('C8,C10,C12'!H114+'C8,C10,C12'!H70+'C8,C10,C12'!H25)*100</f>
        <v>10.407285351311916</v>
      </c>
      <c r="I115" s="88">
        <f>+'C8,C10,C12'!I114/('C8,C10,C12'!I114+'C8,C10,C12'!I70+'C8,C10,C12'!I25)*100</f>
        <v>9.3446151562384028</v>
      </c>
      <c r="J115" s="88">
        <f>+'C8,C10,C12'!J114/('C8,C10,C12'!J114+'C8,C10,C12'!J70+'C8,C10,C12'!J25)*100</f>
        <v>3.2504012841091492</v>
      </c>
      <c r="K115" s="88">
        <f>+'C8,C10,C12'!K114/('C8,C10,C12'!K114+'C8,C10,C12'!K70+'C8,C10,C12'!K25)*100</f>
        <v>4.8969328818960367</v>
      </c>
      <c r="L115" s="88">
        <f>+'C8,C10,C12'!L114/('C8,C10,C12'!L114+'C8,C10,C12'!L70+'C8,C10,C12'!L25)*100</f>
        <v>6.3126543658288545</v>
      </c>
      <c r="M115" s="88">
        <f>+'C8,C10,C12'!M114/('C8,C10,C12'!M114+'C8,C10,C12'!M70+'C8,C10,C12'!M25)*100</f>
        <v>5.912602666276717</v>
      </c>
      <c r="N115" s="88">
        <f>+'C8,C10,C12'!N114/('C8,C10,C12'!N114+'C8,C10,C12'!N70+'C8,C10,C12'!N25)*100</f>
        <v>5.854947166186359</v>
      </c>
      <c r="O115" s="88">
        <f>+'C8,C10,C12'!O114/('C8,C10,C12'!O114+'C8,C10,C12'!O70+'C8,C10,C12'!O25)*100</f>
        <v>6.0796447635693704</v>
      </c>
      <c r="P115" s="88">
        <f>+'C8,C10,C12'!P114/('C8,C10,C12'!P114+'C8,C10,C12'!P70+'C8,C10,C12'!P25)*100</f>
        <v>6.2948171008441491</v>
      </c>
      <c r="Q115" s="88">
        <f>+'C8,C10,C12'!Q114/('C8,C10,C12'!Q114+'C8,C10,C12'!Q70+'C8,C10,C12'!Q25)*100</f>
        <v>6.9019752972197814</v>
      </c>
      <c r="R115" s="88">
        <f>+'C8,C10,C12'!R114/('C8,C10,C12'!R114+'C8,C10,C12'!R70+'C8,C10,C12'!R25)*100</f>
        <v>6.6997825227362595</v>
      </c>
      <c r="S115" s="88">
        <f>+'C8,C10,C12'!S114/('C8,C10,C12'!S114+'C8,C10,C12'!S70+'C8,C10,C12'!S25)*100</f>
        <v>6.3854047890535917</v>
      </c>
    </row>
    <row r="116" spans="1:19" ht="15" customHeight="1" x14ac:dyDescent="0.25">
      <c r="A116" s="70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</row>
    <row r="117" spans="1:19" ht="15" customHeight="1" x14ac:dyDescent="0.25">
      <c r="A117" s="78" t="s">
        <v>54</v>
      </c>
      <c r="B117" s="87">
        <f>+[1]ABSOL!L112/([1]ABSOL!L26+[1]ABSOL!L69+[1]ABSOL!L112)*100</f>
        <v>8.5585037818907033</v>
      </c>
      <c r="C117" s="87">
        <f>+'C8,C10,C12'!C116/('C8,C10,C12'!C116+'C8,C10,C12'!C72+'C8,C10,C12'!C27)*100</f>
        <v>11.551344017637581</v>
      </c>
      <c r="D117" s="87">
        <f>+'C8,C10,C12'!D116/('C8,C10,C12'!D116+'C8,C10,C12'!D72+'C8,C10,C12'!D27)*100</f>
        <v>11.01554613365637</v>
      </c>
      <c r="E117" s="87">
        <f>+'C8,C10,C12'!E116/('C8,C10,C12'!E116+'C8,C10,C12'!E72+'C8,C10,C12'!E27)*100</f>
        <v>9.8821552036976907</v>
      </c>
      <c r="F117" s="87">
        <f>+'C8,C10,C12'!F116/('C8,C10,C12'!F116+'C8,C10,C12'!F72+'C8,C10,C12'!F27)*100</f>
        <v>11.367806193132886</v>
      </c>
      <c r="G117" s="87">
        <f>+'C8,C10,C12'!G116/('C8,C10,C12'!G116+'C8,C10,C12'!G72+'C8,C10,C12'!G27)*100</f>
        <v>12.001183411357269</v>
      </c>
      <c r="H117" s="87">
        <f>+'C8,C10,C12'!H116/('C8,C10,C12'!H116+'C8,C10,C12'!H72+'C8,C10,C12'!H27)*100</f>
        <v>12.691545574636724</v>
      </c>
      <c r="I117" s="87">
        <f>+'C8,C10,C12'!I116/('C8,C10,C12'!I116+'C8,C10,C12'!I72+'C8,C10,C12'!I27)*100</f>
        <v>12.64515918580376</v>
      </c>
      <c r="J117" s="87">
        <f>+'C8,C10,C12'!J116/('C8,C10,C12'!J116+'C8,C10,C12'!J72+'C8,C10,C12'!J27)*100</f>
        <v>6.6022913256955809</v>
      </c>
      <c r="K117" s="87">
        <f>+'C8,C10,C12'!K116/('C8,C10,C12'!K116+'C8,C10,C12'!K72+'C8,C10,C12'!K27)*100</f>
        <v>7.3620678954881154</v>
      </c>
      <c r="L117" s="87">
        <f>+'C8,C10,C12'!L116/('C8,C10,C12'!L116+'C8,C10,C12'!L72+'C8,C10,C12'!L27)*100</f>
        <v>8.8012069522915155</v>
      </c>
      <c r="M117" s="87">
        <f>+'C8,C10,C12'!M116/('C8,C10,C12'!M116+'C8,C10,C12'!M72+'C8,C10,C12'!M27)*100</f>
        <v>7.5367163439961624</v>
      </c>
      <c r="N117" s="87">
        <f>+'C8,C10,C12'!N116/('C8,C10,C12'!N116+'C8,C10,C12'!N72+'C8,C10,C12'!N27)*100</f>
        <v>8.1539217084105644</v>
      </c>
      <c r="O117" s="87">
        <f>+'C8,C10,C12'!O116/('C8,C10,C12'!O116+'C8,C10,C12'!O72+'C8,C10,C12'!O27)*100</f>
        <v>7.9853538167635119</v>
      </c>
      <c r="P117" s="87">
        <f>+'C8,C10,C12'!P116/('C8,C10,C12'!P116+'C8,C10,C12'!P72+'C8,C10,C12'!P27)*100</f>
        <v>8.0401777448620617</v>
      </c>
      <c r="Q117" s="87">
        <f>+'C8,C10,C12'!Q116/('C8,C10,C12'!Q116+'C8,C10,C12'!Q72+'C8,C10,C12'!Q27)*100</f>
        <v>9.4892663364000942</v>
      </c>
      <c r="R117" s="87">
        <f>+'C8,C10,C12'!R116/('C8,C10,C12'!R116+'C8,C10,C12'!R72+'C8,C10,C12'!R27)*100</f>
        <v>9.1470987493862452</v>
      </c>
      <c r="S117" s="87">
        <f>+'C8,C10,C12'!S116/('C8,C10,C12'!S116+'C8,C10,C12'!S72+'C8,C10,C12'!S27)*100</f>
        <v>9.3206204891296327</v>
      </c>
    </row>
    <row r="118" spans="1:19" ht="15" customHeight="1" x14ac:dyDescent="0.25">
      <c r="A118" s="78" t="s">
        <v>55</v>
      </c>
      <c r="B118" s="88">
        <f>+[1]ABSOL!L113/([1]ABSOL!L27+[1]ABSOL!L70+[1]ABSOL!L113)*100</f>
        <v>13.218341729997437</v>
      </c>
      <c r="C118" s="88">
        <f>+'C8,C10,C12'!C117/('C8,C10,C12'!C117+'C8,C10,C12'!C73+'C8,C10,C12'!C28)*100</f>
        <v>17.31879639923968</v>
      </c>
      <c r="D118" s="88">
        <f>+'C8,C10,C12'!D117/('C8,C10,C12'!D117+'C8,C10,C12'!D73+'C8,C10,C12'!D28)*100</f>
        <v>16.710365320748121</v>
      </c>
      <c r="E118" s="88">
        <f>+'C8,C10,C12'!E117/('C8,C10,C12'!E117+'C8,C10,C12'!E73+'C8,C10,C12'!E28)*100</f>
        <v>15.488329550459026</v>
      </c>
      <c r="F118" s="88">
        <f>+'C8,C10,C12'!F117/('C8,C10,C12'!F117+'C8,C10,C12'!F73+'C8,C10,C12'!F28)*100</f>
        <v>16.790221080030314</v>
      </c>
      <c r="G118" s="88">
        <f>+'C8,C10,C12'!G117/('C8,C10,C12'!G117+'C8,C10,C12'!G73+'C8,C10,C12'!G28)*100</f>
        <v>17.788752878438977</v>
      </c>
      <c r="H118" s="88">
        <f>+'C8,C10,C12'!H117/('C8,C10,C12'!H117+'C8,C10,C12'!H73+'C8,C10,C12'!H28)*100</f>
        <v>18.742170595604147</v>
      </c>
      <c r="I118" s="88">
        <f>+'C8,C10,C12'!I117/('C8,C10,C12'!I117+'C8,C10,C12'!I73+'C8,C10,C12'!I28)*100</f>
        <v>18.6880355628345</v>
      </c>
      <c r="J118" s="88">
        <f>+'C8,C10,C12'!J117/('C8,C10,C12'!J117+'C8,C10,C12'!J73+'C8,C10,C12'!J28)*100</f>
        <v>9.3360525719465226</v>
      </c>
      <c r="K118" s="88">
        <f>+'C8,C10,C12'!K117/('C8,C10,C12'!K117+'C8,C10,C12'!K73+'C8,C10,C12'!K28)*100</f>
        <v>10.475769952533392</v>
      </c>
      <c r="L118" s="88">
        <f>+'C8,C10,C12'!L117/('C8,C10,C12'!L117+'C8,C10,C12'!L73+'C8,C10,C12'!L28)*100</f>
        <v>12.110927152317881</v>
      </c>
      <c r="M118" s="88">
        <f>+'C8,C10,C12'!M117/('C8,C10,C12'!M117+'C8,C10,C12'!M73+'C8,C10,C12'!M28)*100</f>
        <v>10.783714730059987</v>
      </c>
      <c r="N118" s="88">
        <f>+'C8,C10,C12'!N117/('C8,C10,C12'!N117+'C8,C10,C12'!N73+'C8,C10,C12'!N28)*100</f>
        <v>11.956396021281519</v>
      </c>
      <c r="O118" s="88">
        <f>+'C8,C10,C12'!O117/('C8,C10,C12'!O117+'C8,C10,C12'!O73+'C8,C10,C12'!O28)*100</f>
        <v>11.678195663547056</v>
      </c>
      <c r="P118" s="88">
        <f>+'C8,C10,C12'!P117/('C8,C10,C12'!P117+'C8,C10,C12'!P73+'C8,C10,C12'!P28)*100</f>
        <v>12.232560731000669</v>
      </c>
      <c r="Q118" s="88">
        <f>+'C8,C10,C12'!Q117/('C8,C10,C12'!Q117+'C8,C10,C12'!Q73+'C8,C10,C12'!Q28)*100</f>
        <v>13.233617100273159</v>
      </c>
      <c r="R118" s="88">
        <f>+'C8,C10,C12'!R117/('C8,C10,C12'!R117+'C8,C10,C12'!R73+'C8,C10,C12'!R28)*100</f>
        <v>13.755933803666501</v>
      </c>
      <c r="S118" s="88">
        <f>+'C8,C10,C12'!S117/('C8,C10,C12'!S117+'C8,C10,C12'!S73+'C8,C10,C12'!S28)*100</f>
        <v>13.61471142129168</v>
      </c>
    </row>
    <row r="119" spans="1:19" ht="15" customHeight="1" x14ac:dyDescent="0.25">
      <c r="A119" s="78" t="s">
        <v>56</v>
      </c>
      <c r="B119" s="88">
        <f>+[1]ABSOL!L114/([1]ABSOL!L28+[1]ABSOL!L71+[1]ABSOL!L114)*100</f>
        <v>2.4176954732510287</v>
      </c>
      <c r="C119" s="88">
        <f>+'C8,C10,C12'!C118/('C8,C10,C12'!C118+'C8,C10,C12'!C74+'C8,C10,C12'!C29)*100</f>
        <v>3.2491353107640708</v>
      </c>
      <c r="D119" s="88">
        <f>+'C8,C10,C12'!D118/('C8,C10,C12'!D118+'C8,C10,C12'!D74+'C8,C10,C12'!D29)*100</f>
        <v>3.2495313175984233</v>
      </c>
      <c r="E119" s="88">
        <f>+'C8,C10,C12'!E118/('C8,C10,C12'!E118+'C8,C10,C12'!E74+'C8,C10,C12'!E29)*100</f>
        <v>2.666666666666667</v>
      </c>
      <c r="F119" s="88">
        <f>+'C8,C10,C12'!F118/('C8,C10,C12'!F118+'C8,C10,C12'!F74+'C8,C10,C12'!F29)*100</f>
        <v>4.2579181572288638</v>
      </c>
      <c r="G119" s="88">
        <f>+'C8,C10,C12'!G118/('C8,C10,C12'!G118+'C8,C10,C12'!G74+'C8,C10,C12'!G29)*100</f>
        <v>4.2284345707560806</v>
      </c>
      <c r="H119" s="88">
        <f>+'C8,C10,C12'!H118/('C8,C10,C12'!H118+'C8,C10,C12'!H74+'C8,C10,C12'!H29)*100</f>
        <v>4.3591875519657917</v>
      </c>
      <c r="I119" s="88">
        <f>+'C8,C10,C12'!I118/('C8,C10,C12'!I118+'C8,C10,C12'!I74+'C8,C10,C12'!I29)*100</f>
        <v>5.0566598550993875</v>
      </c>
      <c r="J119" s="88">
        <f>+'C8,C10,C12'!J118/('C8,C10,C12'!J118+'C8,C10,C12'!J74+'C8,C10,C12'!J29)*100</f>
        <v>2.8877758647675695</v>
      </c>
      <c r="K119" s="88">
        <f>+'C8,C10,C12'!K118/('C8,C10,C12'!K118+'C8,C10,C12'!K74+'C8,C10,C12'!K29)*100</f>
        <v>3.4019214224261547</v>
      </c>
      <c r="L119" s="88">
        <f>+'C8,C10,C12'!L118/('C8,C10,C12'!L118+'C8,C10,C12'!L74+'C8,C10,C12'!L29)*100</f>
        <v>4.6714506824257773</v>
      </c>
      <c r="M119" s="88">
        <f>+'C8,C10,C12'!M118/('C8,C10,C12'!M118+'C8,C10,C12'!M74+'C8,C10,C12'!M29)*100</f>
        <v>3.477218225419664</v>
      </c>
      <c r="N119" s="88">
        <f>+'C8,C10,C12'!N118/('C8,C10,C12'!N118+'C8,C10,C12'!N74+'C8,C10,C12'!N29)*100</f>
        <v>3.5820472886875265</v>
      </c>
      <c r="O119" s="88">
        <f>+'C8,C10,C12'!O118/('C8,C10,C12'!O118+'C8,C10,C12'!O74+'C8,C10,C12'!O29)*100</f>
        <v>3.5437824018180528</v>
      </c>
      <c r="P119" s="88">
        <f>+'C8,C10,C12'!P118/('C8,C10,C12'!P118+'C8,C10,C12'!P74+'C8,C10,C12'!P29)*100</f>
        <v>2.8837700017583963</v>
      </c>
      <c r="Q119" s="88">
        <f>+'C8,C10,C12'!Q118/('C8,C10,C12'!Q118+'C8,C10,C12'!Q74+'C8,C10,C12'!Q29)*100</f>
        <v>4.8526746761527617</v>
      </c>
      <c r="R119" s="88">
        <f>+'C8,C10,C12'!R118/('C8,C10,C12'!R118+'C8,C10,C12'!R74+'C8,C10,C12'!R29)*100</f>
        <v>3.5588235294117649</v>
      </c>
      <c r="S119" s="88">
        <f>+'C8,C10,C12'!S118/('C8,C10,C12'!S118+'C8,C10,C12'!S74+'C8,C10,C12'!S29)*100</f>
        <v>4.5002734261910122</v>
      </c>
    </row>
    <row r="120" spans="1:19" ht="15" customHeight="1" x14ac:dyDescent="0.25">
      <c r="A120" s="78" t="s">
        <v>57</v>
      </c>
      <c r="B120" s="94" t="s">
        <v>61</v>
      </c>
      <c r="C120" s="94" t="s">
        <v>61</v>
      </c>
      <c r="D120" s="94" t="s">
        <v>61</v>
      </c>
      <c r="E120" s="94" t="s">
        <v>61</v>
      </c>
      <c r="F120" s="94" t="s">
        <v>61</v>
      </c>
      <c r="G120" s="94">
        <f>+'C8,C10,C12'!G119/('C8,C10,C12'!G119+'C8,C10,C12'!G75+'C8,C10,C12'!G30)*100</f>
        <v>0.41666666666666669</v>
      </c>
      <c r="H120" s="94">
        <f>+'C8,C10,C12'!H119/('C8,C10,C12'!H119+'C8,C10,C12'!H75+'C8,C10,C12'!H30)*100</f>
        <v>1.1173184357541899</v>
      </c>
      <c r="I120" s="94">
        <f>+'C8,C10,C12'!I119/('C8,C10,C12'!I119+'C8,C10,C12'!I75+'C8,C10,C12'!I30)*100</f>
        <v>0.98039215686274506</v>
      </c>
      <c r="J120" s="94" t="s">
        <v>61</v>
      </c>
      <c r="K120" s="94" t="s">
        <v>61</v>
      </c>
      <c r="L120" s="94" t="s">
        <v>61</v>
      </c>
      <c r="M120" s="94" t="s">
        <v>61</v>
      </c>
      <c r="N120" s="94" t="s">
        <v>61</v>
      </c>
      <c r="O120" s="94" t="s">
        <v>61</v>
      </c>
      <c r="P120" s="94" t="s">
        <v>61</v>
      </c>
      <c r="Q120" s="94" t="s">
        <v>61</v>
      </c>
      <c r="R120" s="94" t="s">
        <v>61</v>
      </c>
      <c r="S120" s="94" t="s">
        <v>61</v>
      </c>
    </row>
    <row r="121" spans="1:19" ht="15" customHeight="1" x14ac:dyDescent="0.25">
      <c r="A121" s="70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</row>
    <row r="122" spans="1:19" ht="15" customHeight="1" x14ac:dyDescent="0.25">
      <c r="A122" s="90" t="s">
        <v>59</v>
      </c>
      <c r="B122" s="86">
        <f>+[1]ABSOL!L117/([1]ABSOL!L31+[1]ABSOL!L74+[1]ABSOL!L117)*100</f>
        <v>8.8443701593728665</v>
      </c>
      <c r="C122" s="86">
        <f>+'C8,C10,C12'!C121/('C8,C10,C12'!C121+'C8,C10,C12'!C77+'C8,C10,C12'!C32)*100</f>
        <v>9.4459520578923559</v>
      </c>
      <c r="D122" s="86">
        <f>+'C8,C10,C12'!D121/('C8,C10,C12'!D121+'C8,C10,C12'!D77+'C8,C10,C12'!D32)*100</f>
        <v>10.411794837531458</v>
      </c>
      <c r="E122" s="86">
        <f>+'C8,C10,C12'!E121/('C8,C10,C12'!E121+'C8,C10,C12'!E77+'C8,C10,C12'!E32)*100</f>
        <v>9.7064062281105539</v>
      </c>
      <c r="F122" s="86">
        <f>+'C8,C10,C12'!F121/('C8,C10,C12'!F121+'C8,C10,C12'!F77+'C8,C10,C12'!F32)*100</f>
        <v>9.693302485614284</v>
      </c>
      <c r="G122" s="86">
        <f>+'C8,C10,C12'!G121/('C8,C10,C12'!G121+'C8,C10,C12'!G77+'C8,C10,C12'!G32)*100</f>
        <v>12.092246119173904</v>
      </c>
      <c r="H122" s="86">
        <f>+'C8,C10,C12'!H121/('C8,C10,C12'!H121+'C8,C10,C12'!H77+'C8,C10,C12'!H32)*100</f>
        <v>12.103189635578453</v>
      </c>
      <c r="I122" s="86">
        <f>+'C8,C10,C12'!I121/('C8,C10,C12'!I121+'C8,C10,C12'!I77+'C8,C10,C12'!I32)*100</f>
        <v>12.030772588389349</v>
      </c>
      <c r="J122" s="86">
        <f>+'C8,C10,C12'!J121/('C8,C10,C12'!J121+'C8,C10,C12'!J77+'C8,C10,C12'!J32)*100</f>
        <v>3.976984557267528</v>
      </c>
      <c r="K122" s="86">
        <f>+'C8,C10,C12'!K121/('C8,C10,C12'!K121+'C8,C10,C12'!K77+'C8,C10,C12'!K32)*100</f>
        <v>6.1871501461336509</v>
      </c>
      <c r="L122" s="86">
        <f>+'C8,C10,C12'!L121/('C8,C10,C12'!L121+'C8,C10,C12'!L77+'C8,C10,C12'!L32)*100</f>
        <v>7.1325150547895619</v>
      </c>
      <c r="M122" s="86">
        <f>+'C8,C10,C12'!M121/('C8,C10,C12'!M121+'C8,C10,C12'!M77+'C8,C10,C12'!M32)*100</f>
        <v>7.0805374579603244</v>
      </c>
      <c r="N122" s="86">
        <f>+'C8,C10,C12'!N121/('C8,C10,C12'!N121+'C8,C10,C12'!N77+'C8,C10,C12'!N32)*100</f>
        <v>7.4047965443282893</v>
      </c>
      <c r="O122" s="86">
        <f>+'C8,C10,C12'!O121/('C8,C10,C12'!O121+'C8,C10,C12'!O77+'C8,C10,C12'!O32)*100</f>
        <v>8.197821768614288</v>
      </c>
      <c r="P122" s="86">
        <f>+'C8,C10,C12'!P121/('C8,C10,C12'!P121+'C8,C10,C12'!P77+'C8,C10,C12'!P32)*100</f>
        <v>7.3618719480455095</v>
      </c>
      <c r="Q122" s="86">
        <f>+'C8,C10,C12'!Q121/('C8,C10,C12'!Q121+'C8,C10,C12'!Q77+'C8,C10,C12'!Q32)*100</f>
        <v>7.4642286483174543</v>
      </c>
      <c r="R122" s="86">
        <f>+'C8,C10,C12'!R121/('C8,C10,C12'!R121+'C8,C10,C12'!R77+'C8,C10,C12'!R32)*100</f>
        <v>7.7339901477832509</v>
      </c>
      <c r="S122" s="86">
        <f>+'C8,C10,C12'!S121/('C8,C10,C12'!S121+'C8,C10,C12'!S77+'C8,C10,C12'!S32)*100</f>
        <v>6.2744642546024743</v>
      </c>
    </row>
    <row r="123" spans="1:19" ht="15" customHeight="1" x14ac:dyDescent="0.25">
      <c r="A123" s="69" t="s">
        <v>50</v>
      </c>
      <c r="B123" s="88">
        <f>+[1]ABSOL!L118/([1]ABSOL!L32+[1]ABSOL!L75+[1]ABSOL!L118)*100</f>
        <v>10.548878511827299</v>
      </c>
      <c r="C123" s="88">
        <f>+'C8,C10,C12'!C122/('C8,C10,C12'!C122+'C8,C10,C12'!C78+'C8,C10,C12'!C33)*100</f>
        <v>11.222589594497016</v>
      </c>
      <c r="D123" s="88">
        <f>+'C8,C10,C12'!D122/('C8,C10,C12'!D122+'C8,C10,C12'!D78+'C8,C10,C12'!D33)*100</f>
        <v>12.361032598454871</v>
      </c>
      <c r="E123" s="88">
        <f>+'C8,C10,C12'!E122/('C8,C10,C12'!E122+'C8,C10,C12'!E78+'C8,C10,C12'!E33)*100</f>
        <v>12.139221802659662</v>
      </c>
      <c r="F123" s="88">
        <f>+'C8,C10,C12'!F122/('C8,C10,C12'!F122+'C8,C10,C12'!F78+'C8,C10,C12'!F33)*100</f>
        <v>11.41955429601958</v>
      </c>
      <c r="G123" s="88">
        <f>+'C8,C10,C12'!G122/('C8,C10,C12'!G122+'C8,C10,C12'!G78+'C8,C10,C12'!G33)*100</f>
        <v>14.962226510121987</v>
      </c>
      <c r="H123" s="88">
        <f>+'C8,C10,C12'!H122/('C8,C10,C12'!H122+'C8,C10,C12'!H78+'C8,C10,C12'!H33)*100</f>
        <v>15.403519119237197</v>
      </c>
      <c r="I123" s="88">
        <f>+'C8,C10,C12'!I122/('C8,C10,C12'!I122+'C8,C10,C12'!I78+'C8,C10,C12'!I33)*100</f>
        <v>15.256783400619661</v>
      </c>
      <c r="J123" s="88">
        <f>+'C8,C10,C12'!J122/('C8,C10,C12'!J122+'C8,C10,C12'!J78+'C8,C10,C12'!J33)*100</f>
        <v>4.3007509726452939</v>
      </c>
      <c r="K123" s="88">
        <f>+'C8,C10,C12'!K122/('C8,C10,C12'!K122+'C8,C10,C12'!K78+'C8,C10,C12'!K33)*100</f>
        <v>7.785138248847927</v>
      </c>
      <c r="L123" s="88">
        <f>+'C8,C10,C12'!L122/('C8,C10,C12'!L122+'C8,C10,C12'!L78+'C8,C10,C12'!L33)*100</f>
        <v>8.769754296920059</v>
      </c>
      <c r="M123" s="88">
        <f>+'C8,C10,C12'!M122/('C8,C10,C12'!M122+'C8,C10,C12'!M78+'C8,C10,C12'!M33)*100</f>
        <v>8.8738661646414521</v>
      </c>
      <c r="N123" s="88">
        <f>+'C8,C10,C12'!N122/('C8,C10,C12'!N122+'C8,C10,C12'!N78+'C8,C10,C12'!N33)*100</f>
        <v>9.2051717920980778</v>
      </c>
      <c r="O123" s="88">
        <f>+'C8,C10,C12'!O122/('C8,C10,C12'!O122+'C8,C10,C12'!O78+'C8,C10,C12'!O33)*100</f>
        <v>9.7131867610047973</v>
      </c>
      <c r="P123" s="88">
        <f>+'C8,C10,C12'!P122/('C8,C10,C12'!P122+'C8,C10,C12'!P78+'C8,C10,C12'!P33)*100</f>
        <v>9.3894591860890522</v>
      </c>
      <c r="Q123" s="88">
        <f>+'C8,C10,C12'!Q122/('C8,C10,C12'!Q122+'C8,C10,C12'!Q78+'C8,C10,C12'!Q33)*100</f>
        <v>9.260065288356909</v>
      </c>
      <c r="R123" s="88">
        <f>+'C8,C10,C12'!R122/('C8,C10,C12'!R122+'C8,C10,C12'!R78+'C8,C10,C12'!R33)*100</f>
        <v>9.5570475747302179</v>
      </c>
      <c r="S123" s="88">
        <f>+'C8,C10,C12'!S122/('C8,C10,C12'!S122+'C8,C10,C12'!S78+'C8,C10,C12'!S33)*100</f>
        <v>7.6558715733973468</v>
      </c>
    </row>
    <row r="124" spans="1:19" ht="15" customHeight="1" x14ac:dyDescent="0.25">
      <c r="A124" s="69" t="s">
        <v>51</v>
      </c>
      <c r="B124" s="88">
        <f>+[1]ABSOL!L119/([1]ABSOL!L33+[1]ABSOL!L76+[1]ABSOL!L119)*100</f>
        <v>14.597556593604025</v>
      </c>
      <c r="C124" s="88">
        <f>+'C8,C10,C12'!C123/('C8,C10,C12'!C123+'C8,C10,C12'!C79+'C8,C10,C12'!C34)*100</f>
        <v>15.671173994806125</v>
      </c>
      <c r="D124" s="88">
        <f>+'C8,C10,C12'!D123/('C8,C10,C12'!D123+'C8,C10,C12'!D79+'C8,C10,C12'!D34)*100</f>
        <v>16.140559857057774</v>
      </c>
      <c r="E124" s="88">
        <f>+'C8,C10,C12'!E123/('C8,C10,C12'!E123+'C8,C10,C12'!E79+'C8,C10,C12'!E34)*100</f>
        <v>16.605961495577194</v>
      </c>
      <c r="F124" s="88">
        <f>+'C8,C10,C12'!F123/('C8,C10,C12'!F123+'C8,C10,C12'!F79+'C8,C10,C12'!F34)*100</f>
        <v>15.723947125730096</v>
      </c>
      <c r="G124" s="88">
        <f>+'C8,C10,C12'!G123/('C8,C10,C12'!G123+'C8,C10,C12'!G79+'C8,C10,C12'!G34)*100</f>
        <v>18.970934799685782</v>
      </c>
      <c r="H124" s="88">
        <f>+'C8,C10,C12'!H123/('C8,C10,C12'!H123+'C8,C10,C12'!H79+'C8,C10,C12'!H34)*100</f>
        <v>18.509815811415145</v>
      </c>
      <c r="I124" s="88">
        <f>+'C8,C10,C12'!I123/('C8,C10,C12'!I123+'C8,C10,C12'!I79+'C8,C10,C12'!I34)*100</f>
        <v>18.411399548532732</v>
      </c>
      <c r="J124" s="88">
        <f>+'C8,C10,C12'!J123/('C8,C10,C12'!J123+'C8,C10,C12'!J79+'C8,C10,C12'!J34)*100</f>
        <v>6.014388489208633</v>
      </c>
      <c r="K124" s="88">
        <f>+'C8,C10,C12'!K123/('C8,C10,C12'!K123+'C8,C10,C12'!K79+'C8,C10,C12'!K34)*100</f>
        <v>8.9345637583892614</v>
      </c>
      <c r="L124" s="88">
        <f>+'C8,C10,C12'!L123/('C8,C10,C12'!L123+'C8,C10,C12'!L79+'C8,C10,C12'!L34)*100</f>
        <v>10.036110921850515</v>
      </c>
      <c r="M124" s="88">
        <f>+'C8,C10,C12'!M123/('C8,C10,C12'!M123+'C8,C10,C12'!M79+'C8,C10,C12'!M34)*100</f>
        <v>10.484581497797357</v>
      </c>
      <c r="N124" s="88">
        <f>+'C8,C10,C12'!N123/('C8,C10,C12'!N123+'C8,C10,C12'!N79+'C8,C10,C12'!N34)*100</f>
        <v>11.075459172383271</v>
      </c>
      <c r="O124" s="88">
        <f>+'C8,C10,C12'!O123/('C8,C10,C12'!O123+'C8,C10,C12'!O79+'C8,C10,C12'!O34)*100</f>
        <v>10.783574046130632</v>
      </c>
      <c r="P124" s="88">
        <f>+'C8,C10,C12'!P123/('C8,C10,C12'!P123+'C8,C10,C12'!P79+'C8,C10,C12'!P34)*100</f>
        <v>11.478567988441164</v>
      </c>
      <c r="Q124" s="88">
        <f>+'C8,C10,C12'!Q123/('C8,C10,C12'!Q123+'C8,C10,C12'!Q79+'C8,C10,C12'!Q34)*100</f>
        <v>11.034061910573616</v>
      </c>
      <c r="R124" s="88">
        <f>+'C8,C10,C12'!R123/('C8,C10,C12'!R123+'C8,C10,C12'!R79+'C8,C10,C12'!R34)*100</f>
        <v>10.913864946629374</v>
      </c>
      <c r="S124" s="88">
        <f>+'C8,C10,C12'!S123/('C8,C10,C12'!S123+'C8,C10,C12'!S79+'C8,C10,C12'!S34)*100</f>
        <v>8.8780379536122513</v>
      </c>
    </row>
    <row r="125" spans="1:19" ht="15" customHeight="1" x14ac:dyDescent="0.25">
      <c r="A125" s="69" t="s">
        <v>52</v>
      </c>
      <c r="B125" s="88">
        <f>+[1]ABSOL!L120/([1]ABSOL!L34+[1]ABSOL!L77+[1]ABSOL!L120)*100</f>
        <v>11.203025289529663</v>
      </c>
      <c r="C125" s="88">
        <f>+'C8,C10,C12'!C124/('C8,C10,C12'!C124+'C8,C10,C12'!C80+'C8,C10,C12'!C35)*100</f>
        <v>11.361225692398349</v>
      </c>
      <c r="D125" s="88">
        <f>+'C8,C10,C12'!D124/('C8,C10,C12'!D124+'C8,C10,C12'!D80+'C8,C10,C12'!D35)*100</f>
        <v>11.68438859352344</v>
      </c>
      <c r="E125" s="88">
        <f>+'C8,C10,C12'!E124/('C8,C10,C12'!E124+'C8,C10,C12'!E80+'C8,C10,C12'!E35)*100</f>
        <v>10.215384615384615</v>
      </c>
      <c r="F125" s="88">
        <f>+'C8,C10,C12'!F124/('C8,C10,C12'!F124+'C8,C10,C12'!F80+'C8,C10,C12'!F35)*100</f>
        <v>11.013792409141246</v>
      </c>
      <c r="G125" s="88">
        <f>+'C8,C10,C12'!G124/('C8,C10,C12'!G124+'C8,C10,C12'!G80+'C8,C10,C12'!G35)*100</f>
        <v>16.376663254861825</v>
      </c>
      <c r="H125" s="88">
        <f>+'C8,C10,C12'!H124/('C8,C10,C12'!H124+'C8,C10,C12'!H80+'C8,C10,C12'!H35)*100</f>
        <v>14.795865093453065</v>
      </c>
      <c r="I125" s="88">
        <f>+'C8,C10,C12'!I124/('C8,C10,C12'!I124+'C8,C10,C12'!I80+'C8,C10,C12'!I35)*100</f>
        <v>15.360158966716345</v>
      </c>
      <c r="J125" s="88">
        <f>+'C8,C10,C12'!J124/('C8,C10,C12'!J124+'C8,C10,C12'!J80+'C8,C10,C12'!J35)*100</f>
        <v>4.1429358809480066</v>
      </c>
      <c r="K125" s="88">
        <f>+'C8,C10,C12'!K124/('C8,C10,C12'!K124+'C8,C10,C12'!K80+'C8,C10,C12'!K35)*100</f>
        <v>8.3764034931384774</v>
      </c>
      <c r="L125" s="88">
        <f>+'C8,C10,C12'!L124/('C8,C10,C12'!L124+'C8,C10,C12'!L80+'C8,C10,C12'!L35)*100</f>
        <v>9.7661131940724868</v>
      </c>
      <c r="M125" s="88">
        <f>+'C8,C10,C12'!M124/('C8,C10,C12'!M124+'C8,C10,C12'!M80+'C8,C10,C12'!M35)*100</f>
        <v>9.4605228643875154</v>
      </c>
      <c r="N125" s="88">
        <f>+'C8,C10,C12'!N124/('C8,C10,C12'!N124+'C8,C10,C12'!N80+'C8,C10,C12'!N35)*100</f>
        <v>9.8010507277581613</v>
      </c>
      <c r="O125" s="88">
        <f>+'C8,C10,C12'!O124/('C8,C10,C12'!O124+'C8,C10,C12'!O80+'C8,C10,C12'!O35)*100</f>
        <v>10.715804394046776</v>
      </c>
      <c r="P125" s="88">
        <f>+'C8,C10,C12'!P124/('C8,C10,C12'!P124+'C8,C10,C12'!P80+'C8,C10,C12'!P35)*100</f>
        <v>9.6770099625610762</v>
      </c>
      <c r="Q125" s="88">
        <f>+'C8,C10,C12'!Q124/('C8,C10,C12'!Q124+'C8,C10,C12'!Q80+'C8,C10,C12'!Q35)*100</f>
        <v>9.86846453830392</v>
      </c>
      <c r="R125" s="88">
        <f>+'C8,C10,C12'!R124/('C8,C10,C12'!R124+'C8,C10,C12'!R80+'C8,C10,C12'!R35)*100</f>
        <v>10.509830056647784</v>
      </c>
      <c r="S125" s="88">
        <f>+'C8,C10,C12'!S124/('C8,C10,C12'!S124+'C8,C10,C12'!S80+'C8,C10,C12'!S35)*100</f>
        <v>8.8714854281679294</v>
      </c>
    </row>
    <row r="126" spans="1:19" ht="15" customHeight="1" x14ac:dyDescent="0.25">
      <c r="A126" s="69" t="s">
        <v>53</v>
      </c>
      <c r="B126" s="88">
        <f>+[1]ABSOL!L121/([1]ABSOL!L35+[1]ABSOL!L78+[1]ABSOL!L121)*100</f>
        <v>2.8015921616656461</v>
      </c>
      <c r="C126" s="88">
        <f>+'C8,C10,C12'!C125/('C8,C10,C12'!C125+'C8,C10,C12'!C81+'C8,C10,C12'!C36)*100</f>
        <v>3.588049842366011</v>
      </c>
      <c r="D126" s="88">
        <f>+'C8,C10,C12'!D125/('C8,C10,C12'!D125+'C8,C10,C12'!D81+'C8,C10,C12'!D36)*100</f>
        <v>6.3940977559176142</v>
      </c>
      <c r="E126" s="88">
        <f>+'C8,C10,C12'!E125/('C8,C10,C12'!E125+'C8,C10,C12'!E81+'C8,C10,C12'!E36)*100</f>
        <v>6.4396028681742958</v>
      </c>
      <c r="F126" s="88">
        <f>+'C8,C10,C12'!F125/('C8,C10,C12'!F125+'C8,C10,C12'!F81+'C8,C10,C12'!F36)*100</f>
        <v>5.0080177624275315</v>
      </c>
      <c r="G126" s="88">
        <f>+'C8,C10,C12'!G125/('C8,C10,C12'!G125+'C8,C10,C12'!G81+'C8,C10,C12'!G36)*100</f>
        <v>6.9332673022161702</v>
      </c>
      <c r="H126" s="88">
        <f>+'C8,C10,C12'!H125/('C8,C10,C12'!H125+'C8,C10,C12'!H81+'C8,C10,C12'!H36)*100</f>
        <v>10.865918182991354</v>
      </c>
      <c r="I126" s="88">
        <f>+'C8,C10,C12'!I125/('C8,C10,C12'!I125+'C8,C10,C12'!I81+'C8,C10,C12'!I36)*100</f>
        <v>9.3231327800829877</v>
      </c>
      <c r="J126" s="88">
        <f>+'C8,C10,C12'!J125/('C8,C10,C12'!J125+'C8,C10,C12'!J81+'C8,C10,C12'!J36)*100</f>
        <v>1.6604945645681517</v>
      </c>
      <c r="K126" s="88">
        <f>+'C8,C10,C12'!K125/('C8,C10,C12'!K125+'C8,C10,C12'!K81+'C8,C10,C12'!K36)*100</f>
        <v>5.2751794648683923</v>
      </c>
      <c r="L126" s="88">
        <f>+'C8,C10,C12'!L125/('C8,C10,C12'!L125+'C8,C10,C12'!L81+'C8,C10,C12'!L36)*100</f>
        <v>5.3882005229055361</v>
      </c>
      <c r="M126" s="88">
        <f>+'C8,C10,C12'!M125/('C8,C10,C12'!M125+'C8,C10,C12'!M81+'C8,C10,C12'!M36)*100</f>
        <v>5.4364989848860814</v>
      </c>
      <c r="N126" s="88">
        <f>+'C8,C10,C12'!N125/('C8,C10,C12'!N125+'C8,C10,C12'!N81+'C8,C10,C12'!N36)*100</f>
        <v>4.7488784330889589</v>
      </c>
      <c r="O126" s="88">
        <f>+'C8,C10,C12'!O125/('C8,C10,C12'!O125+'C8,C10,C12'!O81+'C8,C10,C12'!O36)*100</f>
        <v>6.1151079136690649</v>
      </c>
      <c r="P126" s="88">
        <f>+'C8,C10,C12'!P125/('C8,C10,C12'!P125+'C8,C10,C12'!P81+'C8,C10,C12'!P36)*100</f>
        <v>5.764911405041178</v>
      </c>
      <c r="Q126" s="88">
        <f>+'C8,C10,C12'!Q125/('C8,C10,C12'!Q125+'C8,C10,C12'!Q81+'C8,C10,C12'!Q36)*100</f>
        <v>6.0414224306369677</v>
      </c>
      <c r="R126" s="88">
        <f>+'C8,C10,C12'!R125/('C8,C10,C12'!R125+'C8,C10,C12'!R81+'C8,C10,C12'!R36)*100</f>
        <v>6.5370884569615235</v>
      </c>
      <c r="S126" s="88">
        <f>+'C8,C10,C12'!S125/('C8,C10,C12'!S125+'C8,C10,C12'!S81+'C8,C10,C12'!S36)*100</f>
        <v>4.5186490005361106</v>
      </c>
    </row>
    <row r="127" spans="1:19" ht="15" customHeight="1" x14ac:dyDescent="0.25">
      <c r="A127" s="70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</row>
    <row r="128" spans="1:19" ht="15" customHeight="1" x14ac:dyDescent="0.25">
      <c r="A128" s="78" t="s">
        <v>54</v>
      </c>
      <c r="B128" s="87">
        <f>+[1]ABSOL!L123/([1]ABSOL!L37+[1]ABSOL!L80+[1]ABSOL!L123)*100</f>
        <v>6.1212010028740904</v>
      </c>
      <c r="C128" s="87">
        <f>+'C8,C10,C12'!C127/('C8,C10,C12'!C127+'C8,C10,C12'!C83+'C8,C10,C12'!C38)*100</f>
        <v>6.8353157982911705</v>
      </c>
      <c r="D128" s="87">
        <f>+'C8,C10,C12'!D127/('C8,C10,C12'!D127+'C8,C10,C12'!D83+'C8,C10,C12'!D38)*100</f>
        <v>7.5955570075138841</v>
      </c>
      <c r="E128" s="87">
        <f>+'C8,C10,C12'!E127/('C8,C10,C12'!E127+'C8,C10,C12'!E83+'C8,C10,C12'!E38)*100</f>
        <v>5.9091840918409178</v>
      </c>
      <c r="F128" s="87">
        <f>+'C8,C10,C12'!F127/('C8,C10,C12'!F127+'C8,C10,C12'!F83+'C8,C10,C12'!F38)*100</f>
        <v>6.9470772068241207</v>
      </c>
      <c r="G128" s="87">
        <f>+'C8,C10,C12'!G127/('C8,C10,C12'!G127+'C8,C10,C12'!G83+'C8,C10,C12'!G38)*100</f>
        <v>7.8922178615870582</v>
      </c>
      <c r="H128" s="87">
        <f>+'C8,C10,C12'!H127/('C8,C10,C12'!H127+'C8,C10,C12'!H83+'C8,C10,C12'!H38)*100</f>
        <v>7.5818108362885477</v>
      </c>
      <c r="I128" s="87">
        <f>+'C8,C10,C12'!I127/('C8,C10,C12'!I127+'C8,C10,C12'!I83+'C8,C10,C12'!I38)*100</f>
        <v>7.5550345186921968</v>
      </c>
      <c r="J128" s="87">
        <f>+'C8,C10,C12'!J127/('C8,C10,C12'!J127+'C8,C10,C12'!J83+'C8,C10,C12'!J38)*100</f>
        <v>3.5300974107068521</v>
      </c>
      <c r="K128" s="87">
        <f>+'C8,C10,C12'!K127/('C8,C10,C12'!K127+'C8,C10,C12'!K83+'C8,C10,C12'!K38)*100</f>
        <v>4.0400913277349941</v>
      </c>
      <c r="L128" s="87">
        <f>+'C8,C10,C12'!L127/('C8,C10,C12'!L127+'C8,C10,C12'!L83+'C8,C10,C12'!L38)*100</f>
        <v>4.9574745230250556</v>
      </c>
      <c r="M128" s="87">
        <f>+'C8,C10,C12'!M127/('C8,C10,C12'!M127+'C8,C10,C12'!M83+'C8,C10,C12'!M38)*100</f>
        <v>4.7072590691178133</v>
      </c>
      <c r="N128" s="87">
        <f>+'C8,C10,C12'!N127/('C8,C10,C12'!N127+'C8,C10,C12'!N83+'C8,C10,C12'!N38)*100</f>
        <v>4.8946026501957123</v>
      </c>
      <c r="O128" s="87">
        <f>+'C8,C10,C12'!O127/('C8,C10,C12'!O127+'C8,C10,C12'!O83+'C8,C10,C12'!O38)*100</f>
        <v>6.1307769537195975</v>
      </c>
      <c r="P128" s="87">
        <f>+'C8,C10,C12'!P127/('C8,C10,C12'!P127+'C8,C10,C12'!P83+'C8,C10,C12'!P38)*100</f>
        <v>4.6085508051082735</v>
      </c>
      <c r="Q128" s="87">
        <f>+'C8,C10,C12'!Q127/('C8,C10,C12'!Q127+'C8,C10,C12'!Q83+'C8,C10,C12'!Q38)*100</f>
        <v>5.2511599216885241</v>
      </c>
      <c r="R128" s="87">
        <f>+'C8,C10,C12'!R127/('C8,C10,C12'!R127+'C8,C10,C12'!R83+'C8,C10,C12'!R38)*100</f>
        <v>5.5746568331539859</v>
      </c>
      <c r="S128" s="87">
        <f>+'C8,C10,C12'!S127/('C8,C10,C12'!S127+'C8,C10,C12'!S83+'C8,C10,C12'!S38)*100</f>
        <v>4.6401947360413818</v>
      </c>
    </row>
    <row r="129" spans="1:19" ht="15" customHeight="1" x14ac:dyDescent="0.25">
      <c r="A129" s="78" t="s">
        <v>55</v>
      </c>
      <c r="B129" s="88">
        <f>+[1]ABSOL!L124/([1]ABSOL!L38+[1]ABSOL!L81+[1]ABSOL!L124)*100</f>
        <v>9.7043525869148652</v>
      </c>
      <c r="C129" s="88">
        <f>+'C8,C10,C12'!C128/('C8,C10,C12'!C128+'C8,C10,C12'!C84+'C8,C10,C12'!C39)*100</f>
        <v>11.124876114965312</v>
      </c>
      <c r="D129" s="88">
        <f>+'C8,C10,C12'!D128/('C8,C10,C12'!D128+'C8,C10,C12'!D84+'C8,C10,C12'!D39)*100</f>
        <v>11.893505847225679</v>
      </c>
      <c r="E129" s="88">
        <f>+'C8,C10,C12'!E128/('C8,C10,C12'!E128+'C8,C10,C12'!E84+'C8,C10,C12'!E39)*100</f>
        <v>9.2232415902140659</v>
      </c>
      <c r="F129" s="88">
        <f>+'C8,C10,C12'!F128/('C8,C10,C12'!F128+'C8,C10,C12'!F84+'C8,C10,C12'!F39)*100</f>
        <v>9.4332587621178234</v>
      </c>
      <c r="G129" s="88">
        <f>+'C8,C10,C12'!G128/('C8,C10,C12'!G128+'C8,C10,C12'!G84+'C8,C10,C12'!G39)*100</f>
        <v>11.875782049823682</v>
      </c>
      <c r="H129" s="88">
        <f>+'C8,C10,C12'!H128/('C8,C10,C12'!H128+'C8,C10,C12'!H84+'C8,C10,C12'!H39)*100</f>
        <v>11.618473060120657</v>
      </c>
      <c r="I129" s="88">
        <f>+'C8,C10,C12'!I128/('C8,C10,C12'!I128+'C8,C10,C12'!I84+'C8,C10,C12'!I39)*100</f>
        <v>11.671663392949446</v>
      </c>
      <c r="J129" s="88">
        <f>+'C8,C10,C12'!J128/('C8,C10,C12'!J128+'C8,C10,C12'!J84+'C8,C10,C12'!J39)*100</f>
        <v>4.176904176904177</v>
      </c>
      <c r="K129" s="88">
        <f>+'C8,C10,C12'!K128/('C8,C10,C12'!K128+'C8,C10,C12'!K84+'C8,C10,C12'!K39)*100</f>
        <v>5.7217407510949583</v>
      </c>
      <c r="L129" s="88">
        <f>+'C8,C10,C12'!L128/('C8,C10,C12'!L128+'C8,C10,C12'!L84+'C8,C10,C12'!L39)*100</f>
        <v>6.679709334823924</v>
      </c>
      <c r="M129" s="88">
        <f>+'C8,C10,C12'!M128/('C8,C10,C12'!M128+'C8,C10,C12'!M84+'C8,C10,C12'!M39)*100</f>
        <v>6.4167132997575083</v>
      </c>
      <c r="N129" s="88">
        <f>+'C8,C10,C12'!N128/('C8,C10,C12'!N128+'C8,C10,C12'!N84+'C8,C10,C12'!N39)*100</f>
        <v>7.3053183393929144</v>
      </c>
      <c r="O129" s="88">
        <f>+'C8,C10,C12'!O128/('C8,C10,C12'!O128+'C8,C10,C12'!O84+'C8,C10,C12'!O39)*100</f>
        <v>8.8568257491675926</v>
      </c>
      <c r="P129" s="88">
        <f>+'C8,C10,C12'!P128/('C8,C10,C12'!P128+'C8,C10,C12'!P84+'C8,C10,C12'!P39)*100</f>
        <v>7.0859538784067091</v>
      </c>
      <c r="Q129" s="88">
        <f>+'C8,C10,C12'!Q128/('C8,C10,C12'!Q128+'C8,C10,C12'!Q84+'C8,C10,C12'!Q39)*100</f>
        <v>7.3812455446827814</v>
      </c>
      <c r="R129" s="88">
        <f>+'C8,C10,C12'!R128/('C8,C10,C12'!R128+'C8,C10,C12'!R84+'C8,C10,C12'!R39)*100</f>
        <v>7.9238452772005097</v>
      </c>
      <c r="S129" s="88">
        <f>+'C8,C10,C12'!S128/('C8,C10,C12'!S128+'C8,C10,C12'!S84+'C8,C10,C12'!S39)*100</f>
        <v>6.9468043393020524</v>
      </c>
    </row>
    <row r="130" spans="1:19" ht="15" customHeight="1" x14ac:dyDescent="0.25">
      <c r="A130" s="78" t="s">
        <v>56</v>
      </c>
      <c r="B130" s="88">
        <f>+[1]ABSOL!L125/([1]ABSOL!L39+[1]ABSOL!L82+[1]ABSOL!L125)*100</f>
        <v>4.2206590151795638</v>
      </c>
      <c r="C130" s="88">
        <f>+'C8,C10,C12'!C129/('C8,C10,C12'!C129+'C8,C10,C12'!C85+'C8,C10,C12'!C40)*100</f>
        <v>4.2974079126875857</v>
      </c>
      <c r="D130" s="88">
        <f>+'C8,C10,C12'!D129/('C8,C10,C12'!D129+'C8,C10,C12'!D85+'C8,C10,C12'!D40)*100</f>
        <v>5.611093195743309</v>
      </c>
      <c r="E130" s="88">
        <f>+'C8,C10,C12'!E129/('C8,C10,C12'!E129+'C8,C10,C12'!E85+'C8,C10,C12'!E40)*100</f>
        <v>4.5475011256190907</v>
      </c>
      <c r="F130" s="88">
        <f>+'C8,C10,C12'!F129/('C8,C10,C12'!F129+'C8,C10,C12'!F85+'C8,C10,C12'!F40)*100</f>
        <v>6.413814369411039</v>
      </c>
      <c r="G130" s="88">
        <f>+'C8,C10,C12'!G129/('C8,C10,C12'!G129+'C8,C10,C12'!G85+'C8,C10,C12'!G40)*100</f>
        <v>6.5111911097198316</v>
      </c>
      <c r="H130" s="88">
        <f>+'C8,C10,C12'!H129/('C8,C10,C12'!H129+'C8,C10,C12'!H85+'C8,C10,C12'!H40)*100</f>
        <v>6.1073228579899199</v>
      </c>
      <c r="I130" s="88">
        <f>+'C8,C10,C12'!I129/('C8,C10,C12'!I129+'C8,C10,C12'!I85+'C8,C10,C12'!I40)*100</f>
        <v>6.0926415356795101</v>
      </c>
      <c r="J130" s="88">
        <f>+'C8,C10,C12'!J129/('C8,C10,C12'!J129+'C8,C10,C12'!J85+'C8,C10,C12'!J40)*100</f>
        <v>3.6746436511050087</v>
      </c>
      <c r="K130" s="88">
        <f>+'C8,C10,C12'!K129/('C8,C10,C12'!K129+'C8,C10,C12'!K85+'C8,C10,C12'!K40)*100</f>
        <v>4.1828915965330991</v>
      </c>
      <c r="L130" s="88">
        <f>+'C8,C10,C12'!L129/('C8,C10,C12'!L129+'C8,C10,C12'!L85+'C8,C10,C12'!L40)*100</f>
        <v>5.7875457875457874</v>
      </c>
      <c r="M130" s="88">
        <f>+'C8,C10,C12'!M129/('C8,C10,C12'!M129+'C8,C10,C12'!M85+'C8,C10,C12'!M40)*100</f>
        <v>4.5960328979196907</v>
      </c>
      <c r="N130" s="88">
        <f>+'C8,C10,C12'!N129/('C8,C10,C12'!N129+'C8,C10,C12'!N85+'C8,C10,C12'!N40)*100</f>
        <v>4.3247702097572471</v>
      </c>
      <c r="O130" s="88">
        <f>+'C8,C10,C12'!O129/('C8,C10,C12'!O129+'C8,C10,C12'!O85+'C8,C10,C12'!O40)*100</f>
        <v>5.2380447460502602</v>
      </c>
      <c r="P130" s="88">
        <f>+'C8,C10,C12'!P129/('C8,C10,C12'!P129+'C8,C10,C12'!P85+'C8,C10,C12'!P40)*100</f>
        <v>4.3745480838756325</v>
      </c>
      <c r="Q130" s="88">
        <f>+'C8,C10,C12'!Q129/('C8,C10,C12'!Q129+'C8,C10,C12'!Q85+'C8,C10,C12'!Q40)*100</f>
        <v>4.89060489060489</v>
      </c>
      <c r="R130" s="88">
        <f>+'C8,C10,C12'!R129/('C8,C10,C12'!R129+'C8,C10,C12'!R85+'C8,C10,C12'!R40)*100</f>
        <v>5.408450704225352</v>
      </c>
      <c r="S130" s="88">
        <f>+'C8,C10,C12'!S129/('C8,C10,C12'!S129+'C8,C10,C12'!S85+'C8,C10,C12'!S40)*100</f>
        <v>4.1592777688215374</v>
      </c>
    </row>
    <row r="131" spans="1:19" ht="15" customHeight="1" thickBot="1" x14ac:dyDescent="0.3">
      <c r="A131" s="79" t="s">
        <v>57</v>
      </c>
      <c r="B131" s="91">
        <f>+[1]ABSOL!L126/([1]ABSOL!L40+[1]ABSOL!L83+[1]ABSOL!L126)*100</f>
        <v>1.7558299039780523</v>
      </c>
      <c r="C131" s="91">
        <f>+'C8,C10,C12'!C130/('C8,C10,C12'!C130+'C8,C10,C12'!C86+'C8,C10,C12'!C41)*100</f>
        <v>1.8635104507680684</v>
      </c>
      <c r="D131" s="91">
        <f>+'C8,C10,C12'!D130/('C8,C10,C12'!D130+'C8,C10,C12'!D86+'C8,C10,C12'!D41)*100</f>
        <v>2.2055259331071255</v>
      </c>
      <c r="E131" s="91">
        <f>+'C8,C10,C12'!E130/('C8,C10,C12'!E130+'C8,C10,C12'!E86+'C8,C10,C12'!E41)*100</f>
        <v>2.0539152759948651</v>
      </c>
      <c r="F131" s="91">
        <f>+'C8,C10,C12'!F130/('C8,C10,C12'!F130+'C8,C10,C12'!F86+'C8,C10,C12'!F41)*100</f>
        <v>3.6294365349909761</v>
      </c>
      <c r="G131" s="91">
        <f>+'C8,C10,C12'!G130/('C8,C10,C12'!G130+'C8,C10,C12'!G86+'C8,C10,C12'!G41)*100</f>
        <v>3.3076653832691636</v>
      </c>
      <c r="H131" s="91">
        <f>+'C8,C10,C12'!H130/('C8,C10,C12'!H130+'C8,C10,C12'!H86+'C8,C10,C12'!H41)*100</f>
        <v>2.7040730099712693</v>
      </c>
      <c r="I131" s="91">
        <f>+'C8,C10,C12'!I130/('C8,C10,C12'!I130+'C8,C10,C12'!I86+'C8,C10,C12'!I41)*100</f>
        <v>2.8043443021559407</v>
      </c>
      <c r="J131" s="91">
        <f>+'C8,C10,C12'!J130/('C8,C10,C12'!J130+'C8,C10,C12'!J86+'C8,C10,C12'!J41)*100</f>
        <v>2.4065385197517783</v>
      </c>
      <c r="K131" s="91">
        <f>+'C8,C10,C12'!K130/('C8,C10,C12'!K130+'C8,C10,C12'!K86+'C8,C10,C12'!K41)*100</f>
        <v>1.3568331235137783</v>
      </c>
      <c r="L131" s="91">
        <f>+'C8,C10,C12'!L130/('C8,C10,C12'!L130+'C8,C10,C12'!L86+'C8,C10,C12'!L41)*100</f>
        <v>1.434940094733909</v>
      </c>
      <c r="M131" s="91">
        <f>+'C8,C10,C12'!M130/('C8,C10,C12'!M130+'C8,C10,C12'!M86+'C8,C10,C12'!M41)*100</f>
        <v>2.3863484868684175</v>
      </c>
      <c r="N131" s="91">
        <f>+'C8,C10,C12'!N130/('C8,C10,C12'!N130+'C8,C10,C12'!N86+'C8,C10,C12'!N41)*100</f>
        <v>1.7520573400584019</v>
      </c>
      <c r="O131" s="91">
        <f>+'C8,C10,C12'!O130/('C8,C10,C12'!O130+'C8,C10,C12'!O86+'C8,C10,C12'!O41)*100</f>
        <v>2.5469675955112847</v>
      </c>
      <c r="P131" s="91">
        <f>+'C8,C10,C12'!P130/('C8,C10,C12'!P130+'C8,C10,C12'!P86+'C8,C10,C12'!P41)*100</f>
        <v>0.89315997738835495</v>
      </c>
      <c r="Q131" s="91">
        <f>+'C8,C10,C12'!Q130/('C8,C10,C12'!Q130+'C8,C10,C12'!Q86+'C8,C10,C12'!Q41)*100</f>
        <v>2.440937163023233</v>
      </c>
      <c r="R131" s="91">
        <f>+'C8,C10,C12'!R130/('C8,C10,C12'!R130+'C8,C10,C12'!R86+'C8,C10,C12'!R41)*100</f>
        <v>2.5095269077051769</v>
      </c>
      <c r="S131" s="91">
        <f>+'C8,C10,C12'!S130/('C8,C10,C12'!S130+'C8,C10,C12'!S86+'C8,C10,C12'!S41)*100</f>
        <v>2.1398124467178175</v>
      </c>
    </row>
    <row r="132" spans="1:19" ht="15" customHeight="1" x14ac:dyDescent="0.25">
      <c r="A132" s="306" t="s">
        <v>242</v>
      </c>
      <c r="B132" s="306"/>
      <c r="C132" s="306"/>
      <c r="D132" s="306"/>
      <c r="E132" s="306"/>
      <c r="F132" s="306"/>
      <c r="G132" s="306"/>
      <c r="H132" s="306"/>
      <c r="I132" s="306"/>
      <c r="J132" s="306"/>
      <c r="K132" s="306"/>
      <c r="L132" s="306"/>
      <c r="M132" s="306"/>
      <c r="N132" s="306"/>
      <c r="O132" s="306"/>
      <c r="P132" s="306"/>
      <c r="Q132" s="306"/>
      <c r="R132" s="306"/>
      <c r="S132" s="273"/>
    </row>
    <row r="133" spans="1:19" ht="15" customHeight="1" x14ac:dyDescent="0.25">
      <c r="A133" s="95"/>
    </row>
    <row r="134" spans="1:19" ht="15" customHeight="1" x14ac:dyDescent="0.25">
      <c r="A134" s="46"/>
    </row>
    <row r="135" spans="1:19" ht="15" customHeight="1" x14ac:dyDescent="0.25">
      <c r="A135" s="46"/>
    </row>
    <row r="136" spans="1:19" ht="15" customHeight="1" x14ac:dyDescent="0.25">
      <c r="A136" s="46"/>
    </row>
    <row r="137" spans="1:19" ht="15" customHeight="1" x14ac:dyDescent="0.25">
      <c r="A137" s="46"/>
    </row>
    <row r="138" spans="1:19" ht="15" customHeight="1" x14ac:dyDescent="0.25">
      <c r="A138" s="46"/>
    </row>
    <row r="139" spans="1:19" ht="15" customHeight="1" x14ac:dyDescent="0.25">
      <c r="A139" s="46"/>
    </row>
    <row r="140" spans="1:19" ht="15" customHeight="1" x14ac:dyDescent="0.25">
      <c r="A140" s="46"/>
    </row>
    <row r="141" spans="1:19" ht="15" customHeight="1" x14ac:dyDescent="0.25">
      <c r="A141" s="46"/>
    </row>
    <row r="142" spans="1:19" ht="15" customHeight="1" x14ac:dyDescent="0.25">
      <c r="A142" s="46"/>
    </row>
    <row r="143" spans="1:19" ht="15" customHeight="1" x14ac:dyDescent="0.25">
      <c r="A143" s="46"/>
    </row>
    <row r="144" spans="1:19" ht="15" customHeight="1" x14ac:dyDescent="0.25">
      <c r="A144" s="46"/>
    </row>
    <row r="145" s="46" customFormat="1" ht="15" customHeight="1" x14ac:dyDescent="0.25"/>
    <row r="146" s="46" customFormat="1" ht="15" customHeight="1" x14ac:dyDescent="0.25"/>
    <row r="147" s="46" customFormat="1" ht="15" customHeight="1" x14ac:dyDescent="0.25"/>
    <row r="148" s="46" customFormat="1" ht="15" customHeight="1" x14ac:dyDescent="0.25"/>
    <row r="149" s="46" customFormat="1" ht="15" customHeight="1" x14ac:dyDescent="0.25"/>
    <row r="150" s="46" customFormat="1" ht="15" customHeight="1" x14ac:dyDescent="0.25"/>
    <row r="151" s="46" customFormat="1" ht="15" customHeight="1" x14ac:dyDescent="0.25"/>
    <row r="152" s="46" customFormat="1" ht="15" customHeight="1" x14ac:dyDescent="0.25"/>
    <row r="153" s="46" customFormat="1" ht="15" customHeight="1" x14ac:dyDescent="0.25"/>
    <row r="154" s="46" customFormat="1" ht="15" customHeight="1" x14ac:dyDescent="0.25"/>
    <row r="155" s="46" customFormat="1" ht="15" customHeight="1" x14ac:dyDescent="0.25"/>
    <row r="156" s="46" customFormat="1" ht="15" customHeight="1" x14ac:dyDescent="0.25"/>
    <row r="157" s="46" customFormat="1" ht="15" customHeight="1" x14ac:dyDescent="0.25"/>
    <row r="158" s="46" customFormat="1" ht="15" customHeight="1" x14ac:dyDescent="0.25"/>
    <row r="159" s="46" customFormat="1" ht="15" customHeight="1" x14ac:dyDescent="0.25"/>
    <row r="160" s="46" customFormat="1" ht="15" customHeight="1" x14ac:dyDescent="0.25"/>
    <row r="161" s="46" customFormat="1" ht="15" customHeight="1" x14ac:dyDescent="0.25"/>
    <row r="162" s="46" customFormat="1" ht="15" customHeight="1" x14ac:dyDescent="0.25"/>
    <row r="163" s="46" customFormat="1" ht="15" customHeight="1" x14ac:dyDescent="0.25"/>
    <row r="164" s="46" customFormat="1" ht="15" customHeight="1" x14ac:dyDescent="0.25"/>
    <row r="165" s="46" customFormat="1" ht="15" customHeight="1" x14ac:dyDescent="0.25"/>
    <row r="166" s="46" customFormat="1" ht="15" customHeight="1" x14ac:dyDescent="0.25"/>
    <row r="167" s="46" customFormat="1" ht="15" customHeight="1" x14ac:dyDescent="0.25"/>
    <row r="168" s="46" customFormat="1" ht="15" customHeight="1" x14ac:dyDescent="0.25"/>
    <row r="169" s="46" customFormat="1" ht="15" customHeight="1" x14ac:dyDescent="0.25"/>
    <row r="170" s="46" customFormat="1" ht="15" customHeight="1" x14ac:dyDescent="0.25"/>
    <row r="171" s="46" customFormat="1" ht="15" customHeight="1" x14ac:dyDescent="0.25"/>
    <row r="172" s="46" customFormat="1" ht="15" customHeight="1" x14ac:dyDescent="0.25"/>
    <row r="173" s="46" customFormat="1" ht="15" customHeight="1" x14ac:dyDescent="0.25"/>
    <row r="174" s="46" customFormat="1" ht="15" customHeight="1" x14ac:dyDescent="0.25"/>
    <row r="175" s="46" customFormat="1" ht="15" customHeight="1" x14ac:dyDescent="0.25"/>
    <row r="176" s="46" customFormat="1" ht="15" customHeight="1" x14ac:dyDescent="0.25"/>
    <row r="177" s="46" customFormat="1" ht="15" customHeight="1" x14ac:dyDescent="0.25"/>
    <row r="178" s="46" customFormat="1" ht="15" customHeight="1" x14ac:dyDescent="0.25"/>
    <row r="179" s="46" customFormat="1" ht="15" customHeight="1" x14ac:dyDescent="0.25"/>
    <row r="180" s="46" customFormat="1" ht="15" customHeight="1" x14ac:dyDescent="0.25"/>
    <row r="181" s="46" customFormat="1" ht="15" customHeight="1" x14ac:dyDescent="0.25"/>
    <row r="182" s="46" customFormat="1" ht="15" customHeight="1" x14ac:dyDescent="0.25"/>
    <row r="183" s="46" customFormat="1" ht="15" customHeight="1" x14ac:dyDescent="0.25"/>
    <row r="184" s="46" customFormat="1" ht="15" customHeight="1" x14ac:dyDescent="0.25"/>
    <row r="185" s="46" customFormat="1" ht="15" customHeight="1" x14ac:dyDescent="0.25"/>
    <row r="186" s="46" customFormat="1" ht="15" customHeight="1" x14ac:dyDescent="0.25"/>
    <row r="187" s="46" customFormat="1" ht="15" customHeight="1" x14ac:dyDescent="0.25"/>
    <row r="188" s="46" customFormat="1" ht="15" customHeight="1" x14ac:dyDescent="0.25"/>
    <row r="189" s="46" customFormat="1" ht="15" customHeight="1" x14ac:dyDescent="0.25"/>
    <row r="190" s="46" customFormat="1" ht="15" customHeight="1" x14ac:dyDescent="0.25"/>
    <row r="191" s="46" customFormat="1" ht="15" customHeight="1" x14ac:dyDescent="0.25"/>
    <row r="192" s="46" customFormat="1" ht="15" customHeight="1" x14ac:dyDescent="0.25"/>
    <row r="193" s="46" customFormat="1" ht="15" customHeight="1" x14ac:dyDescent="0.25"/>
    <row r="194" s="46" customFormat="1" ht="15" customHeight="1" x14ac:dyDescent="0.25"/>
    <row r="195" s="46" customFormat="1" ht="15" customHeight="1" x14ac:dyDescent="0.25"/>
    <row r="196" s="46" customFormat="1" ht="15" customHeight="1" x14ac:dyDescent="0.25"/>
    <row r="197" s="46" customFormat="1" ht="15" customHeight="1" x14ac:dyDescent="0.25"/>
    <row r="198" s="46" customFormat="1" ht="15" customHeight="1" x14ac:dyDescent="0.25"/>
    <row r="199" s="46" customFormat="1" ht="15" customHeight="1" x14ac:dyDescent="0.25"/>
    <row r="200" s="46" customFormat="1" ht="15" customHeight="1" x14ac:dyDescent="0.25"/>
    <row r="201" s="46" customFormat="1" ht="15" customHeight="1" x14ac:dyDescent="0.25"/>
    <row r="202" s="46" customFormat="1" ht="15" customHeight="1" x14ac:dyDescent="0.25"/>
    <row r="203" s="46" customFormat="1" ht="15" customHeight="1" x14ac:dyDescent="0.25"/>
    <row r="204" s="46" customFormat="1" ht="15" customHeight="1" x14ac:dyDescent="0.25"/>
    <row r="205" s="46" customFormat="1" ht="15" customHeight="1" x14ac:dyDescent="0.25"/>
    <row r="206" s="46" customFormat="1" ht="15" customHeight="1" x14ac:dyDescent="0.25"/>
    <row r="207" s="46" customFormat="1" ht="15" customHeight="1" x14ac:dyDescent="0.25"/>
    <row r="208" s="46" customFormat="1" ht="15" customHeight="1" x14ac:dyDescent="0.25"/>
    <row r="209" s="46" customFormat="1" ht="15" customHeight="1" x14ac:dyDescent="0.25"/>
    <row r="210" s="46" customFormat="1" ht="15" customHeight="1" x14ac:dyDescent="0.25"/>
    <row r="211" s="46" customFormat="1" ht="15" customHeight="1" x14ac:dyDescent="0.25"/>
    <row r="212" s="46" customFormat="1" ht="15" customHeight="1" x14ac:dyDescent="0.25"/>
    <row r="213" s="46" customFormat="1" ht="15" customHeight="1" x14ac:dyDescent="0.25"/>
    <row r="214" s="46" customFormat="1" ht="15" customHeight="1" x14ac:dyDescent="0.25"/>
    <row r="215" s="46" customFormat="1" ht="15" customHeight="1" x14ac:dyDescent="0.25"/>
    <row r="216" s="46" customFormat="1" ht="15" customHeight="1" x14ac:dyDescent="0.25"/>
    <row r="217" s="46" customFormat="1" ht="15" customHeight="1" x14ac:dyDescent="0.25"/>
    <row r="218" s="46" customFormat="1" ht="15" customHeight="1" x14ac:dyDescent="0.25"/>
    <row r="219" s="46" customFormat="1" ht="15" customHeight="1" x14ac:dyDescent="0.25"/>
    <row r="220" s="46" customFormat="1" ht="15" customHeight="1" x14ac:dyDescent="0.25"/>
    <row r="221" s="46" customFormat="1" ht="15" customHeight="1" x14ac:dyDescent="0.25"/>
    <row r="222" s="46" customFormat="1" ht="15" customHeight="1" x14ac:dyDescent="0.25"/>
    <row r="223" s="46" customFormat="1" ht="15" customHeight="1" x14ac:dyDescent="0.25"/>
    <row r="224" s="46" customFormat="1" ht="15" customHeight="1" x14ac:dyDescent="0.25"/>
    <row r="225" s="46" customFormat="1" ht="15" customHeight="1" x14ac:dyDescent="0.25"/>
    <row r="226" s="46" customFormat="1" ht="15" customHeight="1" x14ac:dyDescent="0.25"/>
    <row r="227" s="46" customFormat="1" ht="15" customHeight="1" x14ac:dyDescent="0.25"/>
    <row r="228" s="46" customFormat="1" ht="15" customHeight="1" x14ac:dyDescent="0.25"/>
    <row r="229" s="46" customFormat="1" ht="15" customHeight="1" x14ac:dyDescent="0.25"/>
    <row r="230" s="46" customFormat="1" ht="15" customHeight="1" x14ac:dyDescent="0.25"/>
    <row r="231" s="46" customFormat="1" ht="15" customHeight="1" x14ac:dyDescent="0.25"/>
    <row r="232" s="46" customFormat="1" ht="15" customHeight="1" x14ac:dyDescent="0.25"/>
    <row r="233" s="46" customFormat="1" ht="15" customHeight="1" x14ac:dyDescent="0.25"/>
    <row r="234" s="46" customFormat="1" ht="15" customHeight="1" x14ac:dyDescent="0.25"/>
    <row r="235" s="46" customFormat="1" ht="15" customHeight="1" x14ac:dyDescent="0.25"/>
    <row r="236" s="46" customFormat="1" ht="15" customHeight="1" x14ac:dyDescent="0.25"/>
    <row r="237" s="46" customFormat="1" ht="15" customHeight="1" x14ac:dyDescent="0.25"/>
    <row r="238" s="46" customFormat="1" ht="15" customHeight="1" x14ac:dyDescent="0.25"/>
    <row r="239" s="46" customFormat="1" ht="15" customHeight="1" x14ac:dyDescent="0.25"/>
    <row r="240" s="46" customFormat="1" ht="15" customHeight="1" x14ac:dyDescent="0.25"/>
    <row r="241" s="46" customFormat="1" ht="15" customHeight="1" x14ac:dyDescent="0.25"/>
    <row r="242" s="46" customFormat="1" ht="15" customHeight="1" x14ac:dyDescent="0.25"/>
    <row r="243" s="46" customFormat="1" ht="15" customHeight="1" x14ac:dyDescent="0.25"/>
    <row r="244" s="46" customFormat="1" ht="15" customHeight="1" x14ac:dyDescent="0.25"/>
    <row r="245" s="46" customFormat="1" ht="15" customHeight="1" x14ac:dyDescent="0.25"/>
    <row r="246" s="46" customFormat="1" ht="15" customHeight="1" x14ac:dyDescent="0.25"/>
    <row r="247" s="46" customFormat="1" ht="15" customHeight="1" x14ac:dyDescent="0.25"/>
    <row r="248" s="46" customFormat="1" ht="15" customHeight="1" x14ac:dyDescent="0.25"/>
    <row r="249" s="46" customFormat="1" ht="15" customHeight="1" x14ac:dyDescent="0.25"/>
    <row r="250" s="46" customFormat="1" ht="15" customHeight="1" x14ac:dyDescent="0.25"/>
    <row r="251" s="46" customFormat="1" ht="15" customHeight="1" x14ac:dyDescent="0.25"/>
    <row r="252" s="46" customFormat="1" ht="15" customHeight="1" x14ac:dyDescent="0.25"/>
    <row r="253" s="46" customFormat="1" ht="15" customHeight="1" x14ac:dyDescent="0.25"/>
    <row r="254" s="46" customFormat="1" ht="15" customHeight="1" x14ac:dyDescent="0.25"/>
    <row r="255" s="46" customFormat="1" ht="15" customHeight="1" x14ac:dyDescent="0.25"/>
    <row r="256" s="46" customFormat="1" ht="15" customHeight="1" x14ac:dyDescent="0.25"/>
    <row r="257" s="46" customFormat="1" ht="15" customHeight="1" x14ac:dyDescent="0.25"/>
    <row r="258" s="46" customFormat="1" ht="15" customHeight="1" x14ac:dyDescent="0.25"/>
    <row r="259" s="46" customFormat="1" ht="15" customHeight="1" x14ac:dyDescent="0.25"/>
    <row r="260" s="46" customFormat="1" ht="15" customHeight="1" x14ac:dyDescent="0.25"/>
    <row r="261" s="46" customFormat="1" ht="15" customHeight="1" x14ac:dyDescent="0.25"/>
    <row r="262" s="46" customFormat="1" ht="15" customHeight="1" x14ac:dyDescent="0.25"/>
    <row r="263" s="46" customFormat="1" ht="15" customHeight="1" x14ac:dyDescent="0.25"/>
    <row r="264" s="46" customFormat="1" ht="15" customHeight="1" x14ac:dyDescent="0.25"/>
    <row r="265" s="46" customFormat="1" ht="15" customHeight="1" x14ac:dyDescent="0.25"/>
    <row r="266" s="46" customFormat="1" ht="15" customHeight="1" x14ac:dyDescent="0.25"/>
    <row r="267" s="46" customFormat="1" ht="15" customHeight="1" x14ac:dyDescent="0.25"/>
    <row r="268" s="46" customFormat="1" ht="15" customHeight="1" x14ac:dyDescent="0.25"/>
    <row r="269" s="46" customFormat="1" ht="15" customHeight="1" x14ac:dyDescent="0.25"/>
    <row r="270" s="46" customFormat="1" ht="15" customHeight="1" x14ac:dyDescent="0.25"/>
    <row r="271" s="46" customFormat="1" ht="15" customHeight="1" x14ac:dyDescent="0.25"/>
    <row r="272" s="46" customFormat="1" ht="15" customHeight="1" x14ac:dyDescent="0.25"/>
    <row r="273" s="46" customFormat="1" ht="15" customHeight="1" x14ac:dyDescent="0.25"/>
    <row r="274" s="46" customFormat="1" ht="15" customHeight="1" x14ac:dyDescent="0.25"/>
    <row r="275" s="46" customFormat="1" ht="15" customHeight="1" x14ac:dyDescent="0.25"/>
    <row r="276" s="46" customFormat="1" ht="15" customHeight="1" x14ac:dyDescent="0.25"/>
    <row r="277" s="46" customFormat="1" ht="15" customHeight="1" x14ac:dyDescent="0.25"/>
    <row r="278" s="46" customFormat="1" ht="15" customHeight="1" x14ac:dyDescent="0.25"/>
    <row r="279" s="46" customFormat="1" ht="15" customHeight="1" x14ac:dyDescent="0.25"/>
    <row r="280" s="46" customFormat="1" ht="15" customHeight="1" x14ac:dyDescent="0.25"/>
    <row r="281" s="46" customFormat="1" ht="15" customHeight="1" x14ac:dyDescent="0.25"/>
    <row r="282" s="46" customFormat="1" ht="15" customHeight="1" x14ac:dyDescent="0.25"/>
    <row r="283" s="46" customFormat="1" ht="15" customHeight="1" x14ac:dyDescent="0.25"/>
    <row r="284" s="46" customFormat="1" ht="15" customHeight="1" x14ac:dyDescent="0.25"/>
    <row r="285" s="46" customFormat="1" ht="15" customHeight="1" x14ac:dyDescent="0.25"/>
    <row r="286" s="46" customFormat="1" ht="15" customHeight="1" x14ac:dyDescent="0.25"/>
    <row r="287" s="46" customFormat="1" ht="15" customHeight="1" x14ac:dyDescent="0.25"/>
    <row r="288" s="46" customFormat="1" ht="15" customHeight="1" x14ac:dyDescent="0.25"/>
    <row r="289" s="46" customFormat="1" ht="15" customHeight="1" x14ac:dyDescent="0.25"/>
    <row r="290" s="46" customFormat="1" ht="15" customHeight="1" x14ac:dyDescent="0.25"/>
    <row r="291" s="46" customFormat="1" ht="15" customHeight="1" x14ac:dyDescent="0.25"/>
    <row r="292" s="46" customFormat="1" x14ac:dyDescent="0.25"/>
    <row r="293" s="46" customFormat="1" x14ac:dyDescent="0.25"/>
    <row r="294" s="46" customFormat="1" x14ac:dyDescent="0.25"/>
    <row r="295" s="46" customFormat="1" x14ac:dyDescent="0.25"/>
    <row r="296" s="46" customFormat="1" x14ac:dyDescent="0.25"/>
    <row r="297" s="46" customFormat="1" x14ac:dyDescent="0.25"/>
  </sheetData>
  <mergeCells count="9">
    <mergeCell ref="A7:R7"/>
    <mergeCell ref="A42:R42"/>
    <mergeCell ref="U2:V3"/>
    <mergeCell ref="U48:V49"/>
    <mergeCell ref="A97:R97"/>
    <mergeCell ref="A132:R132"/>
    <mergeCell ref="A53:R53"/>
    <mergeCell ref="A88:R88"/>
    <mergeCell ref="U92:V93"/>
  </mergeCells>
  <hyperlinks>
    <hyperlink ref="U2" r:id="rId1" location="INDICE!A1"/>
    <hyperlink ref="U2:V3" location="INDICE!A1" display="INDICE"/>
    <hyperlink ref="U48" r:id="rId2" location="INDICE!A1"/>
    <hyperlink ref="U48:V49" location="INDICE!A1" display="INDICE"/>
    <hyperlink ref="U92" r:id="rId3" location="INDICE!A1"/>
    <hyperlink ref="U92:V93" location="INDICE!A1" display="INDICE"/>
  </hyperlinks>
  <printOptions horizontalCentered="1"/>
  <pageMargins left="0.78740157480314965" right="0.78740157480314965" top="0.39370078740157483" bottom="0.98425196850393704" header="0" footer="0"/>
  <pageSetup scale="66" fitToHeight="3" orientation="landscape" r:id="rId4"/>
  <headerFooter alignWithMargins="0"/>
  <rowBreaks count="2" manualBreakCount="2">
    <brk id="46" max="18" man="1"/>
    <brk id="9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8"/>
  <sheetViews>
    <sheetView topLeftCell="A116" zoomScaleNormal="100" zoomScaleSheetLayoutView="50" workbookViewId="0">
      <selection activeCell="AD132" sqref="AD132:AE133"/>
    </sheetView>
  </sheetViews>
  <sheetFormatPr baseColWidth="10" defaultRowHeight="15" customHeight="1" x14ac:dyDescent="0.25"/>
  <cols>
    <col min="1" max="1" width="17.710937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4" width="8.7109375" style="108" customWidth="1"/>
    <col min="35" max="256" width="11.42578125" style="108"/>
    <col min="257" max="257" width="21.285156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4" width="6.7109375" style="108" customWidth="1"/>
    <col min="285" max="512" width="11.42578125" style="108"/>
    <col min="513" max="513" width="21.285156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40" width="6.7109375" style="108" customWidth="1"/>
    <col min="541" max="768" width="11.42578125" style="108"/>
    <col min="769" max="769" width="21.285156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6" width="6.7109375" style="108" customWidth="1"/>
    <col min="797" max="1024" width="11.42578125" style="108"/>
    <col min="1025" max="1025" width="21.285156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2" width="6.7109375" style="108" customWidth="1"/>
    <col min="1053" max="1280" width="11.42578125" style="108"/>
    <col min="1281" max="1281" width="21.285156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8" width="6.7109375" style="108" customWidth="1"/>
    <col min="1309" max="1536" width="11.42578125" style="108"/>
    <col min="1537" max="1537" width="21.285156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4" width="6.7109375" style="108" customWidth="1"/>
    <col min="1565" max="1792" width="11.42578125" style="108"/>
    <col min="1793" max="1793" width="21.285156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20" width="6.7109375" style="108" customWidth="1"/>
    <col min="1821" max="2048" width="11.42578125" style="108"/>
    <col min="2049" max="2049" width="21.285156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6" width="6.7109375" style="108" customWidth="1"/>
    <col min="2077" max="2304" width="11.42578125" style="108"/>
    <col min="2305" max="2305" width="21.285156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2" width="6.7109375" style="108" customWidth="1"/>
    <col min="2333" max="2560" width="11.42578125" style="108"/>
    <col min="2561" max="2561" width="21.285156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8" width="6.7109375" style="108" customWidth="1"/>
    <col min="2589" max="2816" width="11.42578125" style="108"/>
    <col min="2817" max="2817" width="21.285156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4" width="6.7109375" style="108" customWidth="1"/>
    <col min="2845" max="3072" width="11.42578125" style="108"/>
    <col min="3073" max="3073" width="21.285156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100" width="6.7109375" style="108" customWidth="1"/>
    <col min="3101" max="3328" width="11.42578125" style="108"/>
    <col min="3329" max="3329" width="21.285156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6" width="6.7109375" style="108" customWidth="1"/>
    <col min="3357" max="3584" width="11.42578125" style="108"/>
    <col min="3585" max="3585" width="21.285156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2" width="6.7109375" style="108" customWidth="1"/>
    <col min="3613" max="3840" width="11.42578125" style="108"/>
    <col min="3841" max="3841" width="21.285156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8" width="6.7109375" style="108" customWidth="1"/>
    <col min="3869" max="4096" width="11.42578125" style="108"/>
    <col min="4097" max="4097" width="21.285156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4" width="6.7109375" style="108" customWidth="1"/>
    <col min="4125" max="4352" width="11.42578125" style="108"/>
    <col min="4353" max="4353" width="21.285156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80" width="6.7109375" style="108" customWidth="1"/>
    <col min="4381" max="4608" width="11.42578125" style="108"/>
    <col min="4609" max="4609" width="21.285156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6" width="6.7109375" style="108" customWidth="1"/>
    <col min="4637" max="4864" width="11.42578125" style="108"/>
    <col min="4865" max="4865" width="21.285156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2" width="6.7109375" style="108" customWidth="1"/>
    <col min="4893" max="5120" width="11.42578125" style="108"/>
    <col min="5121" max="5121" width="21.285156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8" width="6.7109375" style="108" customWidth="1"/>
    <col min="5149" max="5376" width="11.42578125" style="108"/>
    <col min="5377" max="5377" width="21.285156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4" width="6.7109375" style="108" customWidth="1"/>
    <col min="5405" max="5632" width="11.42578125" style="108"/>
    <col min="5633" max="5633" width="21.285156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60" width="6.7109375" style="108" customWidth="1"/>
    <col min="5661" max="5888" width="11.42578125" style="108"/>
    <col min="5889" max="5889" width="21.285156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6" width="6.7109375" style="108" customWidth="1"/>
    <col min="5917" max="6144" width="11.42578125" style="108"/>
    <col min="6145" max="6145" width="21.285156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2" width="6.7109375" style="108" customWidth="1"/>
    <col min="6173" max="6400" width="11.42578125" style="108"/>
    <col min="6401" max="6401" width="21.285156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8" width="6.7109375" style="108" customWidth="1"/>
    <col min="6429" max="6656" width="11.42578125" style="108"/>
    <col min="6657" max="6657" width="21.285156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4" width="6.7109375" style="108" customWidth="1"/>
    <col min="6685" max="6912" width="11.42578125" style="108"/>
    <col min="6913" max="6913" width="21.285156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40" width="6.7109375" style="108" customWidth="1"/>
    <col min="6941" max="7168" width="11.42578125" style="108"/>
    <col min="7169" max="7169" width="21.285156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6" width="6.7109375" style="108" customWidth="1"/>
    <col min="7197" max="7424" width="11.42578125" style="108"/>
    <col min="7425" max="7425" width="21.285156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2" width="6.7109375" style="108" customWidth="1"/>
    <col min="7453" max="7680" width="11.42578125" style="108"/>
    <col min="7681" max="7681" width="21.285156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8" width="6.7109375" style="108" customWidth="1"/>
    <col min="7709" max="7936" width="11.42578125" style="108"/>
    <col min="7937" max="7937" width="21.285156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4" width="6.7109375" style="108" customWidth="1"/>
    <col min="7965" max="8192" width="11.42578125" style="108"/>
    <col min="8193" max="8193" width="21.285156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20" width="6.7109375" style="108" customWidth="1"/>
    <col min="8221" max="8448" width="11.42578125" style="108"/>
    <col min="8449" max="8449" width="21.285156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6" width="6.7109375" style="108" customWidth="1"/>
    <col min="8477" max="8704" width="11.42578125" style="108"/>
    <col min="8705" max="8705" width="21.285156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2" width="6.7109375" style="108" customWidth="1"/>
    <col min="8733" max="8960" width="11.42578125" style="108"/>
    <col min="8961" max="8961" width="21.285156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8" width="6.7109375" style="108" customWidth="1"/>
    <col min="8989" max="9216" width="11.42578125" style="108"/>
    <col min="9217" max="9217" width="21.285156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4" width="6.7109375" style="108" customWidth="1"/>
    <col min="9245" max="9472" width="11.42578125" style="108"/>
    <col min="9473" max="9473" width="21.285156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500" width="6.7109375" style="108" customWidth="1"/>
    <col min="9501" max="9728" width="11.42578125" style="108"/>
    <col min="9729" max="9729" width="21.285156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6" width="6.7109375" style="108" customWidth="1"/>
    <col min="9757" max="9984" width="11.42578125" style="108"/>
    <col min="9985" max="9985" width="21.285156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2" width="6.7109375" style="108" customWidth="1"/>
    <col min="10013" max="10240" width="11.42578125" style="108"/>
    <col min="10241" max="10241" width="21.285156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8" width="6.7109375" style="108" customWidth="1"/>
    <col min="10269" max="10496" width="11.42578125" style="108"/>
    <col min="10497" max="10497" width="21.285156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4" width="6.7109375" style="108" customWidth="1"/>
    <col min="10525" max="10752" width="11.42578125" style="108"/>
    <col min="10753" max="10753" width="21.285156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80" width="6.7109375" style="108" customWidth="1"/>
    <col min="10781" max="11008" width="11.42578125" style="108"/>
    <col min="11009" max="11009" width="21.285156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6" width="6.7109375" style="108" customWidth="1"/>
    <col min="11037" max="11264" width="11.42578125" style="108"/>
    <col min="11265" max="11265" width="21.285156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2" width="6.7109375" style="108" customWidth="1"/>
    <col min="11293" max="11520" width="11.42578125" style="108"/>
    <col min="11521" max="11521" width="21.285156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8" width="6.7109375" style="108" customWidth="1"/>
    <col min="11549" max="11776" width="11.42578125" style="108"/>
    <col min="11777" max="11777" width="21.285156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4" width="6.7109375" style="108" customWidth="1"/>
    <col min="11805" max="12032" width="11.42578125" style="108"/>
    <col min="12033" max="12033" width="21.285156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60" width="6.7109375" style="108" customWidth="1"/>
    <col min="12061" max="12288" width="11.42578125" style="108"/>
    <col min="12289" max="12289" width="21.285156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6" width="6.7109375" style="108" customWidth="1"/>
    <col min="12317" max="12544" width="11.42578125" style="108"/>
    <col min="12545" max="12545" width="21.285156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2" width="6.7109375" style="108" customWidth="1"/>
    <col min="12573" max="12800" width="11.42578125" style="108"/>
    <col min="12801" max="12801" width="21.285156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8" width="6.7109375" style="108" customWidth="1"/>
    <col min="12829" max="13056" width="11.42578125" style="108"/>
    <col min="13057" max="13057" width="21.285156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4" width="6.7109375" style="108" customWidth="1"/>
    <col min="13085" max="13312" width="11.42578125" style="108"/>
    <col min="13313" max="13313" width="21.285156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40" width="6.7109375" style="108" customWidth="1"/>
    <col min="13341" max="13568" width="11.42578125" style="108"/>
    <col min="13569" max="13569" width="21.285156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6" width="6.7109375" style="108" customWidth="1"/>
    <col min="13597" max="13824" width="11.42578125" style="108"/>
    <col min="13825" max="13825" width="21.285156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2" width="6.7109375" style="108" customWidth="1"/>
    <col min="13853" max="14080" width="11.42578125" style="108"/>
    <col min="14081" max="14081" width="21.285156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8" width="6.7109375" style="108" customWidth="1"/>
    <col min="14109" max="14336" width="11.42578125" style="108"/>
    <col min="14337" max="14337" width="21.285156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4" width="6.7109375" style="108" customWidth="1"/>
    <col min="14365" max="14592" width="11.42578125" style="108"/>
    <col min="14593" max="14593" width="21.285156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20" width="6.7109375" style="108" customWidth="1"/>
    <col min="14621" max="14848" width="11.42578125" style="108"/>
    <col min="14849" max="14849" width="21.285156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6" width="6.7109375" style="108" customWidth="1"/>
    <col min="14877" max="15104" width="11.42578125" style="108"/>
    <col min="15105" max="15105" width="21.285156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2" width="6.7109375" style="108" customWidth="1"/>
    <col min="15133" max="15360" width="11.42578125" style="108"/>
    <col min="15361" max="15361" width="21.285156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8" width="6.7109375" style="108" customWidth="1"/>
    <col min="15389" max="15616" width="11.42578125" style="108"/>
    <col min="15617" max="15617" width="21.285156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4" width="6.7109375" style="108" customWidth="1"/>
    <col min="15645" max="15872" width="11.42578125" style="108"/>
    <col min="15873" max="15873" width="21.285156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900" width="6.7109375" style="108" customWidth="1"/>
    <col min="15901" max="16128" width="11.42578125" style="108"/>
    <col min="16129" max="16129" width="21.285156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6" width="6.7109375" style="108" customWidth="1"/>
    <col min="16157" max="16384" width="11.42578125" style="108"/>
  </cols>
  <sheetData>
    <row r="1" spans="1:33" s="107" customFormat="1" ht="15" customHeight="1" x14ac:dyDescent="0.25">
      <c r="A1" s="322" t="s">
        <v>253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29"/>
      <c r="AD1"/>
      <c r="AE1"/>
      <c r="AF1" s="46"/>
    </row>
    <row r="2" spans="1:33" s="107" customFormat="1" ht="15" customHeight="1" x14ac:dyDescent="0.2">
      <c r="A2" s="321" t="s">
        <v>18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29"/>
      <c r="AD2" s="308" t="s">
        <v>356</v>
      </c>
      <c r="AE2" s="308"/>
      <c r="AF2" s="41"/>
    </row>
    <row r="3" spans="1:33" s="107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0"/>
      <c r="AD3" s="308"/>
      <c r="AE3" s="308"/>
      <c r="AF3" s="41"/>
    </row>
    <row r="4" spans="1:33" s="107" customFormat="1" ht="15" customHeight="1" x14ac:dyDescent="0.25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41"/>
      <c r="AD4" s="41"/>
      <c r="AE4" s="41"/>
      <c r="AF4" s="4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5">
      <c r="A7" s="319" t="s">
        <v>470</v>
      </c>
      <c r="B7" s="316" t="s">
        <v>19</v>
      </c>
      <c r="C7" s="316"/>
      <c r="D7" s="316"/>
      <c r="E7" s="109"/>
      <c r="F7" s="316" t="s">
        <v>64</v>
      </c>
      <c r="G7" s="316"/>
      <c r="H7" s="316"/>
      <c r="I7" s="109"/>
      <c r="J7" s="316" t="s">
        <v>65</v>
      </c>
      <c r="K7" s="316"/>
      <c r="L7" s="316"/>
      <c r="M7" s="109"/>
      <c r="N7" s="316" t="s">
        <v>66</v>
      </c>
      <c r="O7" s="316"/>
      <c r="P7" s="316"/>
      <c r="Q7" s="109"/>
      <c r="R7" s="316" t="s">
        <v>67</v>
      </c>
      <c r="S7" s="316"/>
      <c r="T7" s="316"/>
      <c r="U7" s="109"/>
      <c r="V7" s="316" t="s">
        <v>68</v>
      </c>
      <c r="W7" s="316"/>
      <c r="X7" s="316"/>
      <c r="Y7" s="109"/>
      <c r="Z7" s="316" t="s">
        <v>69</v>
      </c>
      <c r="AA7" s="316"/>
      <c r="AB7" s="316"/>
    </row>
    <row r="8" spans="1:33" ht="15" customHeight="1" thickBot="1" x14ac:dyDescent="0.3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ht="15" customHeight="1" x14ac:dyDescent="0.25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</row>
    <row r="10" spans="1:33" ht="15" customHeight="1" x14ac:dyDescent="0.25">
      <c r="A10" s="136" t="s">
        <v>19</v>
      </c>
      <c r="B10" s="152">
        <f>+B16+B22</f>
        <v>439319</v>
      </c>
      <c r="C10" s="152">
        <f t="shared" ref="B10:D13" si="0">+C16+C22</f>
        <v>225804</v>
      </c>
      <c r="D10" s="152">
        <f t="shared" si="0"/>
        <v>213515</v>
      </c>
      <c r="E10" s="152"/>
      <c r="F10" s="152">
        <f t="shared" ref="F10:H13" si="1">+F16+F22</f>
        <v>70289</v>
      </c>
      <c r="G10" s="152">
        <f t="shared" si="1"/>
        <v>36171</v>
      </c>
      <c r="H10" s="152">
        <f t="shared" si="1"/>
        <v>34118</v>
      </c>
      <c r="I10" s="152"/>
      <c r="J10" s="152">
        <f t="shared" ref="J10:L13" si="2">+J16+J22</f>
        <v>79647</v>
      </c>
      <c r="K10" s="152">
        <f t="shared" si="2"/>
        <v>41478</v>
      </c>
      <c r="L10" s="152">
        <f t="shared" si="2"/>
        <v>38169</v>
      </c>
      <c r="M10" s="152"/>
      <c r="N10" s="152">
        <f t="shared" ref="N10:P13" si="3">+N16+N22</f>
        <v>75688</v>
      </c>
      <c r="O10" s="152">
        <f t="shared" si="3"/>
        <v>38896</v>
      </c>
      <c r="P10" s="152">
        <f t="shared" si="3"/>
        <v>36792</v>
      </c>
      <c r="Q10" s="152"/>
      <c r="R10" s="152">
        <f t="shared" ref="R10:T13" si="4">+R16+R22</f>
        <v>73698</v>
      </c>
      <c r="S10" s="152">
        <f t="shared" si="4"/>
        <v>37942</v>
      </c>
      <c r="T10" s="152">
        <f t="shared" si="4"/>
        <v>35756</v>
      </c>
      <c r="U10" s="152"/>
      <c r="V10" s="152">
        <f t="shared" ref="V10:X13" si="5">+V16+V22</f>
        <v>71149</v>
      </c>
      <c r="W10" s="152">
        <f t="shared" si="5"/>
        <v>36370</v>
      </c>
      <c r="X10" s="152">
        <f t="shared" si="5"/>
        <v>34779</v>
      </c>
      <c r="Y10" s="152"/>
      <c r="Z10" s="152">
        <f t="shared" ref="Z10:AB13" si="6">+Z16+Z22</f>
        <v>68848</v>
      </c>
      <c r="AA10" s="152">
        <f t="shared" si="6"/>
        <v>34947</v>
      </c>
      <c r="AB10" s="152">
        <f t="shared" si="6"/>
        <v>33901</v>
      </c>
    </row>
    <row r="11" spans="1:33" ht="15" customHeight="1" x14ac:dyDescent="0.25">
      <c r="A11" s="116" t="s">
        <v>73</v>
      </c>
      <c r="B11" s="115">
        <f t="shared" si="0"/>
        <v>397363</v>
      </c>
      <c r="C11" s="115">
        <f t="shared" si="0"/>
        <v>204455</v>
      </c>
      <c r="D11" s="115">
        <f t="shared" si="0"/>
        <v>192908</v>
      </c>
      <c r="E11" s="115"/>
      <c r="F11" s="115">
        <f t="shared" si="1"/>
        <v>63116</v>
      </c>
      <c r="G11" s="115">
        <f t="shared" si="1"/>
        <v>32554</v>
      </c>
      <c r="H11" s="115">
        <f t="shared" si="1"/>
        <v>30562</v>
      </c>
      <c r="I11" s="115"/>
      <c r="J11" s="115">
        <f t="shared" si="2"/>
        <v>72183</v>
      </c>
      <c r="K11" s="115">
        <f t="shared" si="2"/>
        <v>37639</v>
      </c>
      <c r="L11" s="115">
        <f t="shared" si="2"/>
        <v>34544</v>
      </c>
      <c r="M11" s="115"/>
      <c r="N11" s="115">
        <f t="shared" si="3"/>
        <v>68471</v>
      </c>
      <c r="O11" s="115">
        <f t="shared" si="3"/>
        <v>35223</v>
      </c>
      <c r="P11" s="115">
        <f t="shared" si="3"/>
        <v>33248</v>
      </c>
      <c r="Q11" s="115"/>
      <c r="R11" s="115">
        <f t="shared" si="4"/>
        <v>66931</v>
      </c>
      <c r="S11" s="115">
        <f t="shared" si="4"/>
        <v>34486</v>
      </c>
      <c r="T11" s="115">
        <f t="shared" si="4"/>
        <v>32445</v>
      </c>
      <c r="U11" s="115"/>
      <c r="V11" s="115">
        <f t="shared" si="5"/>
        <v>64459</v>
      </c>
      <c r="W11" s="115">
        <f t="shared" si="5"/>
        <v>32959</v>
      </c>
      <c r="X11" s="115">
        <f t="shared" si="5"/>
        <v>31500</v>
      </c>
      <c r="Y11" s="115"/>
      <c r="Z11" s="115">
        <f t="shared" si="6"/>
        <v>62203</v>
      </c>
      <c r="AA11" s="115">
        <f t="shared" si="6"/>
        <v>31594</v>
      </c>
      <c r="AB11" s="115">
        <f t="shared" si="6"/>
        <v>30609</v>
      </c>
    </row>
    <row r="12" spans="1:33" ht="15" customHeight="1" x14ac:dyDescent="0.25">
      <c r="A12" s="116" t="s">
        <v>74</v>
      </c>
      <c r="B12" s="115">
        <f t="shared" si="0"/>
        <v>36604</v>
      </c>
      <c r="C12" s="115">
        <f t="shared" si="0"/>
        <v>18878</v>
      </c>
      <c r="D12" s="115">
        <f t="shared" si="0"/>
        <v>17726</v>
      </c>
      <c r="E12" s="115"/>
      <c r="F12" s="115">
        <f t="shared" si="1"/>
        <v>6292</v>
      </c>
      <c r="G12" s="115">
        <f t="shared" si="1"/>
        <v>3232</v>
      </c>
      <c r="H12" s="115">
        <f t="shared" si="1"/>
        <v>3060</v>
      </c>
      <c r="I12" s="115"/>
      <c r="J12" s="115">
        <f t="shared" si="2"/>
        <v>6530</v>
      </c>
      <c r="K12" s="115">
        <f t="shared" si="2"/>
        <v>3409</v>
      </c>
      <c r="L12" s="115">
        <f t="shared" si="2"/>
        <v>3121</v>
      </c>
      <c r="M12" s="115"/>
      <c r="N12" s="115">
        <f t="shared" si="3"/>
        <v>6318</v>
      </c>
      <c r="O12" s="115">
        <f t="shared" si="3"/>
        <v>3245</v>
      </c>
      <c r="P12" s="115">
        <f t="shared" si="3"/>
        <v>3073</v>
      </c>
      <c r="Q12" s="115"/>
      <c r="R12" s="115">
        <f t="shared" si="4"/>
        <v>5860</v>
      </c>
      <c r="S12" s="115">
        <f t="shared" si="4"/>
        <v>3024</v>
      </c>
      <c r="T12" s="115">
        <f t="shared" si="4"/>
        <v>2836</v>
      </c>
      <c r="U12" s="115"/>
      <c r="V12" s="115">
        <f t="shared" si="5"/>
        <v>5861</v>
      </c>
      <c r="W12" s="115">
        <f t="shared" si="5"/>
        <v>3037</v>
      </c>
      <c r="X12" s="115">
        <f t="shared" si="5"/>
        <v>2824</v>
      </c>
      <c r="Y12" s="115"/>
      <c r="Z12" s="115">
        <f t="shared" si="6"/>
        <v>5743</v>
      </c>
      <c r="AA12" s="115">
        <f t="shared" si="6"/>
        <v>2931</v>
      </c>
      <c r="AB12" s="115">
        <f t="shared" si="6"/>
        <v>2812</v>
      </c>
    </row>
    <row r="13" spans="1:33" ht="15" customHeight="1" x14ac:dyDescent="0.25">
      <c r="A13" s="116" t="s">
        <v>263</v>
      </c>
      <c r="B13" s="115">
        <f t="shared" si="0"/>
        <v>5352</v>
      </c>
      <c r="C13" s="115">
        <f t="shared" si="0"/>
        <v>2471</v>
      </c>
      <c r="D13" s="115">
        <f t="shared" si="0"/>
        <v>2881</v>
      </c>
      <c r="E13" s="115"/>
      <c r="F13" s="115">
        <f t="shared" si="1"/>
        <v>881</v>
      </c>
      <c r="G13" s="115">
        <f t="shared" si="1"/>
        <v>385</v>
      </c>
      <c r="H13" s="115">
        <f t="shared" si="1"/>
        <v>496</v>
      </c>
      <c r="I13" s="115"/>
      <c r="J13" s="115">
        <f t="shared" si="2"/>
        <v>934</v>
      </c>
      <c r="K13" s="115">
        <f t="shared" si="2"/>
        <v>430</v>
      </c>
      <c r="L13" s="115">
        <f t="shared" si="2"/>
        <v>504</v>
      </c>
      <c r="M13" s="115"/>
      <c r="N13" s="115">
        <f t="shared" si="3"/>
        <v>899</v>
      </c>
      <c r="O13" s="115">
        <f t="shared" si="3"/>
        <v>428</v>
      </c>
      <c r="P13" s="115">
        <f t="shared" si="3"/>
        <v>471</v>
      </c>
      <c r="Q13" s="115"/>
      <c r="R13" s="115">
        <f t="shared" si="4"/>
        <v>907</v>
      </c>
      <c r="S13" s="115">
        <f t="shared" si="4"/>
        <v>432</v>
      </c>
      <c r="T13" s="115">
        <f t="shared" si="4"/>
        <v>475</v>
      </c>
      <c r="U13" s="115"/>
      <c r="V13" s="115">
        <f t="shared" si="5"/>
        <v>829</v>
      </c>
      <c r="W13" s="115">
        <f t="shared" si="5"/>
        <v>374</v>
      </c>
      <c r="X13" s="115">
        <f t="shared" si="5"/>
        <v>455</v>
      </c>
      <c r="Y13" s="115"/>
      <c r="Z13" s="115">
        <f t="shared" si="6"/>
        <v>902</v>
      </c>
      <c r="AA13" s="115">
        <f t="shared" si="6"/>
        <v>422</v>
      </c>
      <c r="AB13" s="115">
        <f t="shared" si="6"/>
        <v>480</v>
      </c>
    </row>
    <row r="14" spans="1:33" ht="15" customHeight="1" x14ac:dyDescent="0.25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</row>
    <row r="15" spans="1:33" ht="15" customHeight="1" x14ac:dyDescent="0.25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</row>
    <row r="16" spans="1:33" ht="15" customHeight="1" x14ac:dyDescent="0.2">
      <c r="A16" s="137" t="s">
        <v>19</v>
      </c>
      <c r="B16" s="271">
        <v>311874</v>
      </c>
      <c r="C16" s="271">
        <v>159846</v>
      </c>
      <c r="D16" s="271">
        <v>152028</v>
      </c>
      <c r="E16" s="271"/>
      <c r="F16" s="271">
        <v>49879</v>
      </c>
      <c r="G16" s="271">
        <v>25590</v>
      </c>
      <c r="H16" s="271">
        <v>24289</v>
      </c>
      <c r="I16" s="271"/>
      <c r="J16" s="271">
        <v>56323</v>
      </c>
      <c r="K16" s="271">
        <v>29209</v>
      </c>
      <c r="L16" s="271">
        <v>27114</v>
      </c>
      <c r="M16" s="271"/>
      <c r="N16" s="271">
        <v>53639</v>
      </c>
      <c r="O16" s="271">
        <v>27524</v>
      </c>
      <c r="P16" s="271">
        <v>26115</v>
      </c>
      <c r="Q16" s="271"/>
      <c r="R16" s="271">
        <v>52327</v>
      </c>
      <c r="S16" s="271">
        <v>26842</v>
      </c>
      <c r="T16" s="271">
        <v>25485</v>
      </c>
      <c r="U16" s="271"/>
      <c r="V16" s="271">
        <v>50600</v>
      </c>
      <c r="W16" s="271">
        <v>25862</v>
      </c>
      <c r="X16" s="271">
        <v>24738</v>
      </c>
      <c r="Y16" s="271"/>
      <c r="Z16" s="271">
        <v>49106</v>
      </c>
      <c r="AA16" s="271">
        <v>24819</v>
      </c>
      <c r="AB16" s="271">
        <v>24287</v>
      </c>
    </row>
    <row r="17" spans="1:32" ht="15" customHeight="1" x14ac:dyDescent="0.2">
      <c r="A17" s="116" t="s">
        <v>73</v>
      </c>
      <c r="B17" s="272">
        <v>271676</v>
      </c>
      <c r="C17" s="272">
        <v>139390</v>
      </c>
      <c r="D17" s="272">
        <v>132286</v>
      </c>
      <c r="E17" s="272"/>
      <c r="F17" s="272">
        <v>43040</v>
      </c>
      <c r="G17" s="272">
        <v>22146</v>
      </c>
      <c r="H17" s="272">
        <v>20894</v>
      </c>
      <c r="I17" s="272"/>
      <c r="J17" s="272">
        <v>49182</v>
      </c>
      <c r="K17" s="272">
        <v>25526</v>
      </c>
      <c r="L17" s="272">
        <v>23656</v>
      </c>
      <c r="M17" s="272"/>
      <c r="N17" s="272">
        <v>46743</v>
      </c>
      <c r="O17" s="272">
        <v>24021</v>
      </c>
      <c r="P17" s="272">
        <v>22722</v>
      </c>
      <c r="Q17" s="272"/>
      <c r="R17" s="272">
        <v>45836</v>
      </c>
      <c r="S17" s="272">
        <v>23524</v>
      </c>
      <c r="T17" s="272">
        <v>22312</v>
      </c>
      <c r="U17" s="272"/>
      <c r="V17" s="272">
        <v>44171</v>
      </c>
      <c r="W17" s="272">
        <v>22571</v>
      </c>
      <c r="X17" s="272">
        <v>21600</v>
      </c>
      <c r="Y17" s="272"/>
      <c r="Z17" s="272">
        <v>42704</v>
      </c>
      <c r="AA17" s="272">
        <v>21602</v>
      </c>
      <c r="AB17" s="272">
        <v>21102</v>
      </c>
    </row>
    <row r="18" spans="1:32" ht="15" customHeight="1" x14ac:dyDescent="0.2">
      <c r="A18" s="116" t="s">
        <v>74</v>
      </c>
      <c r="B18" s="272">
        <v>34846</v>
      </c>
      <c r="C18" s="272">
        <v>17985</v>
      </c>
      <c r="D18" s="272">
        <v>16861</v>
      </c>
      <c r="E18" s="272"/>
      <c r="F18" s="272">
        <v>5958</v>
      </c>
      <c r="G18" s="272">
        <v>3059</v>
      </c>
      <c r="H18" s="272">
        <v>2899</v>
      </c>
      <c r="I18" s="272"/>
      <c r="J18" s="272">
        <v>6207</v>
      </c>
      <c r="K18" s="272">
        <v>3253</v>
      </c>
      <c r="L18" s="272">
        <v>2954</v>
      </c>
      <c r="M18" s="272"/>
      <c r="N18" s="272">
        <v>5997</v>
      </c>
      <c r="O18" s="272">
        <v>3075</v>
      </c>
      <c r="P18" s="272">
        <v>2922</v>
      </c>
      <c r="Q18" s="272"/>
      <c r="R18" s="272">
        <v>5584</v>
      </c>
      <c r="S18" s="272">
        <v>2886</v>
      </c>
      <c r="T18" s="272">
        <v>2698</v>
      </c>
      <c r="U18" s="272"/>
      <c r="V18" s="272">
        <v>5600</v>
      </c>
      <c r="W18" s="272">
        <v>2917</v>
      </c>
      <c r="X18" s="272">
        <v>2683</v>
      </c>
      <c r="Y18" s="272"/>
      <c r="Z18" s="272">
        <v>5500</v>
      </c>
      <c r="AA18" s="272">
        <v>2795</v>
      </c>
      <c r="AB18" s="272">
        <v>2705</v>
      </c>
    </row>
    <row r="19" spans="1:32" ht="15" customHeight="1" x14ac:dyDescent="0.2">
      <c r="A19" s="116" t="s">
        <v>263</v>
      </c>
      <c r="B19" s="272">
        <v>5352</v>
      </c>
      <c r="C19" s="272">
        <v>2471</v>
      </c>
      <c r="D19" s="272">
        <v>2881</v>
      </c>
      <c r="E19" s="272"/>
      <c r="F19" s="272">
        <v>881</v>
      </c>
      <c r="G19" s="272">
        <v>385</v>
      </c>
      <c r="H19" s="272">
        <v>496</v>
      </c>
      <c r="I19" s="272"/>
      <c r="J19" s="272">
        <v>934</v>
      </c>
      <c r="K19" s="272">
        <v>430</v>
      </c>
      <c r="L19" s="272">
        <v>504</v>
      </c>
      <c r="M19" s="272"/>
      <c r="N19" s="272">
        <v>899</v>
      </c>
      <c r="O19" s="272">
        <v>428</v>
      </c>
      <c r="P19" s="272">
        <v>471</v>
      </c>
      <c r="Q19" s="272"/>
      <c r="R19" s="272">
        <v>907</v>
      </c>
      <c r="S19" s="272">
        <v>432</v>
      </c>
      <c r="T19" s="272">
        <v>475</v>
      </c>
      <c r="U19" s="272"/>
      <c r="V19" s="272">
        <v>829</v>
      </c>
      <c r="W19" s="272">
        <v>374</v>
      </c>
      <c r="X19" s="272">
        <v>455</v>
      </c>
      <c r="Y19" s="272"/>
      <c r="Z19" s="272">
        <v>902</v>
      </c>
      <c r="AA19" s="272">
        <v>422</v>
      </c>
      <c r="AB19" s="272">
        <v>480</v>
      </c>
    </row>
    <row r="20" spans="1:32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2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2" ht="15" customHeight="1" x14ac:dyDescent="0.2">
      <c r="A22" s="137" t="s">
        <v>19</v>
      </c>
      <c r="B22" s="271">
        <v>127445</v>
      </c>
      <c r="C22" s="271">
        <v>65958</v>
      </c>
      <c r="D22" s="271">
        <v>61487</v>
      </c>
      <c r="E22" s="271"/>
      <c r="F22" s="271">
        <v>20410</v>
      </c>
      <c r="G22" s="271">
        <v>10581</v>
      </c>
      <c r="H22" s="271">
        <v>9829</v>
      </c>
      <c r="I22" s="271"/>
      <c r="J22" s="271">
        <v>23324</v>
      </c>
      <c r="K22" s="271">
        <v>12269</v>
      </c>
      <c r="L22" s="271">
        <v>11055</v>
      </c>
      <c r="M22" s="271"/>
      <c r="N22" s="271">
        <v>22049</v>
      </c>
      <c r="O22" s="271">
        <v>11372</v>
      </c>
      <c r="P22" s="271">
        <v>10677</v>
      </c>
      <c r="Q22" s="271"/>
      <c r="R22" s="271">
        <v>21371</v>
      </c>
      <c r="S22" s="271">
        <v>11100</v>
      </c>
      <c r="T22" s="271">
        <v>10271</v>
      </c>
      <c r="U22" s="271"/>
      <c r="V22" s="271">
        <v>20549</v>
      </c>
      <c r="W22" s="271">
        <v>10508</v>
      </c>
      <c r="X22" s="271">
        <v>10041</v>
      </c>
      <c r="Y22" s="271"/>
      <c r="Z22" s="271">
        <v>19742</v>
      </c>
      <c r="AA22" s="271">
        <v>10128</v>
      </c>
      <c r="AB22" s="271">
        <v>9614</v>
      </c>
    </row>
    <row r="23" spans="1:32" ht="15" customHeight="1" x14ac:dyDescent="0.2">
      <c r="A23" s="116" t="s">
        <v>73</v>
      </c>
      <c r="B23" s="272">
        <v>125687</v>
      </c>
      <c r="C23" s="272">
        <v>65065</v>
      </c>
      <c r="D23" s="272">
        <v>60622</v>
      </c>
      <c r="E23" s="272"/>
      <c r="F23" s="272">
        <v>20076</v>
      </c>
      <c r="G23" s="272">
        <v>10408</v>
      </c>
      <c r="H23" s="272">
        <v>9668</v>
      </c>
      <c r="I23" s="272"/>
      <c r="J23" s="272">
        <v>23001</v>
      </c>
      <c r="K23" s="272">
        <v>12113</v>
      </c>
      <c r="L23" s="272">
        <v>10888</v>
      </c>
      <c r="M23" s="272"/>
      <c r="N23" s="272">
        <v>21728</v>
      </c>
      <c r="O23" s="272">
        <v>11202</v>
      </c>
      <c r="P23" s="272">
        <v>10526</v>
      </c>
      <c r="Q23" s="272"/>
      <c r="R23" s="272">
        <v>21095</v>
      </c>
      <c r="S23" s="272">
        <v>10962</v>
      </c>
      <c r="T23" s="272">
        <v>10133</v>
      </c>
      <c r="U23" s="272"/>
      <c r="V23" s="272">
        <v>20288</v>
      </c>
      <c r="W23" s="272">
        <v>10388</v>
      </c>
      <c r="X23" s="272">
        <v>9900</v>
      </c>
      <c r="Y23" s="272"/>
      <c r="Z23" s="272">
        <v>19499</v>
      </c>
      <c r="AA23" s="272">
        <v>9992</v>
      </c>
      <c r="AB23" s="272">
        <v>9507</v>
      </c>
    </row>
    <row r="24" spans="1:32" ht="15" customHeight="1" x14ac:dyDescent="0.2">
      <c r="A24" s="116" t="s">
        <v>74</v>
      </c>
      <c r="B24" s="272">
        <v>1758</v>
      </c>
      <c r="C24" s="272">
        <v>893</v>
      </c>
      <c r="D24" s="272">
        <v>865</v>
      </c>
      <c r="E24" s="272"/>
      <c r="F24" s="272">
        <v>334</v>
      </c>
      <c r="G24" s="272">
        <v>173</v>
      </c>
      <c r="H24" s="272">
        <v>161</v>
      </c>
      <c r="I24" s="272"/>
      <c r="J24" s="272">
        <v>323</v>
      </c>
      <c r="K24" s="272">
        <v>156</v>
      </c>
      <c r="L24" s="272">
        <v>167</v>
      </c>
      <c r="M24" s="272"/>
      <c r="N24" s="272">
        <v>321</v>
      </c>
      <c r="O24" s="272">
        <v>170</v>
      </c>
      <c r="P24" s="272">
        <v>151</v>
      </c>
      <c r="Q24" s="272"/>
      <c r="R24" s="272">
        <v>276</v>
      </c>
      <c r="S24" s="272">
        <v>138</v>
      </c>
      <c r="T24" s="272">
        <v>138</v>
      </c>
      <c r="U24" s="272"/>
      <c r="V24" s="272">
        <v>261</v>
      </c>
      <c r="W24" s="272">
        <v>120</v>
      </c>
      <c r="X24" s="272">
        <v>141</v>
      </c>
      <c r="Y24" s="272"/>
      <c r="Z24" s="272">
        <v>243</v>
      </c>
      <c r="AA24" s="272">
        <v>136</v>
      </c>
      <c r="AB24" s="272">
        <v>107</v>
      </c>
    </row>
    <row r="25" spans="1:32" ht="15" customHeight="1" thickBot="1" x14ac:dyDescent="0.3">
      <c r="A25" s="120" t="s">
        <v>263</v>
      </c>
      <c r="B25" s="121">
        <v>0</v>
      </c>
      <c r="C25" s="121">
        <v>0</v>
      </c>
      <c r="D25" s="121">
        <v>0</v>
      </c>
      <c r="E25" s="121"/>
      <c r="F25" s="121">
        <v>0</v>
      </c>
      <c r="G25" s="121">
        <v>0</v>
      </c>
      <c r="H25" s="121">
        <v>0</v>
      </c>
      <c r="I25" s="121"/>
      <c r="J25" s="121">
        <v>0</v>
      </c>
      <c r="K25" s="121">
        <v>0</v>
      </c>
      <c r="L25" s="121">
        <v>0</v>
      </c>
      <c r="M25" s="121"/>
      <c r="N25" s="121">
        <v>0</v>
      </c>
      <c r="O25" s="121">
        <v>0</v>
      </c>
      <c r="P25" s="121">
        <v>0</v>
      </c>
      <c r="Q25" s="121"/>
      <c r="R25" s="121">
        <v>0</v>
      </c>
      <c r="S25" s="121">
        <v>0</v>
      </c>
      <c r="T25" s="121">
        <v>0</v>
      </c>
      <c r="U25" s="121"/>
      <c r="V25" s="121">
        <v>0</v>
      </c>
      <c r="W25" s="121">
        <v>0</v>
      </c>
      <c r="X25" s="121">
        <v>0</v>
      </c>
      <c r="Y25" s="121"/>
      <c r="Z25" s="121">
        <v>0</v>
      </c>
      <c r="AA25" s="121">
        <v>0</v>
      </c>
      <c r="AB25" s="121">
        <v>0</v>
      </c>
    </row>
    <row r="26" spans="1:32" ht="15" customHeight="1" x14ac:dyDescent="0.25">
      <c r="A26" s="317" t="s">
        <v>256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</row>
    <row r="27" spans="1:32" ht="15" customHeight="1" x14ac:dyDescent="0.25">
      <c r="A27" s="318" t="s">
        <v>242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</row>
    <row r="28" spans="1:32" ht="15" customHeight="1" x14ac:dyDescent="0.25">
      <c r="A28" s="116"/>
    </row>
    <row r="29" spans="1:32" s="107" customFormat="1" ht="15" customHeight="1" x14ac:dyDescent="0.25">
      <c r="A29" s="322" t="s">
        <v>257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29"/>
      <c r="AD29"/>
      <c r="AE29"/>
      <c r="AF29" s="46"/>
    </row>
    <row r="30" spans="1:32" s="107" customFormat="1" ht="15" customHeight="1" x14ac:dyDescent="0.2">
      <c r="A30" s="321" t="s">
        <v>75</v>
      </c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T30" s="321"/>
      <c r="U30" s="321"/>
      <c r="V30" s="321"/>
      <c r="W30" s="321"/>
      <c r="X30" s="321"/>
      <c r="Y30" s="321"/>
      <c r="Z30" s="321"/>
      <c r="AA30" s="321"/>
      <c r="AB30" s="321"/>
      <c r="AC30" s="29"/>
      <c r="AD30" s="308" t="s">
        <v>356</v>
      </c>
      <c r="AE30" s="308"/>
      <c r="AF30" s="41"/>
    </row>
    <row r="31" spans="1:32" s="107" customFormat="1" ht="15" customHeight="1" x14ac:dyDescent="0.2">
      <c r="A31" s="322" t="s">
        <v>254</v>
      </c>
      <c r="B31" s="322"/>
      <c r="C31" s="322"/>
      <c r="D31" s="322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0"/>
      <c r="AD31" s="308"/>
      <c r="AE31" s="308"/>
      <c r="AF31" s="41"/>
    </row>
    <row r="32" spans="1:32" s="107" customFormat="1" ht="15" customHeight="1" x14ac:dyDescent="0.25">
      <c r="A32" s="321" t="s">
        <v>255</v>
      </c>
      <c r="B32" s="321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1"/>
      <c r="R32" s="321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  <c r="AC32" s="41"/>
      <c r="AD32" s="41"/>
      <c r="AE32" s="41"/>
      <c r="AF32" s="41"/>
    </row>
    <row r="33" spans="1:34" s="163" customFormat="1" ht="15" customHeight="1" x14ac:dyDescent="0.2">
      <c r="A33" s="321" t="s">
        <v>513</v>
      </c>
      <c r="B33" s="321"/>
      <c r="C33" s="321"/>
      <c r="D33" s="321"/>
      <c r="E33" s="321"/>
      <c r="F33" s="321"/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131"/>
      <c r="AD33" s="171"/>
      <c r="AE33" s="171"/>
      <c r="AF33" s="171"/>
      <c r="AG33" s="171"/>
      <c r="AH33" s="171"/>
    </row>
    <row r="34" spans="1:34" s="163" customFormat="1" ht="15" customHeight="1" thickBot="1" x14ac:dyDescent="0.25">
      <c r="A34" s="120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221"/>
      <c r="AD34" s="171"/>
      <c r="AE34" s="171"/>
      <c r="AF34" s="171"/>
      <c r="AG34" s="171"/>
      <c r="AH34" s="171"/>
    </row>
    <row r="35" spans="1:34" ht="15" customHeight="1" x14ac:dyDescent="0.25">
      <c r="A35" s="319" t="s">
        <v>470</v>
      </c>
      <c r="B35" s="316" t="s">
        <v>19</v>
      </c>
      <c r="C35" s="316"/>
      <c r="D35" s="316"/>
      <c r="E35" s="109"/>
      <c r="F35" s="316" t="s">
        <v>64</v>
      </c>
      <c r="G35" s="316"/>
      <c r="H35" s="316"/>
      <c r="I35" s="109"/>
      <c r="J35" s="316" t="s">
        <v>65</v>
      </c>
      <c r="K35" s="316"/>
      <c r="L35" s="316"/>
      <c r="M35" s="109"/>
      <c r="N35" s="316" t="s">
        <v>66</v>
      </c>
      <c r="O35" s="316"/>
      <c r="P35" s="316"/>
      <c r="Q35" s="109"/>
      <c r="R35" s="316" t="s">
        <v>67</v>
      </c>
      <c r="S35" s="316"/>
      <c r="T35" s="316"/>
      <c r="U35" s="109"/>
      <c r="V35" s="316" t="s">
        <v>68</v>
      </c>
      <c r="W35" s="316"/>
      <c r="X35" s="316"/>
      <c r="Y35" s="109"/>
      <c r="Z35" s="316" t="s">
        <v>69</v>
      </c>
      <c r="AA35" s="316"/>
      <c r="AB35" s="316"/>
    </row>
    <row r="36" spans="1:34" ht="15" customHeight="1" thickBot="1" x14ac:dyDescent="0.3">
      <c r="A36" s="320"/>
      <c r="B36" s="110" t="s">
        <v>70</v>
      </c>
      <c r="C36" s="110" t="s">
        <v>71</v>
      </c>
      <c r="D36" s="110" t="s">
        <v>72</v>
      </c>
      <c r="E36" s="111"/>
      <c r="F36" s="110" t="s">
        <v>70</v>
      </c>
      <c r="G36" s="110" t="s">
        <v>71</v>
      </c>
      <c r="H36" s="110" t="s">
        <v>72</v>
      </c>
      <c r="I36" s="111"/>
      <c r="J36" s="110" t="s">
        <v>70</v>
      </c>
      <c r="K36" s="110" t="s">
        <v>71</v>
      </c>
      <c r="L36" s="110" t="s">
        <v>72</v>
      </c>
      <c r="M36" s="111"/>
      <c r="N36" s="110" t="s">
        <v>70</v>
      </c>
      <c r="O36" s="110" t="s">
        <v>71</v>
      </c>
      <c r="P36" s="110" t="s">
        <v>72</v>
      </c>
      <c r="Q36" s="111"/>
      <c r="R36" s="110" t="s">
        <v>70</v>
      </c>
      <c r="S36" s="110" t="s">
        <v>71</v>
      </c>
      <c r="T36" s="110" t="s">
        <v>72</v>
      </c>
      <c r="U36" s="111"/>
      <c r="V36" s="110" t="s">
        <v>70</v>
      </c>
      <c r="W36" s="110" t="s">
        <v>71</v>
      </c>
      <c r="X36" s="110" t="s">
        <v>72</v>
      </c>
      <c r="Y36" s="111"/>
      <c r="Z36" s="110" t="s">
        <v>70</v>
      </c>
      <c r="AA36" s="110" t="s">
        <v>71</v>
      </c>
      <c r="AB36" s="110" t="s">
        <v>72</v>
      </c>
    </row>
    <row r="37" spans="1:34" ht="15" customHeight="1" x14ac:dyDescent="0.25">
      <c r="A37" s="112"/>
      <c r="AC37" s="113"/>
    </row>
    <row r="38" spans="1:34" ht="15" customHeight="1" x14ac:dyDescent="0.25">
      <c r="A38" s="315" t="s">
        <v>473</v>
      </c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113"/>
    </row>
    <row r="39" spans="1:34" ht="15" customHeight="1" x14ac:dyDescent="0.25">
      <c r="A39" s="112"/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113"/>
    </row>
    <row r="40" spans="1:34" ht="15" customHeight="1" x14ac:dyDescent="0.25">
      <c r="A40" s="136" t="s">
        <v>19</v>
      </c>
      <c r="B40" s="152">
        <f t="shared" ref="B40:D43" si="7">+B46+B52</f>
        <v>398299</v>
      </c>
      <c r="C40" s="152">
        <f t="shared" si="7"/>
        <v>201085</v>
      </c>
      <c r="D40" s="152">
        <f t="shared" si="7"/>
        <v>197214</v>
      </c>
      <c r="E40" s="152"/>
      <c r="F40" s="152">
        <f t="shared" ref="F40:H43" si="8">+F46+F52</f>
        <v>69574</v>
      </c>
      <c r="G40" s="152">
        <f t="shared" si="8"/>
        <v>35742</v>
      </c>
      <c r="H40" s="152">
        <f t="shared" si="8"/>
        <v>33832</v>
      </c>
      <c r="I40" s="152"/>
      <c r="J40" s="152">
        <f t="shared" ref="J40:L43" si="9">+J46+J52</f>
        <v>68083</v>
      </c>
      <c r="K40" s="152">
        <f t="shared" si="9"/>
        <v>34616</v>
      </c>
      <c r="L40" s="152">
        <f t="shared" si="9"/>
        <v>33467</v>
      </c>
      <c r="M40" s="152"/>
      <c r="N40" s="152">
        <f t="shared" ref="N40:P43" si="10">+N46+N52</f>
        <v>68641</v>
      </c>
      <c r="O40" s="152">
        <f t="shared" si="10"/>
        <v>34734</v>
      </c>
      <c r="P40" s="152">
        <f t="shared" si="10"/>
        <v>33907</v>
      </c>
      <c r="Q40" s="152"/>
      <c r="R40" s="152">
        <f t="shared" ref="R40:T43" si="11">+R46+R52</f>
        <v>64130</v>
      </c>
      <c r="S40" s="152">
        <f t="shared" si="11"/>
        <v>32141</v>
      </c>
      <c r="T40" s="152">
        <f t="shared" si="11"/>
        <v>31989</v>
      </c>
      <c r="U40" s="152"/>
      <c r="V40" s="152">
        <f t="shared" ref="V40:X43" si="12">+V46+V52</f>
        <v>63234</v>
      </c>
      <c r="W40" s="152">
        <f t="shared" si="12"/>
        <v>31530</v>
      </c>
      <c r="X40" s="152">
        <f t="shared" si="12"/>
        <v>31704</v>
      </c>
      <c r="Y40" s="152"/>
      <c r="Z40" s="152">
        <f t="shared" ref="Z40:AB43" si="13">+Z46+Z52</f>
        <v>64637</v>
      </c>
      <c r="AA40" s="152">
        <f t="shared" si="13"/>
        <v>32322</v>
      </c>
      <c r="AB40" s="152">
        <f t="shared" si="13"/>
        <v>32315</v>
      </c>
      <c r="AC40" s="152"/>
    </row>
    <row r="41" spans="1:34" ht="15" customHeight="1" x14ac:dyDescent="0.25">
      <c r="A41" s="116" t="s">
        <v>73</v>
      </c>
      <c r="B41" s="115">
        <f t="shared" si="7"/>
        <v>357522</v>
      </c>
      <c r="C41" s="115">
        <f t="shared" si="7"/>
        <v>180432</v>
      </c>
      <c r="D41" s="115">
        <f t="shared" si="7"/>
        <v>177090</v>
      </c>
      <c r="E41" s="115"/>
      <c r="F41" s="115">
        <f t="shared" si="8"/>
        <v>62571</v>
      </c>
      <c r="G41" s="115">
        <f t="shared" si="8"/>
        <v>32217</v>
      </c>
      <c r="H41" s="115">
        <f t="shared" si="8"/>
        <v>30354</v>
      </c>
      <c r="I41" s="115"/>
      <c r="J41" s="115">
        <f t="shared" si="9"/>
        <v>60834</v>
      </c>
      <c r="K41" s="115">
        <f t="shared" si="9"/>
        <v>30907</v>
      </c>
      <c r="L41" s="115">
        <f t="shared" si="9"/>
        <v>29927</v>
      </c>
      <c r="M41" s="115"/>
      <c r="N41" s="115">
        <f t="shared" si="10"/>
        <v>61545</v>
      </c>
      <c r="O41" s="115">
        <f t="shared" si="10"/>
        <v>31136</v>
      </c>
      <c r="P41" s="115">
        <f t="shared" si="10"/>
        <v>30409</v>
      </c>
      <c r="Q41" s="115"/>
      <c r="R41" s="115">
        <f t="shared" si="11"/>
        <v>57580</v>
      </c>
      <c r="S41" s="115">
        <f t="shared" si="11"/>
        <v>28811</v>
      </c>
      <c r="T41" s="115">
        <f t="shared" si="11"/>
        <v>28769</v>
      </c>
      <c r="U41" s="115"/>
      <c r="V41" s="115">
        <f t="shared" si="12"/>
        <v>56787</v>
      </c>
      <c r="W41" s="115">
        <f t="shared" si="12"/>
        <v>28262</v>
      </c>
      <c r="X41" s="115">
        <f t="shared" si="12"/>
        <v>28525</v>
      </c>
      <c r="Y41" s="115"/>
      <c r="Z41" s="115">
        <f t="shared" si="13"/>
        <v>58205</v>
      </c>
      <c r="AA41" s="115">
        <f t="shared" si="13"/>
        <v>29099</v>
      </c>
      <c r="AB41" s="115">
        <f t="shared" si="13"/>
        <v>29106</v>
      </c>
      <c r="AC41" s="115"/>
    </row>
    <row r="42" spans="1:34" ht="15" customHeight="1" x14ac:dyDescent="0.25">
      <c r="A42" s="116" t="s">
        <v>74</v>
      </c>
      <c r="B42" s="115">
        <f t="shared" si="7"/>
        <v>35563</v>
      </c>
      <c r="C42" s="115">
        <f t="shared" si="7"/>
        <v>18249</v>
      </c>
      <c r="D42" s="115">
        <f t="shared" si="7"/>
        <v>17314</v>
      </c>
      <c r="E42" s="115"/>
      <c r="F42" s="115">
        <f t="shared" si="8"/>
        <v>6126</v>
      </c>
      <c r="G42" s="115">
        <f t="shared" si="8"/>
        <v>3144</v>
      </c>
      <c r="H42" s="115">
        <f t="shared" si="8"/>
        <v>2982</v>
      </c>
      <c r="I42" s="115"/>
      <c r="J42" s="115">
        <f t="shared" si="9"/>
        <v>6328</v>
      </c>
      <c r="K42" s="115">
        <f t="shared" si="9"/>
        <v>3287</v>
      </c>
      <c r="L42" s="115">
        <f t="shared" si="9"/>
        <v>3041</v>
      </c>
      <c r="M42" s="115"/>
      <c r="N42" s="115">
        <f t="shared" si="10"/>
        <v>6206</v>
      </c>
      <c r="O42" s="115">
        <f t="shared" si="10"/>
        <v>3174</v>
      </c>
      <c r="P42" s="115">
        <f t="shared" si="10"/>
        <v>3032</v>
      </c>
      <c r="Q42" s="115"/>
      <c r="R42" s="115">
        <f t="shared" si="11"/>
        <v>5690</v>
      </c>
      <c r="S42" s="115">
        <f t="shared" si="11"/>
        <v>2915</v>
      </c>
      <c r="T42" s="115">
        <f t="shared" si="11"/>
        <v>2775</v>
      </c>
      <c r="U42" s="115"/>
      <c r="V42" s="115">
        <f t="shared" si="12"/>
        <v>5639</v>
      </c>
      <c r="W42" s="115">
        <f t="shared" si="12"/>
        <v>2903</v>
      </c>
      <c r="X42" s="115">
        <f t="shared" si="12"/>
        <v>2736</v>
      </c>
      <c r="Y42" s="115"/>
      <c r="Z42" s="115">
        <f t="shared" si="13"/>
        <v>5574</v>
      </c>
      <c r="AA42" s="115">
        <f t="shared" si="13"/>
        <v>2826</v>
      </c>
      <c r="AB42" s="115">
        <f t="shared" si="13"/>
        <v>2748</v>
      </c>
      <c r="AC42" s="115"/>
    </row>
    <row r="43" spans="1:34" ht="15" customHeight="1" x14ac:dyDescent="0.25">
      <c r="A43" s="116" t="s">
        <v>263</v>
      </c>
      <c r="B43" s="115">
        <f t="shared" si="7"/>
        <v>5214</v>
      </c>
      <c r="C43" s="115">
        <f t="shared" si="7"/>
        <v>2404</v>
      </c>
      <c r="D43" s="115">
        <f t="shared" si="7"/>
        <v>2810</v>
      </c>
      <c r="E43" s="115"/>
      <c r="F43" s="115">
        <f t="shared" si="8"/>
        <v>877</v>
      </c>
      <c r="G43" s="115">
        <f t="shared" si="8"/>
        <v>381</v>
      </c>
      <c r="H43" s="115">
        <f t="shared" si="8"/>
        <v>496</v>
      </c>
      <c r="I43" s="115"/>
      <c r="J43" s="115">
        <f t="shared" si="9"/>
        <v>921</v>
      </c>
      <c r="K43" s="115">
        <f t="shared" si="9"/>
        <v>422</v>
      </c>
      <c r="L43" s="115">
        <f t="shared" si="9"/>
        <v>499</v>
      </c>
      <c r="M43" s="115"/>
      <c r="N43" s="115">
        <f t="shared" si="10"/>
        <v>890</v>
      </c>
      <c r="O43" s="115">
        <f t="shared" si="10"/>
        <v>424</v>
      </c>
      <c r="P43" s="115">
        <f t="shared" si="10"/>
        <v>466</v>
      </c>
      <c r="Q43" s="115"/>
      <c r="R43" s="115">
        <f t="shared" si="11"/>
        <v>860</v>
      </c>
      <c r="S43" s="115">
        <f t="shared" si="11"/>
        <v>415</v>
      </c>
      <c r="T43" s="115">
        <f t="shared" si="11"/>
        <v>445</v>
      </c>
      <c r="U43" s="115"/>
      <c r="V43" s="115">
        <f t="shared" si="12"/>
        <v>808</v>
      </c>
      <c r="W43" s="115">
        <f t="shared" si="12"/>
        <v>365</v>
      </c>
      <c r="X43" s="115">
        <f t="shared" si="12"/>
        <v>443</v>
      </c>
      <c r="Y43" s="115"/>
      <c r="Z43" s="115">
        <f t="shared" si="13"/>
        <v>858</v>
      </c>
      <c r="AA43" s="115">
        <f t="shared" si="13"/>
        <v>397</v>
      </c>
      <c r="AB43" s="115">
        <f t="shared" si="13"/>
        <v>461</v>
      </c>
      <c r="AC43" s="115"/>
    </row>
    <row r="44" spans="1:34" ht="15" customHeight="1" x14ac:dyDescent="0.25">
      <c r="A44" s="11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</row>
    <row r="45" spans="1:34" ht="15" customHeight="1" x14ac:dyDescent="0.25">
      <c r="A45" s="136" t="s">
        <v>471</v>
      </c>
      <c r="B45" s="117"/>
      <c r="C45" s="117"/>
      <c r="D45" s="117"/>
      <c r="E45" s="118"/>
      <c r="F45" s="117"/>
      <c r="G45" s="117"/>
      <c r="H45" s="117"/>
      <c r="I45" s="118"/>
      <c r="J45" s="117"/>
      <c r="K45" s="117"/>
      <c r="L45" s="117"/>
      <c r="M45" s="118"/>
      <c r="N45" s="117"/>
      <c r="O45" s="117"/>
      <c r="P45" s="117"/>
      <c r="Q45" s="118"/>
      <c r="R45" s="117"/>
      <c r="S45" s="117"/>
      <c r="T45" s="117"/>
      <c r="U45" s="118"/>
      <c r="V45" s="117"/>
      <c r="W45" s="117"/>
      <c r="X45" s="117"/>
      <c r="Y45" s="118"/>
      <c r="Z45" s="117"/>
      <c r="AA45" s="117"/>
      <c r="AB45" s="117"/>
      <c r="AC45" s="117"/>
    </row>
    <row r="46" spans="1:34" ht="15" customHeight="1" x14ac:dyDescent="0.2">
      <c r="A46" s="137" t="s">
        <v>19</v>
      </c>
      <c r="B46" s="271">
        <v>283378</v>
      </c>
      <c r="C46" s="271">
        <v>142781</v>
      </c>
      <c r="D46" s="271">
        <v>140597</v>
      </c>
      <c r="E46" s="271"/>
      <c r="F46" s="271">
        <v>49465</v>
      </c>
      <c r="G46" s="271">
        <v>25342</v>
      </c>
      <c r="H46" s="271">
        <v>24123</v>
      </c>
      <c r="I46" s="271"/>
      <c r="J46" s="271">
        <v>48411</v>
      </c>
      <c r="K46" s="271">
        <v>24517</v>
      </c>
      <c r="L46" s="271">
        <v>23894</v>
      </c>
      <c r="M46" s="271"/>
      <c r="N46" s="271">
        <v>48893</v>
      </c>
      <c r="O46" s="271">
        <v>24757</v>
      </c>
      <c r="P46" s="271">
        <v>24136</v>
      </c>
      <c r="Q46" s="271"/>
      <c r="R46" s="271">
        <v>45581</v>
      </c>
      <c r="S46" s="271">
        <v>22780</v>
      </c>
      <c r="T46" s="271">
        <v>22801</v>
      </c>
      <c r="U46" s="271"/>
      <c r="V46" s="271">
        <v>44992</v>
      </c>
      <c r="W46" s="271">
        <v>22464</v>
      </c>
      <c r="X46" s="271">
        <v>22528</v>
      </c>
      <c r="Y46" s="271"/>
      <c r="Z46" s="271">
        <v>46036</v>
      </c>
      <c r="AA46" s="271">
        <v>22921</v>
      </c>
      <c r="AB46" s="271">
        <v>23115</v>
      </c>
      <c r="AC46" s="152"/>
    </row>
    <row r="47" spans="1:34" ht="15" customHeight="1" x14ac:dyDescent="0.2">
      <c r="A47" s="116" t="s">
        <v>73</v>
      </c>
      <c r="B47" s="272">
        <v>244250</v>
      </c>
      <c r="C47" s="272">
        <v>122957</v>
      </c>
      <c r="D47" s="272">
        <v>121293</v>
      </c>
      <c r="E47" s="272"/>
      <c r="F47" s="272">
        <v>42778</v>
      </c>
      <c r="G47" s="272">
        <v>21980</v>
      </c>
      <c r="H47" s="272">
        <v>20798</v>
      </c>
      <c r="I47" s="272"/>
      <c r="J47" s="272">
        <v>41459</v>
      </c>
      <c r="K47" s="272">
        <v>20946</v>
      </c>
      <c r="L47" s="272">
        <v>20513</v>
      </c>
      <c r="M47" s="272"/>
      <c r="N47" s="272">
        <v>42095</v>
      </c>
      <c r="O47" s="272">
        <v>21316</v>
      </c>
      <c r="P47" s="272">
        <v>20779</v>
      </c>
      <c r="Q47" s="272"/>
      <c r="R47" s="272">
        <v>39288</v>
      </c>
      <c r="S47" s="272">
        <v>19577</v>
      </c>
      <c r="T47" s="272">
        <v>19711</v>
      </c>
      <c r="U47" s="272"/>
      <c r="V47" s="272">
        <v>38794</v>
      </c>
      <c r="W47" s="272">
        <v>19311</v>
      </c>
      <c r="X47" s="272">
        <v>19483</v>
      </c>
      <c r="Y47" s="272"/>
      <c r="Z47" s="272">
        <v>39836</v>
      </c>
      <c r="AA47" s="272">
        <v>19827</v>
      </c>
      <c r="AB47" s="272">
        <v>20009</v>
      </c>
      <c r="AC47" s="119"/>
    </row>
    <row r="48" spans="1:34" ht="15" customHeight="1" x14ac:dyDescent="0.2">
      <c r="A48" s="116" t="s">
        <v>74</v>
      </c>
      <c r="B48" s="272">
        <v>33914</v>
      </c>
      <c r="C48" s="272">
        <v>17420</v>
      </c>
      <c r="D48" s="272">
        <v>16494</v>
      </c>
      <c r="E48" s="272"/>
      <c r="F48" s="272">
        <v>5810</v>
      </c>
      <c r="G48" s="272">
        <v>2981</v>
      </c>
      <c r="H48" s="272">
        <v>2829</v>
      </c>
      <c r="I48" s="272"/>
      <c r="J48" s="272">
        <v>6031</v>
      </c>
      <c r="K48" s="272">
        <v>3149</v>
      </c>
      <c r="L48" s="272">
        <v>2882</v>
      </c>
      <c r="M48" s="272"/>
      <c r="N48" s="272">
        <v>5908</v>
      </c>
      <c r="O48" s="272">
        <v>3017</v>
      </c>
      <c r="P48" s="272">
        <v>2891</v>
      </c>
      <c r="Q48" s="272"/>
      <c r="R48" s="272">
        <v>5433</v>
      </c>
      <c r="S48" s="272">
        <v>2788</v>
      </c>
      <c r="T48" s="272">
        <v>2645</v>
      </c>
      <c r="U48" s="272"/>
      <c r="V48" s="272">
        <v>5390</v>
      </c>
      <c r="W48" s="272">
        <v>2788</v>
      </c>
      <c r="X48" s="272">
        <v>2602</v>
      </c>
      <c r="Y48" s="272"/>
      <c r="Z48" s="272">
        <v>5342</v>
      </c>
      <c r="AA48" s="272">
        <v>2697</v>
      </c>
      <c r="AB48" s="272">
        <v>2645</v>
      </c>
      <c r="AC48" s="119"/>
    </row>
    <row r="49" spans="1:29" ht="15" customHeight="1" x14ac:dyDescent="0.2">
      <c r="A49" s="116" t="s">
        <v>263</v>
      </c>
      <c r="B49" s="272">
        <v>5214</v>
      </c>
      <c r="C49" s="272">
        <v>2404</v>
      </c>
      <c r="D49" s="272">
        <v>2810</v>
      </c>
      <c r="E49" s="272"/>
      <c r="F49" s="272">
        <v>877</v>
      </c>
      <c r="G49" s="272">
        <v>381</v>
      </c>
      <c r="H49" s="272">
        <v>496</v>
      </c>
      <c r="I49" s="272"/>
      <c r="J49" s="272">
        <v>921</v>
      </c>
      <c r="K49" s="272">
        <v>422</v>
      </c>
      <c r="L49" s="272">
        <v>499</v>
      </c>
      <c r="M49" s="272"/>
      <c r="N49" s="272">
        <v>890</v>
      </c>
      <c r="O49" s="272">
        <v>424</v>
      </c>
      <c r="P49" s="272">
        <v>466</v>
      </c>
      <c r="Q49" s="272"/>
      <c r="R49" s="272">
        <v>860</v>
      </c>
      <c r="S49" s="272">
        <v>415</v>
      </c>
      <c r="T49" s="272">
        <v>445</v>
      </c>
      <c r="U49" s="272"/>
      <c r="V49" s="272">
        <v>808</v>
      </c>
      <c r="W49" s="272">
        <v>365</v>
      </c>
      <c r="X49" s="272">
        <v>443</v>
      </c>
      <c r="Y49" s="272"/>
      <c r="Z49" s="272">
        <v>858</v>
      </c>
      <c r="AA49" s="272">
        <v>397</v>
      </c>
      <c r="AB49" s="272">
        <v>461</v>
      </c>
      <c r="AC49" s="119"/>
    </row>
    <row r="50" spans="1:29" ht="15" customHeight="1" x14ac:dyDescent="0.2">
      <c r="A50" s="116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119"/>
    </row>
    <row r="51" spans="1:29" ht="15" customHeight="1" x14ac:dyDescent="0.2">
      <c r="A51" s="125" t="s">
        <v>472</v>
      </c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119"/>
    </row>
    <row r="52" spans="1:29" ht="15" customHeight="1" x14ac:dyDescent="0.2">
      <c r="A52" s="137" t="s">
        <v>19</v>
      </c>
      <c r="B52" s="271">
        <v>114921</v>
      </c>
      <c r="C52" s="271">
        <v>58304</v>
      </c>
      <c r="D52" s="271">
        <v>56617</v>
      </c>
      <c r="E52" s="271"/>
      <c r="F52" s="271">
        <v>20109</v>
      </c>
      <c r="G52" s="271">
        <v>10400</v>
      </c>
      <c r="H52" s="271">
        <v>9709</v>
      </c>
      <c r="I52" s="271"/>
      <c r="J52" s="271">
        <v>19672</v>
      </c>
      <c r="K52" s="271">
        <v>10099</v>
      </c>
      <c r="L52" s="271">
        <v>9573</v>
      </c>
      <c r="M52" s="271"/>
      <c r="N52" s="271">
        <v>19748</v>
      </c>
      <c r="O52" s="271">
        <v>9977</v>
      </c>
      <c r="P52" s="271">
        <v>9771</v>
      </c>
      <c r="Q52" s="271"/>
      <c r="R52" s="271">
        <v>18549</v>
      </c>
      <c r="S52" s="271">
        <v>9361</v>
      </c>
      <c r="T52" s="271">
        <v>9188</v>
      </c>
      <c r="U52" s="271"/>
      <c r="V52" s="271">
        <v>18242</v>
      </c>
      <c r="W52" s="271">
        <v>9066</v>
      </c>
      <c r="X52" s="271">
        <v>9176</v>
      </c>
      <c r="Y52" s="271"/>
      <c r="Z52" s="271">
        <v>18601</v>
      </c>
      <c r="AA52" s="271">
        <v>9401</v>
      </c>
      <c r="AB52" s="271">
        <v>9200</v>
      </c>
      <c r="AC52" s="152"/>
    </row>
    <row r="53" spans="1:29" ht="15" customHeight="1" x14ac:dyDescent="0.2">
      <c r="A53" s="116" t="s">
        <v>73</v>
      </c>
      <c r="B53" s="272">
        <v>113272</v>
      </c>
      <c r="C53" s="272">
        <v>57475</v>
      </c>
      <c r="D53" s="272">
        <v>55797</v>
      </c>
      <c r="E53" s="272"/>
      <c r="F53" s="272">
        <v>19793</v>
      </c>
      <c r="G53" s="272">
        <v>10237</v>
      </c>
      <c r="H53" s="272">
        <v>9556</v>
      </c>
      <c r="I53" s="272"/>
      <c r="J53" s="272">
        <v>19375</v>
      </c>
      <c r="K53" s="272">
        <v>9961</v>
      </c>
      <c r="L53" s="272">
        <v>9414</v>
      </c>
      <c r="M53" s="272"/>
      <c r="N53" s="272">
        <v>19450</v>
      </c>
      <c r="O53" s="272">
        <v>9820</v>
      </c>
      <c r="P53" s="272">
        <v>9630</v>
      </c>
      <c r="Q53" s="272"/>
      <c r="R53" s="272">
        <v>18292</v>
      </c>
      <c r="S53" s="272">
        <v>9234</v>
      </c>
      <c r="T53" s="272">
        <v>9058</v>
      </c>
      <c r="U53" s="272"/>
      <c r="V53" s="272">
        <v>17993</v>
      </c>
      <c r="W53" s="272">
        <v>8951</v>
      </c>
      <c r="X53" s="272">
        <v>9042</v>
      </c>
      <c r="Y53" s="272"/>
      <c r="Z53" s="272">
        <v>18369</v>
      </c>
      <c r="AA53" s="272">
        <v>9272</v>
      </c>
      <c r="AB53" s="272">
        <v>9097</v>
      </c>
      <c r="AC53" s="119"/>
    </row>
    <row r="54" spans="1:29" ht="15" customHeight="1" x14ac:dyDescent="0.2">
      <c r="A54" s="116" t="s">
        <v>74</v>
      </c>
      <c r="B54" s="272">
        <v>1649</v>
      </c>
      <c r="C54" s="272">
        <v>829</v>
      </c>
      <c r="D54" s="272">
        <v>820</v>
      </c>
      <c r="E54" s="272"/>
      <c r="F54" s="272">
        <v>316</v>
      </c>
      <c r="G54" s="272">
        <v>163</v>
      </c>
      <c r="H54" s="272">
        <v>153</v>
      </c>
      <c r="I54" s="272"/>
      <c r="J54" s="272">
        <v>297</v>
      </c>
      <c r="K54" s="272">
        <v>138</v>
      </c>
      <c r="L54" s="272">
        <v>159</v>
      </c>
      <c r="M54" s="272"/>
      <c r="N54" s="272">
        <v>298</v>
      </c>
      <c r="O54" s="272">
        <v>157</v>
      </c>
      <c r="P54" s="272">
        <v>141</v>
      </c>
      <c r="Q54" s="272"/>
      <c r="R54" s="272">
        <v>257</v>
      </c>
      <c r="S54" s="272">
        <v>127</v>
      </c>
      <c r="T54" s="272">
        <v>130</v>
      </c>
      <c r="U54" s="272"/>
      <c r="V54" s="272">
        <v>249</v>
      </c>
      <c r="W54" s="272">
        <v>115</v>
      </c>
      <c r="X54" s="272">
        <v>134</v>
      </c>
      <c r="Y54" s="272"/>
      <c r="Z54" s="272">
        <v>232</v>
      </c>
      <c r="AA54" s="272">
        <v>129</v>
      </c>
      <c r="AB54" s="272">
        <v>103</v>
      </c>
      <c r="AC54" s="119"/>
    </row>
    <row r="55" spans="1:29" ht="15" customHeight="1" x14ac:dyDescent="0.25">
      <c r="A55" s="116" t="s">
        <v>263</v>
      </c>
      <c r="B55" s="119">
        <v>0</v>
      </c>
      <c r="C55" s="119">
        <v>0</v>
      </c>
      <c r="D55" s="119">
        <v>0</v>
      </c>
      <c r="E55" s="119"/>
      <c r="F55" s="119">
        <v>0</v>
      </c>
      <c r="G55" s="119">
        <v>0</v>
      </c>
      <c r="H55" s="119">
        <v>0</v>
      </c>
      <c r="I55" s="119"/>
      <c r="J55" s="119">
        <v>0</v>
      </c>
      <c r="K55" s="119">
        <v>0</v>
      </c>
      <c r="L55" s="119">
        <v>0</v>
      </c>
      <c r="M55" s="119"/>
      <c r="N55" s="119">
        <v>0</v>
      </c>
      <c r="O55" s="119">
        <v>0</v>
      </c>
      <c r="P55" s="119">
        <v>0</v>
      </c>
      <c r="Q55" s="119"/>
      <c r="R55" s="119">
        <v>0</v>
      </c>
      <c r="S55" s="119">
        <v>0</v>
      </c>
      <c r="T55" s="119">
        <v>0</v>
      </c>
      <c r="U55" s="119"/>
      <c r="V55" s="119">
        <v>0</v>
      </c>
      <c r="W55" s="119">
        <v>0</v>
      </c>
      <c r="X55" s="119">
        <v>0</v>
      </c>
      <c r="Y55" s="119"/>
      <c r="Z55" s="119">
        <v>0</v>
      </c>
      <c r="AA55" s="119">
        <v>0</v>
      </c>
      <c r="AB55" s="119">
        <v>0</v>
      </c>
      <c r="AC55" s="119"/>
    </row>
    <row r="56" spans="1:29" ht="15" customHeight="1" x14ac:dyDescent="0.25">
      <c r="A56" s="116"/>
    </row>
    <row r="57" spans="1:29" ht="15" customHeight="1" x14ac:dyDescent="0.25">
      <c r="A57" s="315" t="s">
        <v>474</v>
      </c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113"/>
    </row>
    <row r="58" spans="1:29" ht="15" customHeight="1" x14ac:dyDescent="0.25">
      <c r="A58" s="112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</row>
    <row r="59" spans="1:29" ht="15" customHeight="1" x14ac:dyDescent="0.25">
      <c r="A59" s="113" t="s">
        <v>19</v>
      </c>
      <c r="B59" s="174">
        <f t="shared" ref="B59:D62" si="14">+B40/(B40+B91+B142)*100</f>
        <v>90.662821321181198</v>
      </c>
      <c r="C59" s="174">
        <f t="shared" si="14"/>
        <v>89.052895431436113</v>
      </c>
      <c r="D59" s="174">
        <f t="shared" si="14"/>
        <v>92.365407582605442</v>
      </c>
      <c r="E59" s="174"/>
      <c r="F59" s="174">
        <f t="shared" ref="F59:H62" si="15">+F40/(F40+F91+F142)*100</f>
        <v>98.982771130617877</v>
      </c>
      <c r="G59" s="174">
        <f t="shared" si="15"/>
        <v>98.813966990130226</v>
      </c>
      <c r="H59" s="174">
        <f t="shared" si="15"/>
        <v>99.161732809660592</v>
      </c>
      <c r="I59" s="174"/>
      <c r="J59" s="174">
        <f t="shared" ref="J59:L62" si="16">+J40/(J40+J91+J142)*100</f>
        <v>85.480934624028521</v>
      </c>
      <c r="K59" s="174">
        <f t="shared" si="16"/>
        <v>83.456290081488987</v>
      </c>
      <c r="L59" s="174">
        <f t="shared" si="16"/>
        <v>87.681102465351472</v>
      </c>
      <c r="M59" s="174"/>
      <c r="N59" s="174">
        <f t="shared" ref="N59:P62" si="17">+N40/(N40+N91+N142)*100</f>
        <v>90.689409153366455</v>
      </c>
      <c r="O59" s="174">
        <f t="shared" si="17"/>
        <v>89.299670917317968</v>
      </c>
      <c r="P59" s="174">
        <f t="shared" si="17"/>
        <v>92.158621439443351</v>
      </c>
      <c r="Q59" s="174"/>
      <c r="R59" s="174">
        <f t="shared" ref="R59:T62" si="18">+R40/(R40+R91+R142)*100</f>
        <v>87.017286764905421</v>
      </c>
      <c r="S59" s="174">
        <f t="shared" si="18"/>
        <v>84.710874492646667</v>
      </c>
      <c r="T59" s="174">
        <f t="shared" si="18"/>
        <v>89.464705224298029</v>
      </c>
      <c r="U59" s="174"/>
      <c r="V59" s="174">
        <f t="shared" ref="V59:X62" si="19">+V40/(V40+V91+V142)*100</f>
        <v>88.87545854474412</v>
      </c>
      <c r="W59" s="174">
        <f t="shared" si="19"/>
        <v>86.692328842452568</v>
      </c>
      <c r="X59" s="174">
        <f t="shared" si="19"/>
        <v>91.15845768998534</v>
      </c>
      <c r="Y59" s="174"/>
      <c r="Z59" s="174">
        <f t="shared" ref="Z59:AB62" si="20">+Z40/(Z40+Z91+Z142)*100</f>
        <v>93.88362770160353</v>
      </c>
      <c r="AA59" s="174">
        <f t="shared" si="20"/>
        <v>92.488625633101549</v>
      </c>
      <c r="AB59" s="174">
        <f t="shared" si="20"/>
        <v>95.321671927081795</v>
      </c>
      <c r="AC59" s="174"/>
    </row>
    <row r="60" spans="1:29" ht="15" customHeight="1" x14ac:dyDescent="0.25">
      <c r="A60" s="108" t="s">
        <v>73</v>
      </c>
      <c r="B60" s="126">
        <f t="shared" si="14"/>
        <v>89.973651296170004</v>
      </c>
      <c r="C60" s="126">
        <f t="shared" si="14"/>
        <v>88.25022621114671</v>
      </c>
      <c r="D60" s="126">
        <f t="shared" si="14"/>
        <v>91.800236382109603</v>
      </c>
      <c r="E60" s="126"/>
      <c r="F60" s="126">
        <f t="shared" si="15"/>
        <v>99.136510551999493</v>
      </c>
      <c r="G60" s="126">
        <f t="shared" si="15"/>
        <v>98.964796952755421</v>
      </c>
      <c r="H60" s="126">
        <f t="shared" si="15"/>
        <v>99.319416268568816</v>
      </c>
      <c r="I60" s="126"/>
      <c r="J60" s="126">
        <f t="shared" si="16"/>
        <v>84.277461452142461</v>
      </c>
      <c r="K60" s="126">
        <f t="shared" si="16"/>
        <v>82.114296341560618</v>
      </c>
      <c r="L60" s="126">
        <f t="shared" si="16"/>
        <v>86.634437239462713</v>
      </c>
      <c r="M60" s="126"/>
      <c r="N60" s="126">
        <f t="shared" si="17"/>
        <v>89.884768734208649</v>
      </c>
      <c r="O60" s="126">
        <f t="shared" si="17"/>
        <v>88.396786190841212</v>
      </c>
      <c r="P60" s="126">
        <f t="shared" si="17"/>
        <v>91.461140519730506</v>
      </c>
      <c r="Q60" s="126"/>
      <c r="R60" s="126">
        <f t="shared" si="18"/>
        <v>86.028895429621556</v>
      </c>
      <c r="S60" s="126">
        <f t="shared" si="18"/>
        <v>83.544046859595198</v>
      </c>
      <c r="T60" s="126">
        <f t="shared" si="18"/>
        <v>88.670057019571573</v>
      </c>
      <c r="U60" s="126"/>
      <c r="V60" s="126">
        <f t="shared" si="19"/>
        <v>88.097860655610532</v>
      </c>
      <c r="W60" s="126">
        <f t="shared" si="19"/>
        <v>85.748960830122272</v>
      </c>
      <c r="X60" s="126">
        <f t="shared" si="19"/>
        <v>90.555555555555557</v>
      </c>
      <c r="Y60" s="126"/>
      <c r="Z60" s="126">
        <f t="shared" si="20"/>
        <v>93.572657267334364</v>
      </c>
      <c r="AA60" s="126">
        <f t="shared" si="20"/>
        <v>92.102930936253728</v>
      </c>
      <c r="AB60" s="126">
        <f t="shared" si="20"/>
        <v>95.089679506027636</v>
      </c>
      <c r="AC60" s="126"/>
    </row>
    <row r="61" spans="1:29" ht="15" customHeight="1" x14ac:dyDescent="0.25">
      <c r="A61" s="108" t="s">
        <v>74</v>
      </c>
      <c r="B61" s="126">
        <f t="shared" si="14"/>
        <v>97.156048519287509</v>
      </c>
      <c r="C61" s="126">
        <f t="shared" si="14"/>
        <v>96.668079245682804</v>
      </c>
      <c r="D61" s="126">
        <f t="shared" si="14"/>
        <v>97.675730565271351</v>
      </c>
      <c r="E61" s="126"/>
      <c r="F61" s="126">
        <f t="shared" si="15"/>
        <v>97.361729179910995</v>
      </c>
      <c r="G61" s="126">
        <f t="shared" si="15"/>
        <v>97.277227722772281</v>
      </c>
      <c r="H61" s="126">
        <f t="shared" si="15"/>
        <v>97.450980392156865</v>
      </c>
      <c r="I61" s="126"/>
      <c r="J61" s="126">
        <f t="shared" si="16"/>
        <v>96.906584992343042</v>
      </c>
      <c r="K61" s="126">
        <f t="shared" si="16"/>
        <v>96.421237899677323</v>
      </c>
      <c r="L61" s="126">
        <f t="shared" si="16"/>
        <v>97.436719000320409</v>
      </c>
      <c r="M61" s="126"/>
      <c r="N61" s="126">
        <f t="shared" si="17"/>
        <v>98.227287116176015</v>
      </c>
      <c r="O61" s="126">
        <f t="shared" si="17"/>
        <v>97.812018489984581</v>
      </c>
      <c r="P61" s="126">
        <f t="shared" si="17"/>
        <v>98.665798893589326</v>
      </c>
      <c r="Q61" s="126"/>
      <c r="R61" s="126">
        <f t="shared" si="18"/>
        <v>97.098976109215016</v>
      </c>
      <c r="S61" s="126">
        <f t="shared" si="18"/>
        <v>96.395502645502646</v>
      </c>
      <c r="T61" s="126">
        <f t="shared" si="18"/>
        <v>97.849083215796895</v>
      </c>
      <c r="U61" s="126"/>
      <c r="V61" s="126">
        <f t="shared" si="19"/>
        <v>96.212250469203212</v>
      </c>
      <c r="W61" s="126">
        <f t="shared" si="19"/>
        <v>95.587751070134999</v>
      </c>
      <c r="X61" s="126">
        <f t="shared" si="19"/>
        <v>96.883852691218124</v>
      </c>
      <c r="Y61" s="126"/>
      <c r="Z61" s="126">
        <f t="shared" si="20"/>
        <v>97.057287132160894</v>
      </c>
      <c r="AA61" s="126">
        <f t="shared" si="20"/>
        <v>96.417604912998982</v>
      </c>
      <c r="AB61" s="126">
        <f t="shared" si="20"/>
        <v>97.724039829302995</v>
      </c>
      <c r="AC61" s="126"/>
    </row>
    <row r="62" spans="1:29" ht="15" customHeight="1" x14ac:dyDescent="0.25">
      <c r="A62" s="108" t="s">
        <v>263</v>
      </c>
      <c r="B62" s="126">
        <f t="shared" si="14"/>
        <v>97.421524663677133</v>
      </c>
      <c r="C62" s="126">
        <f t="shared" si="14"/>
        <v>97.288547146904094</v>
      </c>
      <c r="D62" s="126">
        <f t="shared" si="14"/>
        <v>97.535577924331832</v>
      </c>
      <c r="E62" s="126"/>
      <c r="F62" s="126">
        <f t="shared" si="15"/>
        <v>99.545970488081721</v>
      </c>
      <c r="G62" s="126">
        <f t="shared" si="15"/>
        <v>98.961038961038966</v>
      </c>
      <c r="H62" s="126">
        <f t="shared" si="15"/>
        <v>100</v>
      </c>
      <c r="I62" s="126"/>
      <c r="J62" s="126">
        <f t="shared" si="16"/>
        <v>98.608137044967876</v>
      </c>
      <c r="K62" s="126">
        <f t="shared" si="16"/>
        <v>98.139534883720927</v>
      </c>
      <c r="L62" s="126">
        <f t="shared" si="16"/>
        <v>99.007936507936506</v>
      </c>
      <c r="M62" s="126"/>
      <c r="N62" s="126">
        <f t="shared" si="17"/>
        <v>98.998887652947715</v>
      </c>
      <c r="O62" s="126">
        <f t="shared" si="17"/>
        <v>99.065420560747668</v>
      </c>
      <c r="P62" s="126">
        <f t="shared" si="17"/>
        <v>98.938428874734612</v>
      </c>
      <c r="Q62" s="126"/>
      <c r="R62" s="126">
        <f t="shared" si="18"/>
        <v>94.818081587651605</v>
      </c>
      <c r="S62" s="126">
        <f t="shared" si="18"/>
        <v>96.06481481481481</v>
      </c>
      <c r="T62" s="126">
        <f t="shared" si="18"/>
        <v>93.684210526315795</v>
      </c>
      <c r="U62" s="126"/>
      <c r="V62" s="126">
        <f t="shared" si="19"/>
        <v>97.466827503015679</v>
      </c>
      <c r="W62" s="126">
        <f t="shared" si="19"/>
        <v>97.593582887700535</v>
      </c>
      <c r="X62" s="126">
        <f t="shared" si="19"/>
        <v>97.362637362637358</v>
      </c>
      <c r="Y62" s="126"/>
      <c r="Z62" s="126">
        <f t="shared" si="20"/>
        <v>95.121951219512198</v>
      </c>
      <c r="AA62" s="126">
        <f t="shared" si="20"/>
        <v>94.075829383886258</v>
      </c>
      <c r="AB62" s="126">
        <f t="shared" si="20"/>
        <v>96.041666666666671</v>
      </c>
      <c r="AC62" s="126"/>
    </row>
    <row r="63" spans="1:29" ht="15" customHeight="1" x14ac:dyDescent="0.25">
      <c r="A63" s="127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</row>
    <row r="64" spans="1:29" ht="15" customHeight="1" x14ac:dyDescent="0.25">
      <c r="A64" s="113" t="s">
        <v>471</v>
      </c>
      <c r="B64" s="128"/>
      <c r="C64" s="128"/>
      <c r="D64" s="128"/>
      <c r="E64" s="129"/>
      <c r="F64" s="128"/>
      <c r="G64" s="128"/>
      <c r="H64" s="128"/>
      <c r="I64" s="129"/>
      <c r="J64" s="128"/>
      <c r="K64" s="128"/>
      <c r="L64" s="128"/>
      <c r="M64" s="129"/>
      <c r="N64" s="128"/>
      <c r="O64" s="128"/>
      <c r="P64" s="128"/>
      <c r="Q64" s="129"/>
      <c r="R64" s="128"/>
      <c r="S64" s="128"/>
      <c r="T64" s="128"/>
      <c r="U64" s="129"/>
      <c r="V64" s="128"/>
      <c r="W64" s="128"/>
      <c r="X64" s="128"/>
      <c r="Y64" s="129"/>
      <c r="Z64" s="128"/>
      <c r="AA64" s="128"/>
      <c r="AB64" s="128"/>
      <c r="AC64" s="128"/>
    </row>
    <row r="65" spans="1:32" ht="15" customHeight="1" x14ac:dyDescent="0.25">
      <c r="A65" s="138" t="s">
        <v>19</v>
      </c>
      <c r="B65" s="174">
        <f t="shared" ref="B65:D68" si="21">+B46/(B46+B97+B148)*100</f>
        <v>90.862976714955408</v>
      </c>
      <c r="C65" s="174">
        <f t="shared" si="21"/>
        <v>89.324099445716499</v>
      </c>
      <c r="D65" s="174">
        <f t="shared" si="21"/>
        <v>92.480990343884017</v>
      </c>
      <c r="E65" s="174"/>
      <c r="F65" s="174">
        <f t="shared" ref="F65:H68" si="22">+F46/(F46+F97+F148)*100</f>
        <v>99.169991379137514</v>
      </c>
      <c r="G65" s="174">
        <f t="shared" si="22"/>
        <v>99.030871434153966</v>
      </c>
      <c r="H65" s="174">
        <f t="shared" si="22"/>
        <v>99.316563053233978</v>
      </c>
      <c r="I65" s="174"/>
      <c r="J65" s="174">
        <f t="shared" ref="J65:L68" si="23">+J46/(J46+J97+J148)*100</f>
        <v>85.952452816788877</v>
      </c>
      <c r="K65" s="174">
        <f t="shared" si="23"/>
        <v>83.936457941045575</v>
      </c>
      <c r="L65" s="174">
        <f t="shared" si="23"/>
        <v>88.124216272036577</v>
      </c>
      <c r="M65" s="174"/>
      <c r="N65" s="174">
        <f t="shared" ref="N65:P68" si="24">+N46/(N46+N97+N148)*100</f>
        <v>91.151960327373743</v>
      </c>
      <c r="O65" s="174">
        <f t="shared" si="24"/>
        <v>89.946955384391799</v>
      </c>
      <c r="P65" s="174">
        <f t="shared" si="24"/>
        <v>92.421979705150292</v>
      </c>
      <c r="Q65" s="174"/>
      <c r="R65" s="174">
        <f t="shared" ref="R65:T68" si="25">+R46/(R46+R97+R148)*100</f>
        <v>87.107993961052614</v>
      </c>
      <c r="S65" s="174">
        <f t="shared" si="25"/>
        <v>84.866999478429335</v>
      </c>
      <c r="T65" s="174">
        <f t="shared" si="25"/>
        <v>89.468314694918575</v>
      </c>
      <c r="U65" s="174"/>
      <c r="V65" s="174">
        <f t="shared" ref="V65:X68" si="26">+V46/(V46+V97+V148)*100</f>
        <v>88.916996047430828</v>
      </c>
      <c r="W65" s="174">
        <f t="shared" si="26"/>
        <v>86.861031629417667</v>
      </c>
      <c r="X65" s="174">
        <f t="shared" si="26"/>
        <v>91.066375616460505</v>
      </c>
      <c r="Y65" s="174"/>
      <c r="Z65" s="174">
        <f t="shared" ref="Z65:AB68" si="27">+Z46/(Z46+Z97+Z148)*100</f>
        <v>93.748218140349451</v>
      </c>
      <c r="AA65" s="174">
        <f t="shared" si="27"/>
        <v>92.35263306337886</v>
      </c>
      <c r="AB65" s="174">
        <f t="shared" si="27"/>
        <v>95.174373121422988</v>
      </c>
      <c r="AC65" s="174"/>
    </row>
    <row r="66" spans="1:32" ht="15" customHeight="1" x14ac:dyDescent="0.25">
      <c r="A66" s="108" t="s">
        <v>73</v>
      </c>
      <c r="B66" s="126">
        <f t="shared" si="21"/>
        <v>89.904886703278905</v>
      </c>
      <c r="C66" s="126">
        <f t="shared" si="21"/>
        <v>88.210775521916929</v>
      </c>
      <c r="D66" s="126">
        <f t="shared" si="21"/>
        <v>91.689974751674413</v>
      </c>
      <c r="E66" s="130"/>
      <c r="F66" s="126">
        <f t="shared" si="22"/>
        <v>99.391263940520446</v>
      </c>
      <c r="G66" s="126">
        <f t="shared" si="22"/>
        <v>99.250428971371804</v>
      </c>
      <c r="H66" s="126">
        <f t="shared" si="22"/>
        <v>99.540537953479472</v>
      </c>
      <c r="I66" s="130"/>
      <c r="J66" s="126">
        <f t="shared" si="23"/>
        <v>84.297100565247447</v>
      </c>
      <c r="K66" s="126">
        <f t="shared" si="23"/>
        <v>82.057509989814307</v>
      </c>
      <c r="L66" s="126">
        <f t="shared" si="23"/>
        <v>86.713730131890429</v>
      </c>
      <c r="M66" s="130"/>
      <c r="N66" s="126">
        <f t="shared" si="24"/>
        <v>90.056265109214223</v>
      </c>
      <c r="O66" s="126">
        <f t="shared" si="24"/>
        <v>88.739020024145546</v>
      </c>
      <c r="P66" s="126">
        <f t="shared" si="24"/>
        <v>91.448816125341082</v>
      </c>
      <c r="Q66" s="130"/>
      <c r="R66" s="126">
        <f t="shared" si="25"/>
        <v>85.714285714285708</v>
      </c>
      <c r="S66" s="126">
        <f t="shared" si="25"/>
        <v>83.22139091991157</v>
      </c>
      <c r="T66" s="126">
        <f t="shared" si="25"/>
        <v>88.342595912513445</v>
      </c>
      <c r="U66" s="130"/>
      <c r="V66" s="126">
        <f t="shared" si="26"/>
        <v>87.826854723687489</v>
      </c>
      <c r="W66" s="126">
        <f t="shared" si="26"/>
        <v>85.556687785211111</v>
      </c>
      <c r="X66" s="126">
        <f t="shared" si="26"/>
        <v>90.199074074074076</v>
      </c>
      <c r="Y66" s="130"/>
      <c r="Z66" s="126">
        <f t="shared" si="27"/>
        <v>93.284001498688653</v>
      </c>
      <c r="AA66" s="126">
        <f t="shared" si="27"/>
        <v>91.783168225164331</v>
      </c>
      <c r="AB66" s="126">
        <f t="shared" si="27"/>
        <v>94.820396170979052</v>
      </c>
      <c r="AC66" s="126"/>
    </row>
    <row r="67" spans="1:32" ht="15" customHeight="1" x14ac:dyDescent="0.25">
      <c r="A67" s="108" t="s">
        <v>74</v>
      </c>
      <c r="B67" s="126">
        <f t="shared" si="21"/>
        <v>97.325374504964699</v>
      </c>
      <c r="C67" s="126">
        <f t="shared" si="21"/>
        <v>96.858493188768406</v>
      </c>
      <c r="D67" s="126">
        <f t="shared" si="21"/>
        <v>97.823379396239844</v>
      </c>
      <c r="E67" s="130"/>
      <c r="F67" s="126">
        <f t="shared" si="22"/>
        <v>97.515944947969118</v>
      </c>
      <c r="G67" s="126">
        <f t="shared" si="22"/>
        <v>97.450147106897674</v>
      </c>
      <c r="H67" s="126">
        <f t="shared" si="22"/>
        <v>97.585374266988609</v>
      </c>
      <c r="I67" s="130"/>
      <c r="J67" s="126">
        <f t="shared" si="23"/>
        <v>97.164491702916067</v>
      </c>
      <c r="K67" s="126">
        <f t="shared" si="23"/>
        <v>96.802951122041193</v>
      </c>
      <c r="L67" s="126">
        <f t="shared" si="23"/>
        <v>97.562626946513191</v>
      </c>
      <c r="M67" s="130"/>
      <c r="N67" s="126">
        <f t="shared" si="24"/>
        <v>98.515924628981153</v>
      </c>
      <c r="O67" s="126">
        <f t="shared" si="24"/>
        <v>98.113821138211378</v>
      </c>
      <c r="P67" s="126">
        <f t="shared" si="24"/>
        <v>98.939082819986311</v>
      </c>
      <c r="Q67" s="130"/>
      <c r="R67" s="126">
        <f t="shared" si="25"/>
        <v>97.295845272206307</v>
      </c>
      <c r="S67" s="126">
        <f t="shared" si="25"/>
        <v>96.604296604296607</v>
      </c>
      <c r="T67" s="126">
        <f t="shared" si="25"/>
        <v>98.035581912527803</v>
      </c>
      <c r="U67" s="130"/>
      <c r="V67" s="126">
        <f t="shared" si="26"/>
        <v>96.25</v>
      </c>
      <c r="W67" s="126">
        <f t="shared" si="26"/>
        <v>95.577648268769295</v>
      </c>
      <c r="X67" s="126">
        <f t="shared" si="26"/>
        <v>96.980991427506524</v>
      </c>
      <c r="Y67" s="130"/>
      <c r="Z67" s="126">
        <f t="shared" si="27"/>
        <v>97.127272727272725</v>
      </c>
      <c r="AA67" s="126">
        <f t="shared" si="27"/>
        <v>96.493738819320214</v>
      </c>
      <c r="AB67" s="126">
        <f t="shared" si="27"/>
        <v>97.781885397412211</v>
      </c>
      <c r="AC67" s="126"/>
    </row>
    <row r="68" spans="1:32" ht="15" customHeight="1" x14ac:dyDescent="0.25">
      <c r="A68" s="108" t="s">
        <v>263</v>
      </c>
      <c r="B68" s="126">
        <f t="shared" si="21"/>
        <v>97.421524663677133</v>
      </c>
      <c r="C68" s="126">
        <f t="shared" si="21"/>
        <v>97.288547146904094</v>
      </c>
      <c r="D68" s="126">
        <f t="shared" si="21"/>
        <v>97.535577924331832</v>
      </c>
      <c r="E68" s="130"/>
      <c r="F68" s="126">
        <f t="shared" si="22"/>
        <v>99.545970488081721</v>
      </c>
      <c r="G68" s="126">
        <f t="shared" si="22"/>
        <v>98.961038961038966</v>
      </c>
      <c r="H68" s="126">
        <f t="shared" si="22"/>
        <v>100</v>
      </c>
      <c r="I68" s="130"/>
      <c r="J68" s="126">
        <f t="shared" si="23"/>
        <v>98.608137044967876</v>
      </c>
      <c r="K68" s="126">
        <f t="shared" si="23"/>
        <v>98.139534883720927</v>
      </c>
      <c r="L68" s="126">
        <f t="shared" si="23"/>
        <v>99.007936507936506</v>
      </c>
      <c r="M68" s="130"/>
      <c r="N68" s="126">
        <f t="shared" si="24"/>
        <v>98.998887652947715</v>
      </c>
      <c r="O68" s="126">
        <f t="shared" si="24"/>
        <v>99.065420560747668</v>
      </c>
      <c r="P68" s="126">
        <f t="shared" si="24"/>
        <v>98.938428874734612</v>
      </c>
      <c r="Q68" s="130"/>
      <c r="R68" s="126">
        <f t="shared" si="25"/>
        <v>94.818081587651605</v>
      </c>
      <c r="S68" s="126">
        <f t="shared" si="25"/>
        <v>96.06481481481481</v>
      </c>
      <c r="T68" s="126">
        <f t="shared" si="25"/>
        <v>93.684210526315795</v>
      </c>
      <c r="U68" s="130"/>
      <c r="V68" s="126">
        <f t="shared" si="26"/>
        <v>97.466827503015679</v>
      </c>
      <c r="W68" s="126">
        <f t="shared" si="26"/>
        <v>97.593582887700535</v>
      </c>
      <c r="X68" s="126">
        <f t="shared" si="26"/>
        <v>97.362637362637358</v>
      </c>
      <c r="Y68" s="130"/>
      <c r="Z68" s="126">
        <f t="shared" si="27"/>
        <v>95.121951219512198</v>
      </c>
      <c r="AA68" s="126">
        <f t="shared" si="27"/>
        <v>94.075829383886258</v>
      </c>
      <c r="AB68" s="126">
        <f t="shared" si="27"/>
        <v>96.041666666666671</v>
      </c>
      <c r="AC68" s="126"/>
    </row>
    <row r="69" spans="1:32" ht="15" customHeight="1" x14ac:dyDescent="0.25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</row>
    <row r="70" spans="1:32" ht="15" customHeight="1" x14ac:dyDescent="0.25">
      <c r="A70" s="139" t="s">
        <v>472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</row>
    <row r="71" spans="1:32" ht="15" customHeight="1" x14ac:dyDescent="0.25">
      <c r="A71" s="140" t="s">
        <v>19</v>
      </c>
      <c r="B71" s="174">
        <f t="shared" ref="B71:D73" si="28">+B52/(B52+B103+B154)*100</f>
        <v>90.173015810741887</v>
      </c>
      <c r="C71" s="174">
        <f t="shared" si="28"/>
        <v>88.395645713939174</v>
      </c>
      <c r="D71" s="174">
        <f t="shared" si="28"/>
        <v>92.079626587733983</v>
      </c>
      <c r="E71" s="174"/>
      <c r="F71" s="174">
        <f t="shared" ref="F71:H73" si="29">+F52/(F52+F103+F154)*100</f>
        <v>98.525232729054395</v>
      </c>
      <c r="G71" s="174">
        <f t="shared" si="29"/>
        <v>98.289386636423785</v>
      </c>
      <c r="H71" s="174">
        <f t="shared" si="29"/>
        <v>98.779123003357412</v>
      </c>
      <c r="I71" s="174"/>
      <c r="J71" s="174">
        <f t="shared" ref="J71:L73" si="30">+J52/(J52+J103+J154)*100</f>
        <v>84.342308351912195</v>
      </c>
      <c r="K71" s="174">
        <f t="shared" si="30"/>
        <v>82.313146955742113</v>
      </c>
      <c r="L71" s="174">
        <f t="shared" si="30"/>
        <v>86.594301221166887</v>
      </c>
      <c r="M71" s="174"/>
      <c r="N71" s="174">
        <f t="shared" ref="N71:P73" si="31">+N52/(N52+N103+N154)*100</f>
        <v>89.564152569277525</v>
      </c>
      <c r="O71" s="174">
        <f t="shared" si="31"/>
        <v>87.733028491030609</v>
      </c>
      <c r="P71" s="174">
        <f t="shared" si="31"/>
        <v>91.514470356841812</v>
      </c>
      <c r="Q71" s="174"/>
      <c r="R71" s="174">
        <f t="shared" ref="R71:T73" si="32">+R52/(R52+R103+R154)*100</f>
        <v>86.79518974310983</v>
      </c>
      <c r="S71" s="174">
        <f t="shared" si="32"/>
        <v>84.333333333333343</v>
      </c>
      <c r="T71" s="174">
        <f t="shared" si="32"/>
        <v>89.455749196767599</v>
      </c>
      <c r="U71" s="174"/>
      <c r="V71" s="174">
        <f t="shared" ref="V71:X73" si="33">+V52/(V52+V103+V154)*100</f>
        <v>88.773176310282736</v>
      </c>
      <c r="W71" s="174">
        <f t="shared" si="33"/>
        <v>86.277122192615153</v>
      </c>
      <c r="X71" s="174">
        <f t="shared" si="33"/>
        <v>91.385320187232338</v>
      </c>
      <c r="Y71" s="174"/>
      <c r="Z71" s="174">
        <f t="shared" ref="Z71:AB73" si="34">+Z52/(Z52+Z103+Z154)*100</f>
        <v>94.220443724040109</v>
      </c>
      <c r="AA71" s="174">
        <f t="shared" si="34"/>
        <v>92.821879936808855</v>
      </c>
      <c r="AB71" s="174">
        <f t="shared" si="34"/>
        <v>95.693779904306226</v>
      </c>
      <c r="AC71" s="174"/>
    </row>
    <row r="72" spans="1:32" ht="15" customHeight="1" x14ac:dyDescent="0.25">
      <c r="A72" s="108" t="s">
        <v>73</v>
      </c>
      <c r="B72" s="126">
        <f t="shared" si="28"/>
        <v>90.122287905670433</v>
      </c>
      <c r="C72" s="126">
        <f t="shared" si="28"/>
        <v>88.334742180896029</v>
      </c>
      <c r="D72" s="126">
        <f t="shared" si="28"/>
        <v>92.040843258223092</v>
      </c>
      <c r="E72" s="130"/>
      <c r="F72" s="126">
        <f t="shared" si="29"/>
        <v>98.59035664474996</v>
      </c>
      <c r="G72" s="126">
        <f t="shared" si="29"/>
        <v>98.357033051498846</v>
      </c>
      <c r="H72" s="126">
        <f t="shared" si="29"/>
        <v>98.841539098055449</v>
      </c>
      <c r="I72" s="130"/>
      <c r="J72" s="126">
        <f t="shared" si="30"/>
        <v>84.235468023129428</v>
      </c>
      <c r="K72" s="126">
        <f t="shared" si="30"/>
        <v>82.233963510278215</v>
      </c>
      <c r="L72" s="126">
        <f t="shared" si="30"/>
        <v>86.46216017634093</v>
      </c>
      <c r="M72" s="130"/>
      <c r="N72" s="126">
        <f t="shared" si="31"/>
        <v>89.515832106038289</v>
      </c>
      <c r="O72" s="126">
        <f t="shared" si="31"/>
        <v>87.662917336189977</v>
      </c>
      <c r="P72" s="126">
        <f t="shared" si="31"/>
        <v>91.487744632338973</v>
      </c>
      <c r="Q72" s="130"/>
      <c r="R72" s="126">
        <f t="shared" si="32"/>
        <v>86.712491111637817</v>
      </c>
      <c r="S72" s="126">
        <f t="shared" si="32"/>
        <v>84.236453201970434</v>
      </c>
      <c r="T72" s="126">
        <f t="shared" si="32"/>
        <v>89.391098391394451</v>
      </c>
      <c r="U72" s="130"/>
      <c r="V72" s="126">
        <f t="shared" si="33"/>
        <v>88.687894321766564</v>
      </c>
      <c r="W72" s="126">
        <f t="shared" si="33"/>
        <v>86.166730843280703</v>
      </c>
      <c r="X72" s="126">
        <f t="shared" si="33"/>
        <v>91.333333333333329</v>
      </c>
      <c r="Y72" s="130"/>
      <c r="Z72" s="126">
        <f t="shared" si="34"/>
        <v>94.204831016975234</v>
      </c>
      <c r="AA72" s="126">
        <f t="shared" si="34"/>
        <v>92.794235388310653</v>
      </c>
      <c r="AB72" s="126">
        <f t="shared" si="34"/>
        <v>95.687388240244033</v>
      </c>
      <c r="AC72" s="126"/>
    </row>
    <row r="73" spans="1:32" ht="15" customHeight="1" x14ac:dyDescent="0.25">
      <c r="A73" s="108" t="s">
        <v>74</v>
      </c>
      <c r="B73" s="126">
        <f t="shared" si="28"/>
        <v>93.799772468714451</v>
      </c>
      <c r="C73" s="126">
        <f t="shared" si="28"/>
        <v>92.833146696528559</v>
      </c>
      <c r="D73" s="126">
        <f t="shared" si="28"/>
        <v>94.797687861271669</v>
      </c>
      <c r="E73" s="130"/>
      <c r="F73" s="126">
        <f t="shared" si="29"/>
        <v>94.610778443113773</v>
      </c>
      <c r="G73" s="126">
        <f t="shared" si="29"/>
        <v>94.219653179190757</v>
      </c>
      <c r="H73" s="126">
        <f t="shared" si="29"/>
        <v>95.031055900621126</v>
      </c>
      <c r="I73" s="130"/>
      <c r="J73" s="126">
        <f t="shared" si="30"/>
        <v>91.950464396284829</v>
      </c>
      <c r="K73" s="126">
        <f t="shared" si="30"/>
        <v>88.461538461538453</v>
      </c>
      <c r="L73" s="126">
        <f t="shared" si="30"/>
        <v>95.209580838323348</v>
      </c>
      <c r="M73" s="130"/>
      <c r="N73" s="126">
        <f t="shared" si="31"/>
        <v>92.834890965732086</v>
      </c>
      <c r="O73" s="126">
        <f t="shared" si="31"/>
        <v>92.352941176470594</v>
      </c>
      <c r="P73" s="126">
        <f t="shared" si="31"/>
        <v>93.377483443708613</v>
      </c>
      <c r="Q73" s="130"/>
      <c r="R73" s="126">
        <f t="shared" si="32"/>
        <v>93.115942028985515</v>
      </c>
      <c r="S73" s="126">
        <f t="shared" si="32"/>
        <v>92.028985507246375</v>
      </c>
      <c r="T73" s="126">
        <f t="shared" si="32"/>
        <v>94.20289855072464</v>
      </c>
      <c r="U73" s="130"/>
      <c r="V73" s="126">
        <f t="shared" si="33"/>
        <v>95.402298850574709</v>
      </c>
      <c r="W73" s="126">
        <f t="shared" si="33"/>
        <v>95.833333333333343</v>
      </c>
      <c r="X73" s="126">
        <f t="shared" si="33"/>
        <v>95.035460992907801</v>
      </c>
      <c r="Y73" s="130"/>
      <c r="Z73" s="126">
        <f t="shared" si="34"/>
        <v>95.473251028806587</v>
      </c>
      <c r="AA73" s="126">
        <f t="shared" si="34"/>
        <v>94.85294117647058</v>
      </c>
      <c r="AB73" s="126">
        <f t="shared" si="34"/>
        <v>96.261682242990659</v>
      </c>
      <c r="AC73" s="126"/>
    </row>
    <row r="74" spans="1:32" ht="15" customHeight="1" thickBot="1" x14ac:dyDescent="0.3">
      <c r="A74" s="123" t="s">
        <v>263</v>
      </c>
      <c r="B74" s="132" t="s">
        <v>61</v>
      </c>
      <c r="C74" s="132" t="s">
        <v>61</v>
      </c>
      <c r="D74" s="132" t="s">
        <v>61</v>
      </c>
      <c r="E74" s="133"/>
      <c r="F74" s="132" t="s">
        <v>61</v>
      </c>
      <c r="G74" s="132" t="s">
        <v>61</v>
      </c>
      <c r="H74" s="132" t="s">
        <v>61</v>
      </c>
      <c r="I74" s="133"/>
      <c r="J74" s="132" t="s">
        <v>61</v>
      </c>
      <c r="K74" s="132" t="s">
        <v>61</v>
      </c>
      <c r="L74" s="132" t="s">
        <v>61</v>
      </c>
      <c r="M74" s="133"/>
      <c r="N74" s="132" t="s">
        <v>61</v>
      </c>
      <c r="O74" s="132" t="s">
        <v>61</v>
      </c>
      <c r="P74" s="132" t="s">
        <v>61</v>
      </c>
      <c r="Q74" s="133"/>
      <c r="R74" s="132" t="s">
        <v>61</v>
      </c>
      <c r="S74" s="132" t="s">
        <v>61</v>
      </c>
      <c r="T74" s="132" t="s">
        <v>61</v>
      </c>
      <c r="U74" s="133"/>
      <c r="V74" s="132" t="s">
        <v>61</v>
      </c>
      <c r="W74" s="132" t="s">
        <v>61</v>
      </c>
      <c r="X74" s="132" t="s">
        <v>61</v>
      </c>
      <c r="Y74" s="133"/>
      <c r="Z74" s="132" t="s">
        <v>61</v>
      </c>
      <c r="AA74" s="132" t="s">
        <v>61</v>
      </c>
      <c r="AB74" s="132" t="s">
        <v>61</v>
      </c>
      <c r="AC74" s="126"/>
    </row>
    <row r="75" spans="1:32" ht="15" customHeight="1" x14ac:dyDescent="0.25">
      <c r="A75" s="317" t="s">
        <v>256</v>
      </c>
      <c r="B75" s="317"/>
      <c r="C75" s="317"/>
      <c r="D75" s="317"/>
      <c r="E75" s="317"/>
      <c r="F75" s="317"/>
      <c r="G75" s="317"/>
      <c r="H75" s="317"/>
      <c r="I75" s="317"/>
      <c r="J75" s="317"/>
      <c r="K75" s="317"/>
      <c r="L75" s="317"/>
      <c r="M75" s="317"/>
      <c r="N75" s="317"/>
      <c r="O75" s="317"/>
      <c r="P75" s="317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214"/>
    </row>
    <row r="76" spans="1:32" ht="15" customHeight="1" x14ac:dyDescent="0.25">
      <c r="A76" s="318" t="s">
        <v>242</v>
      </c>
      <c r="B76" s="318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  <c r="AA76" s="318"/>
      <c r="AB76" s="318"/>
      <c r="AC76" s="141"/>
    </row>
    <row r="77" spans="1:32" ht="15" customHeight="1" x14ac:dyDescent="0.25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</row>
    <row r="78" spans="1:32" ht="15" customHeight="1" x14ac:dyDescent="0.25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</row>
    <row r="79" spans="1:32" ht="15" customHeight="1" x14ac:dyDescent="0.25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</row>
    <row r="80" spans="1:32" s="107" customFormat="1" ht="15" customHeight="1" x14ac:dyDescent="0.25">
      <c r="A80" s="322" t="s">
        <v>259</v>
      </c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29"/>
      <c r="AD80"/>
      <c r="AE80"/>
      <c r="AF80" s="46"/>
    </row>
    <row r="81" spans="1:34" s="107" customFormat="1" ht="15" customHeight="1" x14ac:dyDescent="0.2">
      <c r="A81" s="321" t="s">
        <v>77</v>
      </c>
      <c r="B81" s="321"/>
      <c r="C81" s="321"/>
      <c r="D81" s="321"/>
      <c r="E81" s="321"/>
      <c r="F81" s="321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1"/>
      <c r="U81" s="321"/>
      <c r="V81" s="321"/>
      <c r="W81" s="321"/>
      <c r="X81" s="321"/>
      <c r="Y81" s="321"/>
      <c r="Z81" s="321"/>
      <c r="AA81" s="321"/>
      <c r="AB81" s="321"/>
      <c r="AC81" s="29"/>
      <c r="AD81" s="308" t="s">
        <v>356</v>
      </c>
      <c r="AE81" s="308"/>
      <c r="AF81" s="41"/>
    </row>
    <row r="82" spans="1:34" s="107" customFormat="1" ht="15" customHeight="1" x14ac:dyDescent="0.2">
      <c r="A82" s="322" t="s">
        <v>254</v>
      </c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0"/>
      <c r="AD82" s="308"/>
      <c r="AE82" s="308"/>
      <c r="AF82" s="41"/>
    </row>
    <row r="83" spans="1:34" s="107" customFormat="1" ht="15" customHeight="1" x14ac:dyDescent="0.25">
      <c r="A83" s="321" t="s">
        <v>255</v>
      </c>
      <c r="B83" s="321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1"/>
      <c r="U83" s="321"/>
      <c r="V83" s="321"/>
      <c r="W83" s="321"/>
      <c r="X83" s="321"/>
      <c r="Y83" s="321"/>
      <c r="Z83" s="321"/>
      <c r="AA83" s="321"/>
      <c r="AB83" s="321"/>
      <c r="AC83" s="41"/>
      <c r="AD83" s="41"/>
      <c r="AE83" s="41"/>
      <c r="AF83" s="41"/>
    </row>
    <row r="84" spans="1:34" s="163" customFormat="1" ht="15" customHeight="1" x14ac:dyDescent="0.2">
      <c r="A84" s="321" t="s">
        <v>513</v>
      </c>
      <c r="B84" s="321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1"/>
      <c r="U84" s="321"/>
      <c r="V84" s="321"/>
      <c r="W84" s="321"/>
      <c r="X84" s="321"/>
      <c r="Y84" s="321"/>
      <c r="Z84" s="321"/>
      <c r="AA84" s="321"/>
      <c r="AB84" s="321"/>
      <c r="AC84" s="131"/>
      <c r="AD84" s="171"/>
      <c r="AE84" s="171"/>
      <c r="AF84" s="171"/>
      <c r="AG84" s="171"/>
      <c r="AH84" s="171"/>
    </row>
    <row r="85" spans="1:34" s="163" customFormat="1" ht="15" customHeight="1" thickBot="1" x14ac:dyDescent="0.25">
      <c r="A85" s="120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221"/>
      <c r="AD85" s="171"/>
      <c r="AE85" s="171"/>
      <c r="AF85" s="171"/>
      <c r="AG85" s="171"/>
      <c r="AH85" s="171"/>
    </row>
    <row r="86" spans="1:34" ht="15" customHeight="1" x14ac:dyDescent="0.25">
      <c r="A86" s="319" t="s">
        <v>470</v>
      </c>
      <c r="B86" s="316" t="s">
        <v>19</v>
      </c>
      <c r="C86" s="316"/>
      <c r="D86" s="316"/>
      <c r="E86" s="109"/>
      <c r="F86" s="316" t="s">
        <v>64</v>
      </c>
      <c r="G86" s="316"/>
      <c r="H86" s="316"/>
      <c r="I86" s="109"/>
      <c r="J86" s="316" t="s">
        <v>65</v>
      </c>
      <c r="K86" s="316"/>
      <c r="L86" s="316"/>
      <c r="M86" s="109"/>
      <c r="N86" s="316" t="s">
        <v>66</v>
      </c>
      <c r="O86" s="316"/>
      <c r="P86" s="316"/>
      <c r="Q86" s="109"/>
      <c r="R86" s="316" t="s">
        <v>67</v>
      </c>
      <c r="S86" s="316"/>
      <c r="T86" s="316"/>
      <c r="U86" s="109"/>
      <c r="V86" s="316" t="s">
        <v>68</v>
      </c>
      <c r="W86" s="316"/>
      <c r="X86" s="316"/>
      <c r="Y86" s="109"/>
      <c r="Z86" s="316" t="s">
        <v>69</v>
      </c>
      <c r="AA86" s="316"/>
      <c r="AB86" s="316"/>
    </row>
    <row r="87" spans="1:34" ht="15" customHeight="1" thickBot="1" x14ac:dyDescent="0.3">
      <c r="A87" s="320"/>
      <c r="B87" s="110" t="s">
        <v>70</v>
      </c>
      <c r="C87" s="110" t="s">
        <v>71</v>
      </c>
      <c r="D87" s="110" t="s">
        <v>72</v>
      </c>
      <c r="E87" s="111"/>
      <c r="F87" s="110" t="s">
        <v>70</v>
      </c>
      <c r="G87" s="110" t="s">
        <v>71</v>
      </c>
      <c r="H87" s="110" t="s">
        <v>72</v>
      </c>
      <c r="I87" s="111"/>
      <c r="J87" s="110" t="s">
        <v>70</v>
      </c>
      <c r="K87" s="110" t="s">
        <v>71</v>
      </c>
      <c r="L87" s="110" t="s">
        <v>72</v>
      </c>
      <c r="M87" s="111"/>
      <c r="N87" s="110" t="s">
        <v>70</v>
      </c>
      <c r="O87" s="110" t="s">
        <v>71</v>
      </c>
      <c r="P87" s="110" t="s">
        <v>72</v>
      </c>
      <c r="Q87" s="111"/>
      <c r="R87" s="110" t="s">
        <v>70</v>
      </c>
      <c r="S87" s="110" t="s">
        <v>71</v>
      </c>
      <c r="T87" s="110" t="s">
        <v>72</v>
      </c>
      <c r="U87" s="111"/>
      <c r="V87" s="110" t="s">
        <v>70</v>
      </c>
      <c r="W87" s="110" t="s">
        <v>71</v>
      </c>
      <c r="X87" s="110" t="s">
        <v>72</v>
      </c>
      <c r="Y87" s="111"/>
      <c r="Z87" s="110" t="s">
        <v>70</v>
      </c>
      <c r="AA87" s="110" t="s">
        <v>71</v>
      </c>
      <c r="AB87" s="110" t="s">
        <v>72</v>
      </c>
    </row>
    <row r="88" spans="1:34" ht="15" customHeight="1" x14ac:dyDescent="0.25">
      <c r="A88" s="112"/>
      <c r="B88" s="113"/>
      <c r="C88" s="113"/>
      <c r="D88" s="113"/>
      <c r="E88" s="114"/>
      <c r="F88" s="113"/>
      <c r="G88" s="113"/>
      <c r="H88" s="113"/>
      <c r="I88" s="114"/>
      <c r="J88" s="113"/>
      <c r="K88" s="113"/>
      <c r="L88" s="113"/>
      <c r="M88" s="114"/>
      <c r="N88" s="113"/>
      <c r="O88" s="113"/>
      <c r="P88" s="113"/>
      <c r="Q88" s="114"/>
      <c r="R88" s="113"/>
      <c r="S88" s="113"/>
      <c r="T88" s="113"/>
      <c r="U88" s="114"/>
      <c r="V88" s="113"/>
      <c r="W88" s="113"/>
      <c r="X88" s="113"/>
      <c r="Y88" s="114"/>
      <c r="Z88" s="113"/>
      <c r="AA88" s="113"/>
      <c r="AB88" s="113"/>
      <c r="AC88" s="113"/>
    </row>
    <row r="89" spans="1:34" ht="15" customHeight="1" x14ac:dyDescent="0.25">
      <c r="A89" s="315" t="s">
        <v>473</v>
      </c>
      <c r="B89" s="315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113"/>
    </row>
    <row r="90" spans="1:34" ht="15" customHeight="1" x14ac:dyDescent="0.25">
      <c r="A90" s="112"/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113"/>
    </row>
    <row r="91" spans="1:34" ht="15" customHeight="1" x14ac:dyDescent="0.25">
      <c r="A91" s="136" t="s">
        <v>19</v>
      </c>
      <c r="B91" s="152">
        <f t="shared" ref="B91:D94" si="35">+B97+B103</f>
        <v>31077</v>
      </c>
      <c r="C91" s="152">
        <f t="shared" si="35"/>
        <v>18475</v>
      </c>
      <c r="D91" s="152">
        <f t="shared" si="35"/>
        <v>12602</v>
      </c>
      <c r="E91" s="152"/>
      <c r="F91" s="152">
        <f t="shared" ref="F91:H94" si="36">+F97+F103</f>
        <v>139</v>
      </c>
      <c r="G91" s="152">
        <f t="shared" si="36"/>
        <v>80</v>
      </c>
      <c r="H91" s="152">
        <f t="shared" si="36"/>
        <v>59</v>
      </c>
      <c r="I91" s="152"/>
      <c r="J91" s="152">
        <f t="shared" ref="J91:L94" si="37">+J97+J103</f>
        <v>6859</v>
      </c>
      <c r="K91" s="152">
        <f t="shared" si="37"/>
        <v>3976</v>
      </c>
      <c r="L91" s="152">
        <f t="shared" si="37"/>
        <v>2883</v>
      </c>
      <c r="M91" s="152"/>
      <c r="N91" s="152">
        <f t="shared" ref="N91:P94" si="38">+N97+N103</f>
        <v>5425</v>
      </c>
      <c r="O91" s="152">
        <f t="shared" si="38"/>
        <v>3156</v>
      </c>
      <c r="P91" s="152">
        <f t="shared" si="38"/>
        <v>2269</v>
      </c>
      <c r="Q91" s="152"/>
      <c r="R91" s="152">
        <f t="shared" ref="R91:T94" si="39">+R97+R103</f>
        <v>7855</v>
      </c>
      <c r="S91" s="152">
        <f t="shared" si="39"/>
        <v>4672</v>
      </c>
      <c r="T91" s="152">
        <f t="shared" si="39"/>
        <v>3183</v>
      </c>
      <c r="U91" s="152"/>
      <c r="V91" s="152">
        <f t="shared" ref="V91:X94" si="40">+V97+V103</f>
        <v>6865</v>
      </c>
      <c r="W91" s="152">
        <f t="shared" si="40"/>
        <v>4135</v>
      </c>
      <c r="X91" s="152">
        <f t="shared" si="40"/>
        <v>2730</v>
      </c>
      <c r="Y91" s="152"/>
      <c r="Z91" s="152">
        <f t="shared" ref="Z91:AB94" si="41">+Z97+Z103</f>
        <v>3934</v>
      </c>
      <c r="AA91" s="152">
        <f t="shared" si="41"/>
        <v>2456</v>
      </c>
      <c r="AB91" s="152">
        <f t="shared" si="41"/>
        <v>1478</v>
      </c>
      <c r="AC91" s="152"/>
    </row>
    <row r="92" spans="1:34" ht="15" customHeight="1" x14ac:dyDescent="0.25">
      <c r="A92" s="116" t="s">
        <v>73</v>
      </c>
      <c r="B92" s="115">
        <f t="shared" si="35"/>
        <v>30090</v>
      </c>
      <c r="C92" s="115">
        <f t="shared" si="35"/>
        <v>17885</v>
      </c>
      <c r="D92" s="115">
        <f t="shared" si="35"/>
        <v>12205</v>
      </c>
      <c r="E92" s="115"/>
      <c r="F92" s="115">
        <f t="shared" si="36"/>
        <v>10</v>
      </c>
      <c r="G92" s="115">
        <f t="shared" si="36"/>
        <v>7</v>
      </c>
      <c r="H92" s="115">
        <f t="shared" si="36"/>
        <v>3</v>
      </c>
      <c r="I92" s="115"/>
      <c r="J92" s="115">
        <f t="shared" si="37"/>
        <v>6690</v>
      </c>
      <c r="K92" s="115">
        <f t="shared" si="37"/>
        <v>3877</v>
      </c>
      <c r="L92" s="115">
        <f t="shared" si="37"/>
        <v>2813</v>
      </c>
      <c r="M92" s="115"/>
      <c r="N92" s="115">
        <f t="shared" si="38"/>
        <v>5336</v>
      </c>
      <c r="O92" s="115">
        <f t="shared" si="38"/>
        <v>3098</v>
      </c>
      <c r="P92" s="115">
        <f t="shared" si="38"/>
        <v>2238</v>
      </c>
      <c r="Q92" s="115"/>
      <c r="R92" s="115">
        <f t="shared" si="39"/>
        <v>7673</v>
      </c>
      <c r="S92" s="115">
        <f t="shared" si="39"/>
        <v>4566</v>
      </c>
      <c r="T92" s="115">
        <f t="shared" si="39"/>
        <v>3107</v>
      </c>
      <c r="U92" s="115"/>
      <c r="V92" s="115">
        <f t="shared" si="40"/>
        <v>6641</v>
      </c>
      <c r="W92" s="115">
        <f t="shared" si="40"/>
        <v>4001</v>
      </c>
      <c r="X92" s="115">
        <f t="shared" si="40"/>
        <v>2640</v>
      </c>
      <c r="Y92" s="115"/>
      <c r="Z92" s="115">
        <f t="shared" si="41"/>
        <v>3740</v>
      </c>
      <c r="AA92" s="115">
        <f t="shared" si="41"/>
        <v>2336</v>
      </c>
      <c r="AB92" s="115">
        <f t="shared" si="41"/>
        <v>1404</v>
      </c>
      <c r="AC92" s="115"/>
    </row>
    <row r="93" spans="1:34" ht="15" customHeight="1" x14ac:dyDescent="0.25">
      <c r="A93" s="116" t="s">
        <v>74</v>
      </c>
      <c r="B93" s="115">
        <f t="shared" si="35"/>
        <v>873</v>
      </c>
      <c r="C93" s="115">
        <f t="shared" si="35"/>
        <v>539</v>
      </c>
      <c r="D93" s="115">
        <f t="shared" si="35"/>
        <v>334</v>
      </c>
      <c r="E93" s="115"/>
      <c r="F93" s="115">
        <f t="shared" si="36"/>
        <v>126</v>
      </c>
      <c r="G93" s="115">
        <f t="shared" si="36"/>
        <v>70</v>
      </c>
      <c r="H93" s="115">
        <f t="shared" si="36"/>
        <v>56</v>
      </c>
      <c r="I93" s="115"/>
      <c r="J93" s="115">
        <f t="shared" si="37"/>
        <v>162</v>
      </c>
      <c r="K93" s="115">
        <f t="shared" si="37"/>
        <v>96</v>
      </c>
      <c r="L93" s="115">
        <f t="shared" si="37"/>
        <v>66</v>
      </c>
      <c r="M93" s="115"/>
      <c r="N93" s="115">
        <f t="shared" si="38"/>
        <v>83</v>
      </c>
      <c r="O93" s="115">
        <f t="shared" si="38"/>
        <v>56</v>
      </c>
      <c r="P93" s="115">
        <f t="shared" si="38"/>
        <v>27</v>
      </c>
      <c r="Q93" s="115"/>
      <c r="R93" s="115">
        <f t="shared" si="39"/>
        <v>142</v>
      </c>
      <c r="S93" s="115">
        <f t="shared" si="39"/>
        <v>93</v>
      </c>
      <c r="T93" s="115">
        <f t="shared" si="39"/>
        <v>49</v>
      </c>
      <c r="U93" s="115"/>
      <c r="V93" s="115">
        <f t="shared" si="40"/>
        <v>204</v>
      </c>
      <c r="W93" s="115">
        <f t="shared" si="40"/>
        <v>126</v>
      </c>
      <c r="X93" s="115">
        <f t="shared" si="40"/>
        <v>78</v>
      </c>
      <c r="Y93" s="115"/>
      <c r="Z93" s="115">
        <f t="shared" si="41"/>
        <v>156</v>
      </c>
      <c r="AA93" s="115">
        <f t="shared" si="41"/>
        <v>98</v>
      </c>
      <c r="AB93" s="115">
        <f t="shared" si="41"/>
        <v>58</v>
      </c>
      <c r="AC93" s="115"/>
    </row>
    <row r="94" spans="1:34" ht="15" customHeight="1" x14ac:dyDescent="0.25">
      <c r="A94" s="116" t="s">
        <v>263</v>
      </c>
      <c r="B94" s="115">
        <f t="shared" si="35"/>
        <v>114</v>
      </c>
      <c r="C94" s="115">
        <f t="shared" si="35"/>
        <v>51</v>
      </c>
      <c r="D94" s="115">
        <f t="shared" si="35"/>
        <v>63</v>
      </c>
      <c r="E94" s="115"/>
      <c r="F94" s="115">
        <f t="shared" si="36"/>
        <v>3</v>
      </c>
      <c r="G94" s="115">
        <f t="shared" si="36"/>
        <v>3</v>
      </c>
      <c r="H94" s="115">
        <f t="shared" si="36"/>
        <v>0</v>
      </c>
      <c r="I94" s="115"/>
      <c r="J94" s="115">
        <f t="shared" si="37"/>
        <v>7</v>
      </c>
      <c r="K94" s="115">
        <f t="shared" si="37"/>
        <v>3</v>
      </c>
      <c r="L94" s="115">
        <f t="shared" si="37"/>
        <v>4</v>
      </c>
      <c r="M94" s="115"/>
      <c r="N94" s="115">
        <f t="shared" si="38"/>
        <v>6</v>
      </c>
      <c r="O94" s="115">
        <f t="shared" si="38"/>
        <v>2</v>
      </c>
      <c r="P94" s="115">
        <f t="shared" si="38"/>
        <v>4</v>
      </c>
      <c r="Q94" s="115"/>
      <c r="R94" s="115">
        <f t="shared" si="39"/>
        <v>40</v>
      </c>
      <c r="S94" s="115">
        <f t="shared" si="39"/>
        <v>13</v>
      </c>
      <c r="T94" s="115">
        <f t="shared" si="39"/>
        <v>27</v>
      </c>
      <c r="U94" s="115"/>
      <c r="V94" s="115">
        <f t="shared" si="40"/>
        <v>20</v>
      </c>
      <c r="W94" s="115">
        <f t="shared" si="40"/>
        <v>8</v>
      </c>
      <c r="X94" s="115">
        <f t="shared" si="40"/>
        <v>12</v>
      </c>
      <c r="Y94" s="115"/>
      <c r="Z94" s="115">
        <f t="shared" si="41"/>
        <v>38</v>
      </c>
      <c r="AA94" s="115">
        <f t="shared" si="41"/>
        <v>22</v>
      </c>
      <c r="AB94" s="115">
        <f t="shared" si="41"/>
        <v>16</v>
      </c>
      <c r="AC94" s="115"/>
    </row>
    <row r="95" spans="1:34" ht="15" customHeight="1" x14ac:dyDescent="0.25">
      <c r="A95" s="112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</row>
    <row r="96" spans="1:34" ht="15" customHeight="1" x14ac:dyDescent="0.25">
      <c r="A96" s="136" t="s">
        <v>471</v>
      </c>
      <c r="B96" s="117"/>
      <c r="C96" s="117"/>
      <c r="D96" s="117"/>
      <c r="E96" s="118"/>
      <c r="F96" s="117"/>
      <c r="G96" s="117"/>
      <c r="H96" s="117"/>
      <c r="I96" s="118"/>
      <c r="J96" s="117"/>
      <c r="K96" s="117"/>
      <c r="L96" s="117"/>
      <c r="M96" s="118"/>
      <c r="N96" s="117"/>
      <c r="O96" s="117"/>
      <c r="P96" s="117"/>
      <c r="Q96" s="118"/>
      <c r="R96" s="117"/>
      <c r="S96" s="117"/>
      <c r="T96" s="117"/>
      <c r="U96" s="118"/>
      <c r="V96" s="117"/>
      <c r="W96" s="117"/>
      <c r="X96" s="117"/>
      <c r="Y96" s="118"/>
      <c r="Z96" s="117"/>
      <c r="AA96" s="117"/>
      <c r="AB96" s="117"/>
      <c r="AC96" s="117"/>
    </row>
    <row r="97" spans="1:29" ht="15" customHeight="1" x14ac:dyDescent="0.2">
      <c r="A97" s="137" t="s">
        <v>19</v>
      </c>
      <c r="B97" s="271">
        <v>22008</v>
      </c>
      <c r="C97" s="271">
        <v>12949</v>
      </c>
      <c r="D97" s="271">
        <v>9059</v>
      </c>
      <c r="E97" s="271"/>
      <c r="F97" s="271">
        <v>132</v>
      </c>
      <c r="G97" s="271">
        <v>76</v>
      </c>
      <c r="H97" s="271">
        <v>56</v>
      </c>
      <c r="I97" s="271"/>
      <c r="J97" s="271">
        <v>4719</v>
      </c>
      <c r="K97" s="271">
        <v>2722</v>
      </c>
      <c r="L97" s="271">
        <v>1997</v>
      </c>
      <c r="M97" s="271"/>
      <c r="N97" s="271">
        <v>3718</v>
      </c>
      <c r="O97" s="271">
        <v>2126</v>
      </c>
      <c r="P97" s="271">
        <v>1592</v>
      </c>
      <c r="Q97" s="271"/>
      <c r="R97" s="271">
        <v>5621</v>
      </c>
      <c r="S97" s="271">
        <v>3315</v>
      </c>
      <c r="T97" s="271">
        <v>2306</v>
      </c>
      <c r="U97" s="271"/>
      <c r="V97" s="271">
        <v>4918</v>
      </c>
      <c r="W97" s="271">
        <v>2924</v>
      </c>
      <c r="X97" s="271">
        <v>1994</v>
      </c>
      <c r="Y97" s="271"/>
      <c r="Z97" s="271">
        <v>2900</v>
      </c>
      <c r="AA97" s="271">
        <v>1786</v>
      </c>
      <c r="AB97" s="271">
        <v>1114</v>
      </c>
      <c r="AC97" s="152"/>
    </row>
    <row r="98" spans="1:29" ht="15" customHeight="1" x14ac:dyDescent="0.2">
      <c r="A98" s="116" t="s">
        <v>73</v>
      </c>
      <c r="B98" s="272">
        <v>21049</v>
      </c>
      <c r="C98" s="272">
        <v>12381</v>
      </c>
      <c r="D98" s="272">
        <v>8668</v>
      </c>
      <c r="E98" s="272"/>
      <c r="F98" s="272">
        <v>4</v>
      </c>
      <c r="G98" s="272">
        <v>4</v>
      </c>
      <c r="H98" s="272">
        <v>0</v>
      </c>
      <c r="I98" s="272"/>
      <c r="J98" s="272">
        <v>4558</v>
      </c>
      <c r="K98" s="272">
        <v>2629</v>
      </c>
      <c r="L98" s="272">
        <v>1929</v>
      </c>
      <c r="M98" s="272"/>
      <c r="N98" s="272">
        <v>3636</v>
      </c>
      <c r="O98" s="272">
        <v>2073</v>
      </c>
      <c r="P98" s="272">
        <v>1563</v>
      </c>
      <c r="Q98" s="272"/>
      <c r="R98" s="272">
        <v>5446</v>
      </c>
      <c r="S98" s="272">
        <v>3215</v>
      </c>
      <c r="T98" s="272">
        <v>2231</v>
      </c>
      <c r="U98" s="272"/>
      <c r="V98" s="272">
        <v>4697</v>
      </c>
      <c r="W98" s="272">
        <v>2792</v>
      </c>
      <c r="X98" s="272">
        <v>1905</v>
      </c>
      <c r="Y98" s="272"/>
      <c r="Z98" s="272">
        <v>2708</v>
      </c>
      <c r="AA98" s="272">
        <v>1668</v>
      </c>
      <c r="AB98" s="272">
        <v>1040</v>
      </c>
      <c r="AC98" s="119"/>
    </row>
    <row r="99" spans="1:29" ht="15" customHeight="1" x14ac:dyDescent="0.2">
      <c r="A99" s="116" t="s">
        <v>74</v>
      </c>
      <c r="B99" s="272">
        <v>845</v>
      </c>
      <c r="C99" s="272">
        <v>517</v>
      </c>
      <c r="D99" s="272">
        <v>328</v>
      </c>
      <c r="E99" s="272"/>
      <c r="F99" s="272">
        <v>125</v>
      </c>
      <c r="G99" s="272">
        <v>69</v>
      </c>
      <c r="H99" s="272">
        <v>56</v>
      </c>
      <c r="I99" s="272"/>
      <c r="J99" s="272">
        <v>154</v>
      </c>
      <c r="K99" s="272">
        <v>90</v>
      </c>
      <c r="L99" s="272">
        <v>64</v>
      </c>
      <c r="M99" s="272"/>
      <c r="N99" s="272">
        <v>76</v>
      </c>
      <c r="O99" s="272">
        <v>51</v>
      </c>
      <c r="P99" s="272">
        <v>25</v>
      </c>
      <c r="Q99" s="272"/>
      <c r="R99" s="272">
        <v>135</v>
      </c>
      <c r="S99" s="272">
        <v>87</v>
      </c>
      <c r="T99" s="272">
        <v>48</v>
      </c>
      <c r="U99" s="272"/>
      <c r="V99" s="272">
        <v>201</v>
      </c>
      <c r="W99" s="272">
        <v>124</v>
      </c>
      <c r="X99" s="272">
        <v>77</v>
      </c>
      <c r="Y99" s="272"/>
      <c r="Z99" s="272">
        <v>154</v>
      </c>
      <c r="AA99" s="272">
        <v>96</v>
      </c>
      <c r="AB99" s="272">
        <v>58</v>
      </c>
      <c r="AC99" s="119"/>
    </row>
    <row r="100" spans="1:29" ht="15" customHeight="1" x14ac:dyDescent="0.2">
      <c r="A100" s="116" t="s">
        <v>263</v>
      </c>
      <c r="B100" s="272">
        <v>114</v>
      </c>
      <c r="C100" s="272">
        <v>51</v>
      </c>
      <c r="D100" s="272">
        <v>63</v>
      </c>
      <c r="E100" s="272"/>
      <c r="F100" s="272">
        <v>3</v>
      </c>
      <c r="G100" s="272">
        <v>3</v>
      </c>
      <c r="H100" s="272">
        <v>0</v>
      </c>
      <c r="I100" s="272"/>
      <c r="J100" s="272">
        <v>7</v>
      </c>
      <c r="K100" s="272">
        <v>3</v>
      </c>
      <c r="L100" s="272">
        <v>4</v>
      </c>
      <c r="M100" s="272"/>
      <c r="N100" s="272">
        <v>6</v>
      </c>
      <c r="O100" s="272">
        <v>2</v>
      </c>
      <c r="P100" s="272">
        <v>4</v>
      </c>
      <c r="Q100" s="272"/>
      <c r="R100" s="272">
        <v>40</v>
      </c>
      <c r="S100" s="272">
        <v>13</v>
      </c>
      <c r="T100" s="272">
        <v>27</v>
      </c>
      <c r="U100" s="272"/>
      <c r="V100" s="272">
        <v>20</v>
      </c>
      <c r="W100" s="272">
        <v>8</v>
      </c>
      <c r="X100" s="272">
        <v>12</v>
      </c>
      <c r="Y100" s="272"/>
      <c r="Z100" s="272">
        <v>38</v>
      </c>
      <c r="AA100" s="272">
        <v>22</v>
      </c>
      <c r="AB100" s="272">
        <v>16</v>
      </c>
      <c r="AC100" s="119"/>
    </row>
    <row r="101" spans="1:29" ht="15" customHeight="1" x14ac:dyDescent="0.2">
      <c r="A101" s="116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  <c r="AA101" s="272"/>
      <c r="AB101" s="272"/>
      <c r="AC101" s="119"/>
    </row>
    <row r="102" spans="1:29" ht="15" customHeight="1" x14ac:dyDescent="0.2">
      <c r="A102" s="125" t="s">
        <v>472</v>
      </c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119"/>
    </row>
    <row r="103" spans="1:29" ht="15" customHeight="1" x14ac:dyDescent="0.2">
      <c r="A103" s="137" t="s">
        <v>19</v>
      </c>
      <c r="B103" s="271">
        <v>9069</v>
      </c>
      <c r="C103" s="271">
        <v>5526</v>
      </c>
      <c r="D103" s="271">
        <v>3543</v>
      </c>
      <c r="E103" s="271"/>
      <c r="F103" s="271">
        <v>7</v>
      </c>
      <c r="G103" s="271">
        <v>4</v>
      </c>
      <c r="H103" s="271">
        <v>3</v>
      </c>
      <c r="I103" s="271"/>
      <c r="J103" s="271">
        <v>2140</v>
      </c>
      <c r="K103" s="271">
        <v>1254</v>
      </c>
      <c r="L103" s="271">
        <v>886</v>
      </c>
      <c r="M103" s="271"/>
      <c r="N103" s="271">
        <v>1707</v>
      </c>
      <c r="O103" s="271">
        <v>1030</v>
      </c>
      <c r="P103" s="271">
        <v>677</v>
      </c>
      <c r="Q103" s="271"/>
      <c r="R103" s="271">
        <v>2234</v>
      </c>
      <c r="S103" s="271">
        <v>1357</v>
      </c>
      <c r="T103" s="271">
        <v>877</v>
      </c>
      <c r="U103" s="271"/>
      <c r="V103" s="271">
        <v>1947</v>
      </c>
      <c r="W103" s="271">
        <v>1211</v>
      </c>
      <c r="X103" s="271">
        <v>736</v>
      </c>
      <c r="Y103" s="271"/>
      <c r="Z103" s="271">
        <v>1034</v>
      </c>
      <c r="AA103" s="271">
        <v>670</v>
      </c>
      <c r="AB103" s="271">
        <v>364</v>
      </c>
      <c r="AC103" s="152"/>
    </row>
    <row r="104" spans="1:29" ht="15" customHeight="1" x14ac:dyDescent="0.2">
      <c r="A104" s="116" t="s">
        <v>73</v>
      </c>
      <c r="B104" s="272">
        <v>9041</v>
      </c>
      <c r="C104" s="272">
        <v>5504</v>
      </c>
      <c r="D104" s="272">
        <v>3537</v>
      </c>
      <c r="E104" s="272"/>
      <c r="F104" s="272">
        <v>6</v>
      </c>
      <c r="G104" s="272">
        <v>3</v>
      </c>
      <c r="H104" s="272">
        <v>3</v>
      </c>
      <c r="I104" s="272"/>
      <c r="J104" s="272">
        <v>2132</v>
      </c>
      <c r="K104" s="272">
        <v>1248</v>
      </c>
      <c r="L104" s="272">
        <v>884</v>
      </c>
      <c r="M104" s="272"/>
      <c r="N104" s="272">
        <v>1700</v>
      </c>
      <c r="O104" s="272">
        <v>1025</v>
      </c>
      <c r="P104" s="272">
        <v>675</v>
      </c>
      <c r="Q104" s="272"/>
      <c r="R104" s="272">
        <v>2227</v>
      </c>
      <c r="S104" s="272">
        <v>1351</v>
      </c>
      <c r="T104" s="272">
        <v>876</v>
      </c>
      <c r="U104" s="272"/>
      <c r="V104" s="272">
        <v>1944</v>
      </c>
      <c r="W104" s="272">
        <v>1209</v>
      </c>
      <c r="X104" s="272">
        <v>735</v>
      </c>
      <c r="Y104" s="272"/>
      <c r="Z104" s="272">
        <v>1032</v>
      </c>
      <c r="AA104" s="272">
        <v>668</v>
      </c>
      <c r="AB104" s="272">
        <v>364</v>
      </c>
      <c r="AC104" s="119"/>
    </row>
    <row r="105" spans="1:29" ht="15" customHeight="1" x14ac:dyDescent="0.2">
      <c r="A105" s="116" t="s">
        <v>74</v>
      </c>
      <c r="B105" s="272">
        <v>28</v>
      </c>
      <c r="C105" s="272">
        <v>22</v>
      </c>
      <c r="D105" s="272">
        <v>6</v>
      </c>
      <c r="E105" s="272"/>
      <c r="F105" s="272">
        <v>1</v>
      </c>
      <c r="G105" s="272">
        <v>1</v>
      </c>
      <c r="H105" s="272">
        <v>0</v>
      </c>
      <c r="I105" s="272"/>
      <c r="J105" s="272">
        <v>8</v>
      </c>
      <c r="K105" s="272">
        <v>6</v>
      </c>
      <c r="L105" s="272">
        <v>2</v>
      </c>
      <c r="M105" s="272"/>
      <c r="N105" s="272">
        <v>7</v>
      </c>
      <c r="O105" s="272">
        <v>5</v>
      </c>
      <c r="P105" s="272">
        <v>2</v>
      </c>
      <c r="Q105" s="272"/>
      <c r="R105" s="272">
        <v>7</v>
      </c>
      <c r="S105" s="272">
        <v>6</v>
      </c>
      <c r="T105" s="272">
        <v>1</v>
      </c>
      <c r="U105" s="272"/>
      <c r="V105" s="272">
        <v>3</v>
      </c>
      <c r="W105" s="272">
        <v>2</v>
      </c>
      <c r="X105" s="272">
        <v>1</v>
      </c>
      <c r="Y105" s="272"/>
      <c r="Z105" s="272">
        <v>2</v>
      </c>
      <c r="AA105" s="272">
        <v>2</v>
      </c>
      <c r="AB105" s="272">
        <v>0</v>
      </c>
      <c r="AC105" s="119"/>
    </row>
    <row r="106" spans="1:29" ht="15" customHeight="1" x14ac:dyDescent="0.25">
      <c r="A106" s="116" t="s">
        <v>263</v>
      </c>
      <c r="B106" s="119">
        <v>0</v>
      </c>
      <c r="C106" s="119">
        <v>0</v>
      </c>
      <c r="D106" s="119">
        <v>0</v>
      </c>
      <c r="E106" s="119"/>
      <c r="F106" s="119">
        <v>0</v>
      </c>
      <c r="G106" s="119">
        <v>0</v>
      </c>
      <c r="H106" s="119">
        <v>0</v>
      </c>
      <c r="I106" s="119"/>
      <c r="J106" s="119">
        <v>0</v>
      </c>
      <c r="K106" s="119">
        <v>0</v>
      </c>
      <c r="L106" s="119">
        <v>0</v>
      </c>
      <c r="M106" s="119"/>
      <c r="N106" s="119">
        <v>0</v>
      </c>
      <c r="O106" s="119">
        <v>0</v>
      </c>
      <c r="P106" s="119">
        <v>0</v>
      </c>
      <c r="Q106" s="119"/>
      <c r="R106" s="119">
        <v>0</v>
      </c>
      <c r="S106" s="119">
        <v>0</v>
      </c>
      <c r="T106" s="119">
        <v>0</v>
      </c>
      <c r="U106" s="119"/>
      <c r="V106" s="119">
        <v>0</v>
      </c>
      <c r="W106" s="119">
        <v>0</v>
      </c>
      <c r="X106" s="119">
        <v>0</v>
      </c>
      <c r="Y106" s="119"/>
      <c r="Z106" s="119">
        <v>0</v>
      </c>
      <c r="AA106" s="119">
        <v>0</v>
      </c>
      <c r="AB106" s="119">
        <v>0</v>
      </c>
      <c r="AC106" s="119"/>
    </row>
    <row r="107" spans="1:29" ht="15" customHeight="1" x14ac:dyDescent="0.25">
      <c r="A107" s="116"/>
    </row>
    <row r="108" spans="1:29" ht="15" customHeight="1" x14ac:dyDescent="0.25">
      <c r="A108" s="315" t="s">
        <v>474</v>
      </c>
      <c r="B108" s="315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113"/>
    </row>
    <row r="109" spans="1:29" ht="15" customHeight="1" x14ac:dyDescent="0.25">
      <c r="A109" s="112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</row>
    <row r="110" spans="1:29" ht="15" customHeight="1" x14ac:dyDescent="0.25">
      <c r="A110" s="113" t="s">
        <v>19</v>
      </c>
      <c r="B110" s="174">
        <f t="shared" ref="B110:D113" si="42">+B91/(B91+B142+B40)*100</f>
        <v>7.073903018080256</v>
      </c>
      <c r="C110" s="174">
        <f t="shared" si="42"/>
        <v>8.181874546066501</v>
      </c>
      <c r="D110" s="174">
        <f t="shared" si="42"/>
        <v>5.9021614406481984</v>
      </c>
      <c r="E110" s="174"/>
      <c r="F110" s="174">
        <f t="shared" ref="F110:H113" si="43">+F91/(F91+F142+F40)*100</f>
        <v>0.19775498299876224</v>
      </c>
      <c r="G110" s="174">
        <f t="shared" si="43"/>
        <v>0.22117165685217438</v>
      </c>
      <c r="H110" s="174">
        <f t="shared" si="43"/>
        <v>0.17292924555952868</v>
      </c>
      <c r="I110" s="174"/>
      <c r="J110" s="174">
        <f t="shared" ref="J110:L113" si="44">+J91/(J91+J142+J40)*100</f>
        <v>8.6117493439803123</v>
      </c>
      <c r="K110" s="174">
        <f t="shared" si="44"/>
        <v>9.5858045228795987</v>
      </c>
      <c r="L110" s="174">
        <f t="shared" si="44"/>
        <v>7.553250019649453</v>
      </c>
      <c r="M110" s="174"/>
      <c r="N110" s="174">
        <f t="shared" ref="N110:P113" si="45">+N91/(N91+N142+N40)*100</f>
        <v>7.1675827079589904</v>
      </c>
      <c r="O110" s="174">
        <f t="shared" si="45"/>
        <v>8.1139448786507611</v>
      </c>
      <c r="P110" s="174">
        <f t="shared" si="45"/>
        <v>6.1671015438138719</v>
      </c>
      <c r="Q110" s="174"/>
      <c r="R110" s="174">
        <f t="shared" ref="R110:T113" si="46">+R91/(R91+R142+R40)*100</f>
        <v>10.658362506445222</v>
      </c>
      <c r="S110" s="174">
        <f t="shared" si="46"/>
        <v>12.313531179168203</v>
      </c>
      <c r="T110" s="174">
        <f t="shared" si="46"/>
        <v>8.9020024611254058</v>
      </c>
      <c r="U110" s="174"/>
      <c r="V110" s="174">
        <f t="shared" ref="V110:X113" si="47">+V91/(V91+V142+V40)*100</f>
        <v>9.6487652672560404</v>
      </c>
      <c r="W110" s="174">
        <f t="shared" si="47"/>
        <v>11.369260379433598</v>
      </c>
      <c r="X110" s="174">
        <f t="shared" si="47"/>
        <v>7.8495643923057026</v>
      </c>
      <c r="Y110" s="174"/>
      <c r="Z110" s="174">
        <f t="shared" ref="Z110:AB113" si="48">+Z91/(Z91+Z142+Z40)*100</f>
        <v>5.7140367185684404</v>
      </c>
      <c r="AA110" s="174">
        <f t="shared" si="48"/>
        <v>7.027784931467651</v>
      </c>
      <c r="AB110" s="174">
        <f t="shared" si="48"/>
        <v>4.3597533996047311</v>
      </c>
      <c r="AC110" s="174"/>
    </row>
    <row r="111" spans="1:29" ht="15" customHeight="1" x14ac:dyDescent="0.25">
      <c r="A111" s="108" t="s">
        <v>73</v>
      </c>
      <c r="B111" s="126">
        <f t="shared" si="42"/>
        <v>7.5724211866731421</v>
      </c>
      <c r="C111" s="126">
        <f t="shared" si="42"/>
        <v>8.7476461813112909</v>
      </c>
      <c r="D111" s="126">
        <f t="shared" si="42"/>
        <v>6.3268501047131274</v>
      </c>
      <c r="E111" s="126"/>
      <c r="F111" s="126">
        <f t="shared" si="43"/>
        <v>1.5843843082578111E-2</v>
      </c>
      <c r="G111" s="126">
        <f t="shared" si="43"/>
        <v>2.1502733919026847E-2</v>
      </c>
      <c r="H111" s="126">
        <f t="shared" si="43"/>
        <v>9.8161115110267649E-3</v>
      </c>
      <c r="I111" s="126"/>
      <c r="J111" s="126">
        <f t="shared" si="44"/>
        <v>9.2681102198578618</v>
      </c>
      <c r="K111" s="126">
        <f t="shared" si="44"/>
        <v>10.300486197826721</v>
      </c>
      <c r="L111" s="126">
        <f t="shared" si="44"/>
        <v>8.1432376100046326</v>
      </c>
      <c r="M111" s="126"/>
      <c r="N111" s="126">
        <f t="shared" si="45"/>
        <v>7.7930802821632517</v>
      </c>
      <c r="O111" s="126">
        <f t="shared" si="45"/>
        <v>8.7953893762598305</v>
      </c>
      <c r="P111" s="126">
        <f t="shared" si="45"/>
        <v>6.731231953801732</v>
      </c>
      <c r="Q111" s="126"/>
      <c r="R111" s="126">
        <f t="shared" si="46"/>
        <v>11.46404506133182</v>
      </c>
      <c r="S111" s="126">
        <f t="shared" si="46"/>
        <v>13.240155425390013</v>
      </c>
      <c r="T111" s="126">
        <f t="shared" si="46"/>
        <v>9.5762058868854982</v>
      </c>
      <c r="U111" s="126"/>
      <c r="V111" s="126">
        <f t="shared" si="47"/>
        <v>10.302673016956515</v>
      </c>
      <c r="W111" s="126">
        <f t="shared" si="47"/>
        <v>12.139324615431294</v>
      </c>
      <c r="X111" s="126">
        <f t="shared" si="47"/>
        <v>8.3809523809523814</v>
      </c>
      <c r="Y111" s="126"/>
      <c r="Z111" s="126">
        <f t="shared" si="48"/>
        <v>6.0125717409128177</v>
      </c>
      <c r="AA111" s="126">
        <f t="shared" si="48"/>
        <v>7.3938089510666574</v>
      </c>
      <c r="AB111" s="126">
        <f t="shared" si="48"/>
        <v>4.5868862099382532</v>
      </c>
      <c r="AC111" s="126"/>
    </row>
    <row r="112" spans="1:29" ht="15" customHeight="1" x14ac:dyDescent="0.25">
      <c r="A112" s="108" t="s">
        <v>74</v>
      </c>
      <c r="B112" s="126">
        <f t="shared" si="42"/>
        <v>2.3849852475139328</v>
      </c>
      <c r="C112" s="126">
        <f t="shared" si="42"/>
        <v>2.8551753363703782</v>
      </c>
      <c r="D112" s="126">
        <f t="shared" si="42"/>
        <v>1.8842378427169131</v>
      </c>
      <c r="E112" s="126"/>
      <c r="F112" s="126">
        <f t="shared" si="43"/>
        <v>2.0025429116338209</v>
      </c>
      <c r="G112" s="126">
        <f t="shared" si="43"/>
        <v>2.1658415841584158</v>
      </c>
      <c r="H112" s="126">
        <f t="shared" si="43"/>
        <v>1.8300653594771243</v>
      </c>
      <c r="I112" s="126"/>
      <c r="J112" s="126">
        <f t="shared" si="44"/>
        <v>2.4808575803981623</v>
      </c>
      <c r="K112" s="126">
        <f t="shared" si="44"/>
        <v>2.8160750953358753</v>
      </c>
      <c r="L112" s="126">
        <f t="shared" si="44"/>
        <v>2.1147068247356615</v>
      </c>
      <c r="M112" s="126"/>
      <c r="N112" s="126">
        <f t="shared" si="45"/>
        <v>1.3137068692624247</v>
      </c>
      <c r="O112" s="126">
        <f t="shared" si="45"/>
        <v>1.7257318952234206</v>
      </c>
      <c r="P112" s="126">
        <f t="shared" si="45"/>
        <v>0.87862024080702894</v>
      </c>
      <c r="Q112" s="126"/>
      <c r="R112" s="126">
        <f t="shared" si="46"/>
        <v>2.4232081911262795</v>
      </c>
      <c r="S112" s="126">
        <f t="shared" si="46"/>
        <v>3.0753968253968251</v>
      </c>
      <c r="T112" s="126">
        <f t="shared" si="46"/>
        <v>1.7277856135401977</v>
      </c>
      <c r="U112" s="126"/>
      <c r="V112" s="126">
        <f t="shared" si="47"/>
        <v>3.4806347039754306</v>
      </c>
      <c r="W112" s="126">
        <f t="shared" si="47"/>
        <v>4.1488310833058941</v>
      </c>
      <c r="X112" s="126">
        <f t="shared" si="47"/>
        <v>2.762039660056657</v>
      </c>
      <c r="Y112" s="126"/>
      <c r="Z112" s="126">
        <f t="shared" si="48"/>
        <v>2.7163503395437925</v>
      </c>
      <c r="AA112" s="126">
        <f t="shared" si="48"/>
        <v>3.3435687478676224</v>
      </c>
      <c r="AB112" s="126">
        <f t="shared" si="48"/>
        <v>2.0625889046941679</v>
      </c>
      <c r="AC112" s="126"/>
    </row>
    <row r="113" spans="1:29" ht="15" customHeight="1" x14ac:dyDescent="0.25">
      <c r="A113" s="108" t="s">
        <v>263</v>
      </c>
      <c r="B113" s="126">
        <f t="shared" si="42"/>
        <v>2.1300448430493271</v>
      </c>
      <c r="C113" s="126">
        <f t="shared" si="42"/>
        <v>2.0639417239983811</v>
      </c>
      <c r="D113" s="126">
        <f t="shared" si="42"/>
        <v>2.1867407150295035</v>
      </c>
      <c r="E113" s="126"/>
      <c r="F113" s="126">
        <f t="shared" si="43"/>
        <v>0.34052213393870601</v>
      </c>
      <c r="G113" s="126">
        <f t="shared" si="43"/>
        <v>0.77922077922077926</v>
      </c>
      <c r="H113" s="126">
        <f t="shared" si="43"/>
        <v>0</v>
      </c>
      <c r="I113" s="126"/>
      <c r="J113" s="126">
        <f t="shared" si="44"/>
        <v>0.74946466809421841</v>
      </c>
      <c r="K113" s="126">
        <f t="shared" si="44"/>
        <v>0.69767441860465118</v>
      </c>
      <c r="L113" s="126">
        <f t="shared" si="44"/>
        <v>0.79365079365079361</v>
      </c>
      <c r="M113" s="126"/>
      <c r="N113" s="126">
        <f t="shared" si="45"/>
        <v>0.66740823136818694</v>
      </c>
      <c r="O113" s="126">
        <f t="shared" si="45"/>
        <v>0.46728971962616817</v>
      </c>
      <c r="P113" s="126">
        <f t="shared" si="45"/>
        <v>0.84925690021231426</v>
      </c>
      <c r="Q113" s="126"/>
      <c r="R113" s="126">
        <f t="shared" si="46"/>
        <v>4.4101433296582133</v>
      </c>
      <c r="S113" s="126">
        <f t="shared" si="46"/>
        <v>3.0092592592592591</v>
      </c>
      <c r="T113" s="126">
        <f t="shared" si="46"/>
        <v>5.6842105263157894</v>
      </c>
      <c r="U113" s="126"/>
      <c r="V113" s="126">
        <f t="shared" si="47"/>
        <v>2.4125452352231602</v>
      </c>
      <c r="W113" s="126">
        <f t="shared" si="47"/>
        <v>2.1390374331550799</v>
      </c>
      <c r="X113" s="126">
        <f t="shared" si="47"/>
        <v>2.6373626373626373</v>
      </c>
      <c r="Y113" s="126"/>
      <c r="Z113" s="126">
        <f t="shared" si="48"/>
        <v>4.2128603104212861</v>
      </c>
      <c r="AA113" s="126">
        <f t="shared" si="48"/>
        <v>5.2132701421800949</v>
      </c>
      <c r="AB113" s="126">
        <f t="shared" si="48"/>
        <v>3.3333333333333335</v>
      </c>
      <c r="AC113" s="126"/>
    </row>
    <row r="114" spans="1:29" ht="15" customHeight="1" x14ac:dyDescent="0.25">
      <c r="A114" s="127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</row>
    <row r="115" spans="1:29" ht="15" customHeight="1" x14ac:dyDescent="0.25">
      <c r="A115" s="113" t="s">
        <v>471</v>
      </c>
      <c r="B115" s="128"/>
      <c r="C115" s="128"/>
      <c r="D115" s="128"/>
      <c r="E115" s="129"/>
      <c r="F115" s="128"/>
      <c r="G115" s="128"/>
      <c r="H115" s="128"/>
      <c r="I115" s="129"/>
      <c r="J115" s="128"/>
      <c r="K115" s="128"/>
      <c r="L115" s="128"/>
      <c r="M115" s="129"/>
      <c r="N115" s="128"/>
      <c r="O115" s="128"/>
      <c r="P115" s="128"/>
      <c r="Q115" s="129"/>
      <c r="R115" s="128"/>
      <c r="S115" s="128"/>
      <c r="T115" s="128"/>
      <c r="U115" s="129"/>
      <c r="V115" s="128"/>
      <c r="W115" s="128"/>
      <c r="X115" s="128"/>
      <c r="Y115" s="129"/>
      <c r="Z115" s="128"/>
      <c r="AA115" s="128"/>
      <c r="AB115" s="128"/>
      <c r="AC115" s="128"/>
    </row>
    <row r="116" spans="1:29" ht="15" customHeight="1" x14ac:dyDescent="0.25">
      <c r="A116" s="138" t="s">
        <v>19</v>
      </c>
      <c r="B116" s="174">
        <f t="shared" ref="B116:D119" si="49">+B97/(B97+B148+B46)*100</f>
        <v>7.0566959733738628</v>
      </c>
      <c r="C116" s="174">
        <f t="shared" si="49"/>
        <v>8.100922137557399</v>
      </c>
      <c r="D116" s="174">
        <f t="shared" si="49"/>
        <v>5.9587707527560712</v>
      </c>
      <c r="E116" s="174"/>
      <c r="F116" s="174">
        <f t="shared" ref="F116:H119" si="50">+F97/(F97+F148+F46)*100</f>
        <v>0.2646404298402133</v>
      </c>
      <c r="G116" s="174">
        <f t="shared" si="50"/>
        <v>0.29699101211410706</v>
      </c>
      <c r="H116" s="174">
        <f t="shared" si="50"/>
        <v>0.23055704228251472</v>
      </c>
      <c r="I116" s="174"/>
      <c r="J116" s="174">
        <f t="shared" ref="J116:L119" si="51">+J97/(J97+J148+J46)*100</f>
        <v>8.3784599541927811</v>
      </c>
      <c r="K116" s="174">
        <f t="shared" si="51"/>
        <v>9.3190454996747576</v>
      </c>
      <c r="L116" s="174">
        <f t="shared" si="51"/>
        <v>7.3651987902928369</v>
      </c>
      <c r="M116" s="174"/>
      <c r="N116" s="174">
        <f t="shared" ref="N116:P119" si="52">+N97/(N97+N148+N46)*100</f>
        <v>6.9315237047670539</v>
      </c>
      <c r="O116" s="174">
        <f t="shared" si="52"/>
        <v>7.7241679988373777</v>
      </c>
      <c r="P116" s="174">
        <f t="shared" si="52"/>
        <v>6.0961133448209841</v>
      </c>
      <c r="Q116" s="174"/>
      <c r="R116" s="174">
        <f t="shared" ref="R116:T119" si="53">+R97/(R97+R148+R46)*100</f>
        <v>10.742064326256044</v>
      </c>
      <c r="S116" s="174">
        <f t="shared" si="53"/>
        <v>12.350048431562477</v>
      </c>
      <c r="T116" s="174">
        <f t="shared" si="53"/>
        <v>9.0484598783598198</v>
      </c>
      <c r="U116" s="174"/>
      <c r="V116" s="174">
        <f t="shared" ref="V116:X119" si="54">+V97/(V97+V148+V46)*100</f>
        <v>9.7193675889328066</v>
      </c>
      <c r="W116" s="174">
        <f t="shared" si="54"/>
        <v>11.306163483102621</v>
      </c>
      <c r="X116" s="174">
        <f t="shared" si="54"/>
        <v>8.0604737650578056</v>
      </c>
      <c r="Y116" s="174"/>
      <c r="Z116" s="174">
        <f t="shared" ref="Z116:AB119" si="55">+Z97/(Z97+Z148+Z46)*100</f>
        <v>5.9055919846861888</v>
      </c>
      <c r="AA116" s="174">
        <f t="shared" si="55"/>
        <v>7.1960997622788989</v>
      </c>
      <c r="AB116" s="174">
        <f t="shared" si="55"/>
        <v>4.5868159920945359</v>
      </c>
      <c r="AC116" s="174"/>
    </row>
    <row r="117" spans="1:29" ht="15" customHeight="1" x14ac:dyDescent="0.25">
      <c r="A117" s="108" t="s">
        <v>73</v>
      </c>
      <c r="B117" s="126">
        <f t="shared" si="49"/>
        <v>7.7478319763247399</v>
      </c>
      <c r="C117" s="126">
        <f t="shared" si="49"/>
        <v>8.8822727598823441</v>
      </c>
      <c r="D117" s="126">
        <f t="shared" si="49"/>
        <v>6.5524696490936298</v>
      </c>
      <c r="E117" s="130"/>
      <c r="F117" s="126">
        <f t="shared" si="50"/>
        <v>9.2936802973977699E-3</v>
      </c>
      <c r="G117" s="126">
        <f t="shared" si="50"/>
        <v>1.8061952497064934E-2</v>
      </c>
      <c r="H117" s="126">
        <f t="shared" si="50"/>
        <v>0</v>
      </c>
      <c r="I117" s="130"/>
      <c r="J117" s="126">
        <f t="shared" si="51"/>
        <v>9.2676182343133675</v>
      </c>
      <c r="K117" s="126">
        <f t="shared" si="51"/>
        <v>10.299302671785631</v>
      </c>
      <c r="L117" s="126">
        <f t="shared" si="51"/>
        <v>8.1543794386202233</v>
      </c>
      <c r="M117" s="130"/>
      <c r="N117" s="126">
        <f t="shared" si="52"/>
        <v>7.7787048328091917</v>
      </c>
      <c r="O117" s="126">
        <f t="shared" si="52"/>
        <v>8.6299487948045464</v>
      </c>
      <c r="P117" s="126">
        <f t="shared" si="52"/>
        <v>6.8787958806443088</v>
      </c>
      <c r="Q117" s="130"/>
      <c r="R117" s="126">
        <f t="shared" si="53"/>
        <v>11.881490531459987</v>
      </c>
      <c r="S117" s="126">
        <f t="shared" si="53"/>
        <v>13.666893385478659</v>
      </c>
      <c r="T117" s="126">
        <f t="shared" si="53"/>
        <v>9.9991036213696667</v>
      </c>
      <c r="U117" s="130"/>
      <c r="V117" s="126">
        <f t="shared" si="54"/>
        <v>10.633673677299587</v>
      </c>
      <c r="W117" s="126">
        <f t="shared" si="54"/>
        <v>12.369855123831465</v>
      </c>
      <c r="X117" s="126">
        <f t="shared" si="54"/>
        <v>8.8194444444444446</v>
      </c>
      <c r="Y117" s="130"/>
      <c r="Z117" s="126">
        <f t="shared" si="55"/>
        <v>6.3413263394529782</v>
      </c>
      <c r="AA117" s="126">
        <f t="shared" si="55"/>
        <v>7.7215072678455705</v>
      </c>
      <c r="AB117" s="126">
        <f t="shared" si="55"/>
        <v>4.9284428016301769</v>
      </c>
      <c r="AC117" s="126"/>
    </row>
    <row r="118" spans="1:29" ht="15" customHeight="1" x14ac:dyDescent="0.25">
      <c r="A118" s="108" t="s">
        <v>74</v>
      </c>
      <c r="B118" s="126">
        <f t="shared" si="49"/>
        <v>2.424955518567411</v>
      </c>
      <c r="C118" s="126">
        <f t="shared" si="49"/>
        <v>2.8746177370030579</v>
      </c>
      <c r="D118" s="126">
        <f t="shared" si="49"/>
        <v>1.9453175968210663</v>
      </c>
      <c r="E118" s="130"/>
      <c r="F118" s="126">
        <f t="shared" si="50"/>
        <v>2.0980194696206782</v>
      </c>
      <c r="G118" s="126">
        <f t="shared" si="50"/>
        <v>2.2556390977443606</v>
      </c>
      <c r="H118" s="126">
        <f t="shared" si="50"/>
        <v>1.9317005864091064</v>
      </c>
      <c r="I118" s="130"/>
      <c r="J118" s="126">
        <f t="shared" si="51"/>
        <v>2.4810697599484453</v>
      </c>
      <c r="K118" s="126">
        <f t="shared" si="51"/>
        <v>2.7666769136181988</v>
      </c>
      <c r="L118" s="126">
        <f t="shared" si="51"/>
        <v>2.1665538253215977</v>
      </c>
      <c r="M118" s="130"/>
      <c r="N118" s="126">
        <f t="shared" si="52"/>
        <v>1.2673003168250792</v>
      </c>
      <c r="O118" s="126">
        <f t="shared" si="52"/>
        <v>1.6585365853658538</v>
      </c>
      <c r="P118" s="126">
        <f t="shared" si="52"/>
        <v>0.85557837097878164</v>
      </c>
      <c r="Q118" s="130"/>
      <c r="R118" s="126">
        <f t="shared" si="53"/>
        <v>2.4176217765042982</v>
      </c>
      <c r="S118" s="126">
        <f t="shared" si="53"/>
        <v>3.0145530145530146</v>
      </c>
      <c r="T118" s="126">
        <f t="shared" si="53"/>
        <v>1.7790956263899185</v>
      </c>
      <c r="U118" s="130"/>
      <c r="V118" s="126">
        <f t="shared" si="54"/>
        <v>3.5892857142857144</v>
      </c>
      <c r="W118" s="126">
        <f t="shared" si="54"/>
        <v>4.2509427494000684</v>
      </c>
      <c r="X118" s="126">
        <f t="shared" si="54"/>
        <v>2.86992172940738</v>
      </c>
      <c r="Y118" s="130"/>
      <c r="Z118" s="126">
        <f t="shared" si="55"/>
        <v>2.8000000000000003</v>
      </c>
      <c r="AA118" s="126">
        <f t="shared" si="55"/>
        <v>3.4347048300536671</v>
      </c>
      <c r="AB118" s="126">
        <f t="shared" si="55"/>
        <v>2.1441774491682071</v>
      </c>
      <c r="AC118" s="126"/>
    </row>
    <row r="119" spans="1:29" ht="15" customHeight="1" x14ac:dyDescent="0.25">
      <c r="A119" s="108" t="s">
        <v>263</v>
      </c>
      <c r="B119" s="126">
        <f t="shared" si="49"/>
        <v>2.1300448430493271</v>
      </c>
      <c r="C119" s="126">
        <f t="shared" si="49"/>
        <v>2.0639417239983811</v>
      </c>
      <c r="D119" s="126">
        <f t="shared" si="49"/>
        <v>2.1867407150295035</v>
      </c>
      <c r="E119" s="130"/>
      <c r="F119" s="126">
        <f t="shared" si="50"/>
        <v>0.34052213393870601</v>
      </c>
      <c r="G119" s="126">
        <f t="shared" si="50"/>
        <v>0.77922077922077926</v>
      </c>
      <c r="H119" s="126">
        <f t="shared" si="50"/>
        <v>0</v>
      </c>
      <c r="I119" s="130"/>
      <c r="J119" s="126">
        <f t="shared" si="51"/>
        <v>0.74946466809421841</v>
      </c>
      <c r="K119" s="126">
        <f t="shared" si="51"/>
        <v>0.69767441860465118</v>
      </c>
      <c r="L119" s="126">
        <f t="shared" si="51"/>
        <v>0.79365079365079361</v>
      </c>
      <c r="M119" s="130"/>
      <c r="N119" s="126">
        <f t="shared" si="52"/>
        <v>0.66740823136818694</v>
      </c>
      <c r="O119" s="126">
        <f t="shared" si="52"/>
        <v>0.46728971962616817</v>
      </c>
      <c r="P119" s="126">
        <f t="shared" si="52"/>
        <v>0.84925690021231426</v>
      </c>
      <c r="Q119" s="130"/>
      <c r="R119" s="126">
        <f t="shared" si="53"/>
        <v>4.4101433296582133</v>
      </c>
      <c r="S119" s="126">
        <f t="shared" si="53"/>
        <v>3.0092592592592591</v>
      </c>
      <c r="T119" s="126">
        <f t="shared" si="53"/>
        <v>5.6842105263157894</v>
      </c>
      <c r="U119" s="130"/>
      <c r="V119" s="126">
        <f t="shared" si="54"/>
        <v>2.4125452352231602</v>
      </c>
      <c r="W119" s="126">
        <f t="shared" si="54"/>
        <v>2.1390374331550799</v>
      </c>
      <c r="X119" s="126">
        <f t="shared" si="54"/>
        <v>2.6373626373626373</v>
      </c>
      <c r="Y119" s="130"/>
      <c r="Z119" s="126">
        <f t="shared" si="55"/>
        <v>4.2128603104212861</v>
      </c>
      <c r="AA119" s="126">
        <f t="shared" si="55"/>
        <v>5.2132701421800949</v>
      </c>
      <c r="AB119" s="126">
        <f t="shared" si="55"/>
        <v>3.3333333333333335</v>
      </c>
      <c r="AC119" s="126"/>
    </row>
    <row r="120" spans="1:29" ht="15" customHeight="1" x14ac:dyDescent="0.25"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</row>
    <row r="121" spans="1:29" ht="15" customHeight="1" x14ac:dyDescent="0.25">
      <c r="A121" s="139" t="s">
        <v>472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</row>
    <row r="122" spans="1:29" ht="15" customHeight="1" x14ac:dyDescent="0.25">
      <c r="A122" s="140" t="s">
        <v>19</v>
      </c>
      <c r="B122" s="174">
        <f t="shared" ref="B122:D124" si="56">+B103/(B103+B154+B52)*100</f>
        <v>7.1160108282004</v>
      </c>
      <c r="C122" s="174">
        <f t="shared" si="56"/>
        <v>8.3780587646684257</v>
      </c>
      <c r="D122" s="174">
        <f t="shared" si="56"/>
        <v>5.7621936344267892</v>
      </c>
      <c r="E122" s="174"/>
      <c r="F122" s="174">
        <f t="shared" ref="F122:H124" si="57">+F103/(F103+F154+F52)*100</f>
        <v>3.4296913277805E-2</v>
      </c>
      <c r="G122" s="174">
        <f t="shared" si="57"/>
        <v>3.780361024477838E-2</v>
      </c>
      <c r="H122" s="174">
        <f t="shared" si="57"/>
        <v>3.0521924916064706E-2</v>
      </c>
      <c r="I122" s="174"/>
      <c r="J122" s="174">
        <f t="shared" ref="J122:L124" si="58">+J103/(J103+J154+J52)*100</f>
        <v>9.1750986108729204</v>
      </c>
      <c r="K122" s="174">
        <f t="shared" si="58"/>
        <v>10.220881897465157</v>
      </c>
      <c r="L122" s="174">
        <f t="shared" si="58"/>
        <v>8.0144730890999547</v>
      </c>
      <c r="M122" s="174"/>
      <c r="N122" s="174">
        <f t="shared" ref="N122:P124" si="59">+N103/(N103+N154+N52)*100</f>
        <v>7.7418477028436667</v>
      </c>
      <c r="O122" s="174">
        <f t="shared" si="59"/>
        <v>9.0573338023214927</v>
      </c>
      <c r="P122" s="174">
        <f t="shared" si="59"/>
        <v>6.3407324154725107</v>
      </c>
      <c r="Q122" s="174"/>
      <c r="R122" s="174">
        <f t="shared" ref="R122:T124" si="60">+R103/(R103+R154+R52)*100</f>
        <v>10.453418183519723</v>
      </c>
      <c r="S122" s="174">
        <f t="shared" si="60"/>
        <v>12.225225225225225</v>
      </c>
      <c r="T122" s="174">
        <f t="shared" si="60"/>
        <v>8.5386038360432277</v>
      </c>
      <c r="U122" s="174"/>
      <c r="V122" s="174">
        <f t="shared" ref="V122:X124" si="61">+V103/(V103+V154+V52)*100</f>
        <v>9.4749136211007841</v>
      </c>
      <c r="W122" s="174">
        <f t="shared" si="61"/>
        <v>11.524552721735819</v>
      </c>
      <c r="X122" s="174">
        <f t="shared" si="61"/>
        <v>7.329947216412708</v>
      </c>
      <c r="Y122" s="174"/>
      <c r="Z122" s="174">
        <f t="shared" ref="Z122:AB124" si="62">+Z103/(Z103+Z154+Z52)*100</f>
        <v>5.2375645831222775</v>
      </c>
      <c r="AA122" s="174">
        <f t="shared" si="62"/>
        <v>6.615323854660347</v>
      </c>
      <c r="AB122" s="174">
        <f t="shared" si="62"/>
        <v>3.786145204909507</v>
      </c>
      <c r="AC122" s="174"/>
    </row>
    <row r="123" spans="1:29" ht="15" customHeight="1" x14ac:dyDescent="0.25">
      <c r="A123" s="108" t="s">
        <v>73</v>
      </c>
      <c r="B123" s="126">
        <f t="shared" si="56"/>
        <v>7.193265811102183</v>
      </c>
      <c r="C123" s="126">
        <f t="shared" si="56"/>
        <v>8.4592330746176909</v>
      </c>
      <c r="D123" s="126">
        <f t="shared" si="56"/>
        <v>5.834515522417604</v>
      </c>
      <c r="E123" s="130"/>
      <c r="F123" s="126">
        <f t="shared" si="57"/>
        <v>2.9886431560071723E-2</v>
      </c>
      <c r="G123" s="126">
        <f t="shared" si="57"/>
        <v>2.8823981552651805E-2</v>
      </c>
      <c r="H123" s="126">
        <f t="shared" si="57"/>
        <v>3.1030202730657843E-2</v>
      </c>
      <c r="I123" s="130"/>
      <c r="J123" s="126">
        <f t="shared" si="58"/>
        <v>9.2691622103386813</v>
      </c>
      <c r="K123" s="126">
        <f t="shared" si="58"/>
        <v>10.302980269132338</v>
      </c>
      <c r="L123" s="126">
        <f t="shared" si="58"/>
        <v>8.1190301249081553</v>
      </c>
      <c r="M123" s="130"/>
      <c r="N123" s="126">
        <f t="shared" si="59"/>
        <v>7.8240058910162</v>
      </c>
      <c r="O123" s="126">
        <f t="shared" si="59"/>
        <v>9.150151758614534</v>
      </c>
      <c r="P123" s="126">
        <f t="shared" si="59"/>
        <v>6.4126923807714231</v>
      </c>
      <c r="Q123" s="130"/>
      <c r="R123" s="126">
        <f t="shared" si="60"/>
        <v>10.557004029390852</v>
      </c>
      <c r="S123" s="126">
        <f t="shared" si="60"/>
        <v>12.324393358876119</v>
      </c>
      <c r="T123" s="126">
        <f t="shared" si="60"/>
        <v>8.6450212178032171</v>
      </c>
      <c r="U123" s="130"/>
      <c r="V123" s="126">
        <f t="shared" si="61"/>
        <v>9.5820189274447944</v>
      </c>
      <c r="W123" s="126">
        <f t="shared" si="61"/>
        <v>11.638428956488255</v>
      </c>
      <c r="X123" s="126">
        <f t="shared" si="61"/>
        <v>7.4242424242424248</v>
      </c>
      <c r="Y123" s="130"/>
      <c r="Z123" s="126">
        <f t="shared" si="62"/>
        <v>5.2925791066208525</v>
      </c>
      <c r="AA123" s="126">
        <f t="shared" si="62"/>
        <v>6.6853482786228975</v>
      </c>
      <c r="AB123" s="126">
        <f t="shared" si="62"/>
        <v>3.8287577574418847</v>
      </c>
      <c r="AC123" s="126"/>
    </row>
    <row r="124" spans="1:29" ht="15" customHeight="1" x14ac:dyDescent="0.25">
      <c r="A124" s="108" t="s">
        <v>74</v>
      </c>
      <c r="B124" s="126">
        <f t="shared" si="56"/>
        <v>1.5927189988623434</v>
      </c>
      <c r="C124" s="126">
        <f t="shared" si="56"/>
        <v>2.4636058230683089</v>
      </c>
      <c r="D124" s="126">
        <f t="shared" si="56"/>
        <v>0.69364161849710981</v>
      </c>
      <c r="E124" s="130"/>
      <c r="F124" s="126">
        <f t="shared" si="57"/>
        <v>0.29940119760479045</v>
      </c>
      <c r="G124" s="126">
        <f t="shared" si="57"/>
        <v>0.57803468208092479</v>
      </c>
      <c r="H124" s="126">
        <f t="shared" si="57"/>
        <v>0</v>
      </c>
      <c r="I124" s="130"/>
      <c r="J124" s="126">
        <f t="shared" si="58"/>
        <v>2.4767801857585141</v>
      </c>
      <c r="K124" s="126">
        <f t="shared" si="58"/>
        <v>3.8461538461538463</v>
      </c>
      <c r="L124" s="126">
        <f t="shared" si="58"/>
        <v>1.1976047904191618</v>
      </c>
      <c r="M124" s="130"/>
      <c r="N124" s="126">
        <f t="shared" si="59"/>
        <v>2.1806853582554515</v>
      </c>
      <c r="O124" s="126">
        <f t="shared" si="59"/>
        <v>2.9411764705882351</v>
      </c>
      <c r="P124" s="126">
        <f t="shared" si="59"/>
        <v>1.3245033112582782</v>
      </c>
      <c r="Q124" s="130"/>
      <c r="R124" s="126">
        <f t="shared" si="60"/>
        <v>2.5362318840579712</v>
      </c>
      <c r="S124" s="126">
        <f t="shared" si="60"/>
        <v>4.3478260869565215</v>
      </c>
      <c r="T124" s="126">
        <f t="shared" si="60"/>
        <v>0.72463768115942029</v>
      </c>
      <c r="U124" s="130"/>
      <c r="V124" s="126">
        <f t="shared" si="61"/>
        <v>1.1494252873563218</v>
      </c>
      <c r="W124" s="126">
        <f t="shared" si="61"/>
        <v>1.6666666666666667</v>
      </c>
      <c r="X124" s="126">
        <f t="shared" si="61"/>
        <v>0.70921985815602839</v>
      </c>
      <c r="Y124" s="130"/>
      <c r="Z124" s="126">
        <f t="shared" si="62"/>
        <v>0.82304526748971196</v>
      </c>
      <c r="AA124" s="126">
        <f t="shared" si="62"/>
        <v>1.4705882352941175</v>
      </c>
      <c r="AB124" s="126">
        <f t="shared" si="62"/>
        <v>0</v>
      </c>
      <c r="AC124" s="126"/>
    </row>
    <row r="125" spans="1:29" ht="15" customHeight="1" thickBot="1" x14ac:dyDescent="0.3">
      <c r="A125" s="123" t="s">
        <v>263</v>
      </c>
      <c r="B125" s="132" t="s">
        <v>61</v>
      </c>
      <c r="C125" s="132" t="s">
        <v>61</v>
      </c>
      <c r="D125" s="132" t="s">
        <v>61</v>
      </c>
      <c r="E125" s="133"/>
      <c r="F125" s="132" t="s">
        <v>61</v>
      </c>
      <c r="G125" s="132" t="s">
        <v>61</v>
      </c>
      <c r="H125" s="132" t="s">
        <v>61</v>
      </c>
      <c r="I125" s="133"/>
      <c r="J125" s="132" t="s">
        <v>61</v>
      </c>
      <c r="K125" s="132" t="s">
        <v>61</v>
      </c>
      <c r="L125" s="132" t="s">
        <v>61</v>
      </c>
      <c r="M125" s="133"/>
      <c r="N125" s="132" t="s">
        <v>61</v>
      </c>
      <c r="O125" s="132" t="s">
        <v>61</v>
      </c>
      <c r="P125" s="132" t="s">
        <v>61</v>
      </c>
      <c r="Q125" s="133"/>
      <c r="R125" s="132" t="s">
        <v>61</v>
      </c>
      <c r="S125" s="132" t="s">
        <v>61</v>
      </c>
      <c r="T125" s="132" t="s">
        <v>61</v>
      </c>
      <c r="U125" s="133"/>
      <c r="V125" s="132" t="s">
        <v>61</v>
      </c>
      <c r="W125" s="132" t="s">
        <v>61</v>
      </c>
      <c r="X125" s="132" t="s">
        <v>61</v>
      </c>
      <c r="Y125" s="133"/>
      <c r="Z125" s="132" t="s">
        <v>61</v>
      </c>
      <c r="AA125" s="132" t="s">
        <v>61</v>
      </c>
      <c r="AB125" s="132" t="s">
        <v>61</v>
      </c>
      <c r="AC125" s="126"/>
    </row>
    <row r="126" spans="1:29" ht="15" customHeight="1" x14ac:dyDescent="0.25">
      <c r="A126" s="317" t="s">
        <v>256</v>
      </c>
      <c r="B126" s="317"/>
      <c r="C126" s="317"/>
      <c r="D126" s="317"/>
      <c r="E126" s="317"/>
      <c r="F126" s="317"/>
      <c r="G126" s="317"/>
      <c r="H126" s="317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  <c r="S126" s="317"/>
      <c r="T126" s="317"/>
      <c r="U126" s="317"/>
      <c r="V126" s="317"/>
      <c r="W126" s="317"/>
      <c r="X126" s="317"/>
      <c r="Y126" s="317"/>
      <c r="Z126" s="317"/>
      <c r="AA126" s="317"/>
      <c r="AB126" s="317"/>
      <c r="AC126" s="214"/>
    </row>
    <row r="127" spans="1:29" ht="15" customHeight="1" x14ac:dyDescent="0.25">
      <c r="A127" s="318" t="s">
        <v>242</v>
      </c>
      <c r="B127" s="318"/>
      <c r="C127" s="318"/>
      <c r="D127" s="318"/>
      <c r="E127" s="318"/>
      <c r="F127" s="318"/>
      <c r="G127" s="318"/>
      <c r="H127" s="318"/>
      <c r="I127" s="318"/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318"/>
      <c r="X127" s="318"/>
      <c r="Y127" s="318"/>
      <c r="Z127" s="318"/>
      <c r="AA127" s="318"/>
      <c r="AB127" s="318"/>
      <c r="AC127" s="141"/>
    </row>
    <row r="128" spans="1:29" ht="15" customHeight="1" x14ac:dyDescent="0.25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</row>
    <row r="129" spans="1:34" ht="15" customHeight="1" x14ac:dyDescent="0.25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</row>
    <row r="130" spans="1:34" ht="15" customHeight="1" x14ac:dyDescent="0.25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</row>
    <row r="131" spans="1:34" s="124" customFormat="1" ht="15" customHeight="1" x14ac:dyDescent="0.25">
      <c r="A131" s="322" t="s">
        <v>258</v>
      </c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29"/>
      <c r="AD131"/>
      <c r="AE131"/>
      <c r="AF131" s="46"/>
      <c r="AG131" s="108"/>
      <c r="AH131" s="108"/>
    </row>
    <row r="132" spans="1:34" s="124" customFormat="1" ht="15" customHeight="1" x14ac:dyDescent="0.2">
      <c r="A132" s="321" t="s">
        <v>78</v>
      </c>
      <c r="B132" s="321"/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29"/>
      <c r="AD132" s="308" t="s">
        <v>356</v>
      </c>
      <c r="AE132" s="308"/>
      <c r="AF132" s="41"/>
      <c r="AG132" s="108"/>
      <c r="AH132" s="108"/>
    </row>
    <row r="133" spans="1:34" s="124" customFormat="1" ht="15" customHeight="1" x14ac:dyDescent="0.2">
      <c r="A133" s="322" t="s">
        <v>254</v>
      </c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0"/>
      <c r="AD133" s="308"/>
      <c r="AE133" s="308"/>
      <c r="AF133" s="41"/>
      <c r="AG133" s="108"/>
      <c r="AH133" s="108"/>
    </row>
    <row r="134" spans="1:34" s="124" customFormat="1" ht="15" customHeight="1" x14ac:dyDescent="0.25">
      <c r="A134" s="321" t="s">
        <v>255</v>
      </c>
      <c r="B134" s="321"/>
      <c r="C134" s="321"/>
      <c r="D134" s="321"/>
      <c r="E134" s="321"/>
      <c r="F134" s="321"/>
      <c r="G134" s="321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41"/>
      <c r="AD134" s="41"/>
      <c r="AE134" s="41"/>
      <c r="AF134" s="41"/>
      <c r="AG134" s="108"/>
      <c r="AH134" s="108"/>
    </row>
    <row r="135" spans="1:34" s="163" customFormat="1" ht="15" customHeight="1" x14ac:dyDescent="0.2">
      <c r="A135" s="321" t="s">
        <v>513</v>
      </c>
      <c r="B135" s="321"/>
      <c r="C135" s="321"/>
      <c r="D135" s="321"/>
      <c r="E135" s="321"/>
      <c r="F135" s="321"/>
      <c r="G135" s="321"/>
      <c r="H135" s="321"/>
      <c r="I135" s="321"/>
      <c r="J135" s="321"/>
      <c r="K135" s="321"/>
      <c r="L135" s="321"/>
      <c r="M135" s="321"/>
      <c r="N135" s="321"/>
      <c r="O135" s="321"/>
      <c r="P135" s="321"/>
      <c r="Q135" s="321"/>
      <c r="R135" s="321"/>
      <c r="S135" s="321"/>
      <c r="T135" s="321"/>
      <c r="U135" s="321"/>
      <c r="V135" s="321"/>
      <c r="W135" s="321"/>
      <c r="X135" s="321"/>
      <c r="Y135" s="321"/>
      <c r="Z135" s="321"/>
      <c r="AA135" s="321"/>
      <c r="AB135" s="321"/>
      <c r="AC135" s="131"/>
      <c r="AD135" s="171"/>
      <c r="AE135" s="171"/>
      <c r="AF135" s="171"/>
      <c r="AG135" s="171"/>
      <c r="AH135" s="171"/>
    </row>
    <row r="136" spans="1:34" s="163" customFormat="1" ht="15" customHeight="1" thickBot="1" x14ac:dyDescent="0.25">
      <c r="A136" s="120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221"/>
      <c r="AD136" s="171"/>
      <c r="AE136" s="171"/>
      <c r="AF136" s="171"/>
      <c r="AG136" s="171"/>
      <c r="AH136" s="171"/>
    </row>
    <row r="137" spans="1:34" ht="15" customHeight="1" x14ac:dyDescent="0.25">
      <c r="A137" s="319" t="s">
        <v>470</v>
      </c>
      <c r="B137" s="316" t="s">
        <v>19</v>
      </c>
      <c r="C137" s="316"/>
      <c r="D137" s="316"/>
      <c r="E137" s="109"/>
      <c r="F137" s="316" t="s">
        <v>64</v>
      </c>
      <c r="G137" s="316"/>
      <c r="H137" s="316"/>
      <c r="I137" s="109"/>
      <c r="J137" s="316" t="s">
        <v>65</v>
      </c>
      <c r="K137" s="316"/>
      <c r="L137" s="316"/>
      <c r="M137" s="109"/>
      <c r="N137" s="316" t="s">
        <v>66</v>
      </c>
      <c r="O137" s="316"/>
      <c r="P137" s="316"/>
      <c r="Q137" s="109"/>
      <c r="R137" s="316" t="s">
        <v>67</v>
      </c>
      <c r="S137" s="316"/>
      <c r="T137" s="316"/>
      <c r="U137" s="109"/>
      <c r="V137" s="316" t="s">
        <v>68</v>
      </c>
      <c r="W137" s="316"/>
      <c r="X137" s="316"/>
      <c r="Y137" s="109"/>
      <c r="Z137" s="316" t="s">
        <v>69</v>
      </c>
      <c r="AA137" s="316"/>
      <c r="AB137" s="316"/>
      <c r="AC137" s="113"/>
    </row>
    <row r="138" spans="1:34" ht="15" customHeight="1" thickBot="1" x14ac:dyDescent="0.3">
      <c r="A138" s="320"/>
      <c r="B138" s="110" t="s">
        <v>70</v>
      </c>
      <c r="C138" s="110" t="s">
        <v>71</v>
      </c>
      <c r="D138" s="110" t="s">
        <v>72</v>
      </c>
      <c r="E138" s="111"/>
      <c r="F138" s="110" t="s">
        <v>70</v>
      </c>
      <c r="G138" s="110" t="s">
        <v>71</v>
      </c>
      <c r="H138" s="110" t="s">
        <v>72</v>
      </c>
      <c r="I138" s="111"/>
      <c r="J138" s="110" t="s">
        <v>70</v>
      </c>
      <c r="K138" s="110" t="s">
        <v>71</v>
      </c>
      <c r="L138" s="110" t="s">
        <v>72</v>
      </c>
      <c r="M138" s="111"/>
      <c r="N138" s="110" t="s">
        <v>70</v>
      </c>
      <c r="O138" s="110" t="s">
        <v>71</v>
      </c>
      <c r="P138" s="110" t="s">
        <v>72</v>
      </c>
      <c r="Q138" s="111"/>
      <c r="R138" s="110" t="s">
        <v>70</v>
      </c>
      <c r="S138" s="110" t="s">
        <v>71</v>
      </c>
      <c r="T138" s="110" t="s">
        <v>72</v>
      </c>
      <c r="U138" s="111"/>
      <c r="V138" s="110" t="s">
        <v>70</v>
      </c>
      <c r="W138" s="110" t="s">
        <v>71</v>
      </c>
      <c r="X138" s="110" t="s">
        <v>72</v>
      </c>
      <c r="Y138" s="111"/>
      <c r="Z138" s="110" t="s">
        <v>70</v>
      </c>
      <c r="AA138" s="110" t="s">
        <v>71</v>
      </c>
      <c r="AB138" s="110" t="s">
        <v>72</v>
      </c>
      <c r="AC138" s="113"/>
    </row>
    <row r="139" spans="1:34" ht="15" customHeight="1" x14ac:dyDescent="0.25">
      <c r="A139" s="112"/>
      <c r="B139" s="113"/>
      <c r="C139" s="113"/>
      <c r="D139" s="113"/>
      <c r="E139" s="114"/>
      <c r="F139" s="113"/>
      <c r="G139" s="113"/>
      <c r="H139" s="113"/>
      <c r="I139" s="114"/>
      <c r="J139" s="113"/>
      <c r="K139" s="113"/>
      <c r="L139" s="113"/>
      <c r="M139" s="114"/>
      <c r="N139" s="113"/>
      <c r="O139" s="113"/>
      <c r="P139" s="113"/>
      <c r="Q139" s="114"/>
      <c r="R139" s="113"/>
      <c r="S139" s="113"/>
      <c r="T139" s="113"/>
      <c r="U139" s="114"/>
      <c r="V139" s="113"/>
      <c r="W139" s="113"/>
      <c r="X139" s="113"/>
      <c r="Y139" s="114"/>
      <c r="Z139" s="113"/>
      <c r="AA139" s="113"/>
      <c r="AB139" s="113"/>
      <c r="AC139" s="113"/>
    </row>
    <row r="140" spans="1:34" ht="15" customHeight="1" x14ac:dyDescent="0.25">
      <c r="A140" s="315" t="s">
        <v>473</v>
      </c>
      <c r="B140" s="315"/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113"/>
    </row>
    <row r="141" spans="1:34" ht="15" customHeight="1" x14ac:dyDescent="0.25">
      <c r="A141" s="112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</row>
    <row r="142" spans="1:34" ht="15" customHeight="1" x14ac:dyDescent="0.25">
      <c r="A142" s="136" t="s">
        <v>19</v>
      </c>
      <c r="B142" s="152">
        <f t="shared" ref="B142:D145" si="63">+B148+B154</f>
        <v>9943</v>
      </c>
      <c r="C142" s="152">
        <f t="shared" si="63"/>
        <v>6244</v>
      </c>
      <c r="D142" s="152">
        <f t="shared" si="63"/>
        <v>3699</v>
      </c>
      <c r="E142" s="152"/>
      <c r="F142" s="152">
        <f t="shared" ref="F142:H145" si="64">+F148+F154</f>
        <v>576</v>
      </c>
      <c r="G142" s="152">
        <f t="shared" si="64"/>
        <v>349</v>
      </c>
      <c r="H142" s="152">
        <f t="shared" si="64"/>
        <v>227</v>
      </c>
      <c r="I142" s="152"/>
      <c r="J142" s="152">
        <f t="shared" ref="J142:L145" si="65">+J148+J154</f>
        <v>4705</v>
      </c>
      <c r="K142" s="152">
        <f t="shared" si="65"/>
        <v>2886</v>
      </c>
      <c r="L142" s="152">
        <f t="shared" si="65"/>
        <v>1819</v>
      </c>
      <c r="M142" s="152"/>
      <c r="N142" s="152">
        <f t="shared" ref="N142:P145" si="66">+N148+N154</f>
        <v>1622</v>
      </c>
      <c r="O142" s="152">
        <f t="shared" si="66"/>
        <v>1006</v>
      </c>
      <c r="P142" s="152">
        <f t="shared" si="66"/>
        <v>616</v>
      </c>
      <c r="Q142" s="152"/>
      <c r="R142" s="152">
        <f t="shared" ref="R142:T145" si="67">+R148+R154</f>
        <v>1713</v>
      </c>
      <c r="S142" s="152">
        <f t="shared" si="67"/>
        <v>1129</v>
      </c>
      <c r="T142" s="152">
        <f t="shared" si="67"/>
        <v>584</v>
      </c>
      <c r="U142" s="152"/>
      <c r="V142" s="152">
        <f t="shared" ref="V142:X145" si="68">+V148+V154</f>
        <v>1050</v>
      </c>
      <c r="W142" s="152">
        <f t="shared" si="68"/>
        <v>705</v>
      </c>
      <c r="X142" s="152">
        <f t="shared" si="68"/>
        <v>345</v>
      </c>
      <c r="Y142" s="152"/>
      <c r="Z142" s="152">
        <f t="shared" ref="Z142:AB145" si="69">+Z148+Z154</f>
        <v>277</v>
      </c>
      <c r="AA142" s="152">
        <f t="shared" si="69"/>
        <v>169</v>
      </c>
      <c r="AB142" s="152">
        <f t="shared" si="69"/>
        <v>108</v>
      </c>
    </row>
    <row r="143" spans="1:34" ht="15" customHeight="1" x14ac:dyDescent="0.25">
      <c r="A143" s="116" t="s">
        <v>73</v>
      </c>
      <c r="B143" s="115">
        <f t="shared" si="63"/>
        <v>9751</v>
      </c>
      <c r="C143" s="115">
        <f t="shared" si="63"/>
        <v>6138</v>
      </c>
      <c r="D143" s="115">
        <f t="shared" si="63"/>
        <v>3613</v>
      </c>
      <c r="E143" s="115"/>
      <c r="F143" s="115">
        <f t="shared" si="64"/>
        <v>535</v>
      </c>
      <c r="G143" s="115">
        <f t="shared" si="64"/>
        <v>330</v>
      </c>
      <c r="H143" s="115">
        <f t="shared" si="64"/>
        <v>205</v>
      </c>
      <c r="I143" s="115"/>
      <c r="J143" s="115">
        <f t="shared" si="65"/>
        <v>4659</v>
      </c>
      <c r="K143" s="115">
        <f t="shared" si="65"/>
        <v>2855</v>
      </c>
      <c r="L143" s="115">
        <f t="shared" si="65"/>
        <v>1804</v>
      </c>
      <c r="M143" s="115"/>
      <c r="N143" s="115">
        <f t="shared" si="66"/>
        <v>1590</v>
      </c>
      <c r="O143" s="115">
        <f t="shared" si="66"/>
        <v>989</v>
      </c>
      <c r="P143" s="115">
        <f t="shared" si="66"/>
        <v>601</v>
      </c>
      <c r="Q143" s="115"/>
      <c r="R143" s="115">
        <f t="shared" si="67"/>
        <v>1678</v>
      </c>
      <c r="S143" s="115">
        <f t="shared" si="67"/>
        <v>1109</v>
      </c>
      <c r="T143" s="115">
        <f t="shared" si="67"/>
        <v>569</v>
      </c>
      <c r="U143" s="115"/>
      <c r="V143" s="115">
        <f t="shared" si="68"/>
        <v>1031</v>
      </c>
      <c r="W143" s="115">
        <f t="shared" si="68"/>
        <v>696</v>
      </c>
      <c r="X143" s="115">
        <f t="shared" si="68"/>
        <v>335</v>
      </c>
      <c r="Y143" s="115"/>
      <c r="Z143" s="115">
        <f t="shared" si="69"/>
        <v>258</v>
      </c>
      <c r="AA143" s="115">
        <f t="shared" si="69"/>
        <v>159</v>
      </c>
      <c r="AB143" s="115">
        <f t="shared" si="69"/>
        <v>99</v>
      </c>
    </row>
    <row r="144" spans="1:34" ht="15" customHeight="1" x14ac:dyDescent="0.25">
      <c r="A144" s="116" t="s">
        <v>74</v>
      </c>
      <c r="B144" s="115">
        <f t="shared" si="63"/>
        <v>168</v>
      </c>
      <c r="C144" s="115">
        <f t="shared" si="63"/>
        <v>90</v>
      </c>
      <c r="D144" s="115">
        <f t="shared" si="63"/>
        <v>78</v>
      </c>
      <c r="E144" s="115"/>
      <c r="F144" s="115">
        <f t="shared" si="64"/>
        <v>40</v>
      </c>
      <c r="G144" s="115">
        <f t="shared" si="64"/>
        <v>18</v>
      </c>
      <c r="H144" s="115">
        <f t="shared" si="64"/>
        <v>22</v>
      </c>
      <c r="I144" s="115"/>
      <c r="J144" s="115">
        <f t="shared" si="65"/>
        <v>40</v>
      </c>
      <c r="K144" s="115">
        <f t="shared" si="65"/>
        <v>26</v>
      </c>
      <c r="L144" s="115">
        <f t="shared" si="65"/>
        <v>14</v>
      </c>
      <c r="M144" s="115"/>
      <c r="N144" s="115">
        <f t="shared" si="66"/>
        <v>29</v>
      </c>
      <c r="O144" s="115">
        <f t="shared" si="66"/>
        <v>15</v>
      </c>
      <c r="P144" s="115">
        <f t="shared" si="66"/>
        <v>14</v>
      </c>
      <c r="Q144" s="115"/>
      <c r="R144" s="115">
        <f t="shared" si="67"/>
        <v>28</v>
      </c>
      <c r="S144" s="115">
        <f t="shared" si="67"/>
        <v>16</v>
      </c>
      <c r="T144" s="115">
        <f t="shared" si="67"/>
        <v>12</v>
      </c>
      <c r="U144" s="115"/>
      <c r="V144" s="115">
        <f t="shared" si="68"/>
        <v>18</v>
      </c>
      <c r="W144" s="115">
        <f t="shared" si="68"/>
        <v>8</v>
      </c>
      <c r="X144" s="115">
        <f t="shared" si="68"/>
        <v>10</v>
      </c>
      <c r="Y144" s="115"/>
      <c r="Z144" s="115">
        <f t="shared" si="69"/>
        <v>13</v>
      </c>
      <c r="AA144" s="115">
        <f t="shared" si="69"/>
        <v>7</v>
      </c>
      <c r="AB144" s="115">
        <f t="shared" si="69"/>
        <v>6</v>
      </c>
    </row>
    <row r="145" spans="1:28" ht="15" customHeight="1" x14ac:dyDescent="0.25">
      <c r="A145" s="116" t="s">
        <v>263</v>
      </c>
      <c r="B145" s="115">
        <f t="shared" si="63"/>
        <v>24</v>
      </c>
      <c r="C145" s="115">
        <f t="shared" si="63"/>
        <v>16</v>
      </c>
      <c r="D145" s="115">
        <f t="shared" si="63"/>
        <v>8</v>
      </c>
      <c r="E145" s="115"/>
      <c r="F145" s="115">
        <f t="shared" si="64"/>
        <v>1</v>
      </c>
      <c r="G145" s="115">
        <f t="shared" si="64"/>
        <v>1</v>
      </c>
      <c r="H145" s="115">
        <f t="shared" si="64"/>
        <v>0</v>
      </c>
      <c r="I145" s="115"/>
      <c r="J145" s="115">
        <f t="shared" si="65"/>
        <v>6</v>
      </c>
      <c r="K145" s="115">
        <f t="shared" si="65"/>
        <v>5</v>
      </c>
      <c r="L145" s="115">
        <f t="shared" si="65"/>
        <v>1</v>
      </c>
      <c r="M145" s="115"/>
      <c r="N145" s="115">
        <f t="shared" si="66"/>
        <v>3</v>
      </c>
      <c r="O145" s="115">
        <f t="shared" si="66"/>
        <v>2</v>
      </c>
      <c r="P145" s="115">
        <f t="shared" si="66"/>
        <v>1</v>
      </c>
      <c r="Q145" s="115"/>
      <c r="R145" s="115">
        <f t="shared" si="67"/>
        <v>7</v>
      </c>
      <c r="S145" s="115">
        <f t="shared" si="67"/>
        <v>4</v>
      </c>
      <c r="T145" s="115">
        <f t="shared" si="67"/>
        <v>3</v>
      </c>
      <c r="U145" s="115"/>
      <c r="V145" s="115">
        <f t="shared" si="68"/>
        <v>1</v>
      </c>
      <c r="W145" s="115">
        <f t="shared" si="68"/>
        <v>1</v>
      </c>
      <c r="X145" s="115">
        <f t="shared" si="68"/>
        <v>0</v>
      </c>
      <c r="Y145" s="115"/>
      <c r="Z145" s="115">
        <f t="shared" si="69"/>
        <v>6</v>
      </c>
      <c r="AA145" s="115">
        <f t="shared" si="69"/>
        <v>3</v>
      </c>
      <c r="AB145" s="115">
        <f t="shared" si="69"/>
        <v>3</v>
      </c>
    </row>
    <row r="146" spans="1:28" ht="15" customHeight="1" x14ac:dyDescent="0.25">
      <c r="A146" s="112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</row>
    <row r="147" spans="1:28" ht="15" customHeight="1" x14ac:dyDescent="0.25">
      <c r="A147" s="136" t="s">
        <v>471</v>
      </c>
      <c r="B147" s="117"/>
      <c r="C147" s="117"/>
      <c r="D147" s="117"/>
      <c r="E147" s="118"/>
      <c r="F147" s="117"/>
      <c r="G147" s="117"/>
      <c r="H147" s="117"/>
      <c r="I147" s="118"/>
      <c r="J147" s="117"/>
      <c r="K147" s="117"/>
      <c r="L147" s="117"/>
      <c r="M147" s="118"/>
      <c r="N147" s="117"/>
      <c r="O147" s="117"/>
      <c r="P147" s="117"/>
      <c r="Q147" s="118"/>
      <c r="R147" s="117"/>
      <c r="S147" s="117"/>
      <c r="T147" s="117"/>
      <c r="U147" s="118"/>
      <c r="V147" s="117"/>
      <c r="W147" s="117"/>
      <c r="X147" s="117"/>
      <c r="Y147" s="118"/>
      <c r="Z147" s="117"/>
      <c r="AA147" s="117"/>
      <c r="AB147" s="117"/>
    </row>
    <row r="148" spans="1:28" ht="15" customHeight="1" x14ac:dyDescent="0.2">
      <c r="A148" s="137" t="s">
        <v>19</v>
      </c>
      <c r="B148" s="271">
        <v>6488</v>
      </c>
      <c r="C148" s="271">
        <v>4116</v>
      </c>
      <c r="D148" s="271">
        <v>2372</v>
      </c>
      <c r="E148" s="271"/>
      <c r="F148" s="271">
        <v>282</v>
      </c>
      <c r="G148" s="271">
        <v>172</v>
      </c>
      <c r="H148" s="271">
        <v>110</v>
      </c>
      <c r="I148" s="271"/>
      <c r="J148" s="271">
        <v>3193</v>
      </c>
      <c r="K148" s="271">
        <v>1970</v>
      </c>
      <c r="L148" s="271">
        <v>1223</v>
      </c>
      <c r="M148" s="271"/>
      <c r="N148" s="271">
        <v>1028</v>
      </c>
      <c r="O148" s="271">
        <v>641</v>
      </c>
      <c r="P148" s="271">
        <v>387</v>
      </c>
      <c r="Q148" s="271"/>
      <c r="R148" s="271">
        <v>1125</v>
      </c>
      <c r="S148" s="271">
        <v>747</v>
      </c>
      <c r="T148" s="271">
        <v>378</v>
      </c>
      <c r="U148" s="271"/>
      <c r="V148" s="271">
        <v>690</v>
      </c>
      <c r="W148" s="271">
        <v>474</v>
      </c>
      <c r="X148" s="271">
        <v>216</v>
      </c>
      <c r="Y148" s="271"/>
      <c r="Z148" s="271">
        <v>170</v>
      </c>
      <c r="AA148" s="271">
        <v>112</v>
      </c>
      <c r="AB148" s="271">
        <v>58</v>
      </c>
    </row>
    <row r="149" spans="1:28" ht="15" customHeight="1" x14ac:dyDescent="0.2">
      <c r="A149" s="116" t="s">
        <v>73</v>
      </c>
      <c r="B149" s="272">
        <v>6377</v>
      </c>
      <c r="C149" s="272">
        <v>4052</v>
      </c>
      <c r="D149" s="272">
        <v>2325</v>
      </c>
      <c r="E149" s="272"/>
      <c r="F149" s="272">
        <v>258</v>
      </c>
      <c r="G149" s="272">
        <v>162</v>
      </c>
      <c r="H149" s="272">
        <v>96</v>
      </c>
      <c r="I149" s="272"/>
      <c r="J149" s="272">
        <v>3165</v>
      </c>
      <c r="K149" s="272">
        <v>1951</v>
      </c>
      <c r="L149" s="272">
        <v>1214</v>
      </c>
      <c r="M149" s="272"/>
      <c r="N149" s="272">
        <v>1012</v>
      </c>
      <c r="O149" s="272">
        <v>632</v>
      </c>
      <c r="P149" s="272">
        <v>380</v>
      </c>
      <c r="Q149" s="272"/>
      <c r="R149" s="272">
        <v>1102</v>
      </c>
      <c r="S149" s="272">
        <v>732</v>
      </c>
      <c r="T149" s="272">
        <v>370</v>
      </c>
      <c r="U149" s="272"/>
      <c r="V149" s="272">
        <v>680</v>
      </c>
      <c r="W149" s="272">
        <v>468</v>
      </c>
      <c r="X149" s="272">
        <v>212</v>
      </c>
      <c r="Y149" s="272"/>
      <c r="Z149" s="272">
        <v>160</v>
      </c>
      <c r="AA149" s="272">
        <v>107</v>
      </c>
      <c r="AB149" s="272">
        <v>53</v>
      </c>
    </row>
    <row r="150" spans="1:28" ht="15" customHeight="1" x14ac:dyDescent="0.2">
      <c r="A150" s="116" t="s">
        <v>74</v>
      </c>
      <c r="B150" s="272">
        <v>87</v>
      </c>
      <c r="C150" s="272">
        <v>48</v>
      </c>
      <c r="D150" s="272">
        <v>39</v>
      </c>
      <c r="E150" s="272"/>
      <c r="F150" s="272">
        <v>23</v>
      </c>
      <c r="G150" s="272">
        <v>9</v>
      </c>
      <c r="H150" s="272">
        <v>14</v>
      </c>
      <c r="I150" s="272"/>
      <c r="J150" s="272">
        <v>22</v>
      </c>
      <c r="K150" s="272">
        <v>14</v>
      </c>
      <c r="L150" s="272">
        <v>8</v>
      </c>
      <c r="M150" s="272"/>
      <c r="N150" s="272">
        <v>13</v>
      </c>
      <c r="O150" s="272">
        <v>7</v>
      </c>
      <c r="P150" s="272">
        <v>6</v>
      </c>
      <c r="Q150" s="272"/>
      <c r="R150" s="272">
        <v>16</v>
      </c>
      <c r="S150" s="272">
        <v>11</v>
      </c>
      <c r="T150" s="272">
        <v>5</v>
      </c>
      <c r="U150" s="272"/>
      <c r="V150" s="272">
        <v>9</v>
      </c>
      <c r="W150" s="272">
        <v>5</v>
      </c>
      <c r="X150" s="272">
        <v>4</v>
      </c>
      <c r="Y150" s="272"/>
      <c r="Z150" s="272">
        <v>4</v>
      </c>
      <c r="AA150" s="272">
        <v>2</v>
      </c>
      <c r="AB150" s="272">
        <v>2</v>
      </c>
    </row>
    <row r="151" spans="1:28" ht="15" customHeight="1" x14ac:dyDescent="0.2">
      <c r="A151" s="116" t="s">
        <v>263</v>
      </c>
      <c r="B151" s="272">
        <v>24</v>
      </c>
      <c r="C151" s="272">
        <v>16</v>
      </c>
      <c r="D151" s="272">
        <v>8</v>
      </c>
      <c r="E151" s="272"/>
      <c r="F151" s="272">
        <v>1</v>
      </c>
      <c r="G151" s="272">
        <v>1</v>
      </c>
      <c r="H151" s="272">
        <v>0</v>
      </c>
      <c r="I151" s="272"/>
      <c r="J151" s="272">
        <v>6</v>
      </c>
      <c r="K151" s="272">
        <v>5</v>
      </c>
      <c r="L151" s="272">
        <v>1</v>
      </c>
      <c r="M151" s="272"/>
      <c r="N151" s="272">
        <v>3</v>
      </c>
      <c r="O151" s="272">
        <v>2</v>
      </c>
      <c r="P151" s="272">
        <v>1</v>
      </c>
      <c r="Q151" s="272"/>
      <c r="R151" s="272">
        <v>7</v>
      </c>
      <c r="S151" s="272">
        <v>4</v>
      </c>
      <c r="T151" s="272">
        <v>3</v>
      </c>
      <c r="U151" s="272"/>
      <c r="V151" s="272">
        <v>1</v>
      </c>
      <c r="W151" s="272">
        <v>1</v>
      </c>
      <c r="X151" s="272">
        <v>0</v>
      </c>
      <c r="Y151" s="272"/>
      <c r="Z151" s="272">
        <v>6</v>
      </c>
      <c r="AA151" s="272">
        <v>3</v>
      </c>
      <c r="AB151" s="272">
        <v>3</v>
      </c>
    </row>
    <row r="152" spans="1:28" ht="15" customHeight="1" x14ac:dyDescent="0.2">
      <c r="A152" s="116"/>
      <c r="B152" s="272"/>
      <c r="C152" s="272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  <c r="AA152" s="272"/>
      <c r="AB152" s="272"/>
    </row>
    <row r="153" spans="1:28" ht="15" customHeight="1" x14ac:dyDescent="0.2">
      <c r="A153" s="125" t="s">
        <v>472</v>
      </c>
      <c r="B153" s="272"/>
      <c r="C153" s="272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  <c r="AA153" s="272"/>
      <c r="AB153" s="272"/>
    </row>
    <row r="154" spans="1:28" ht="15" customHeight="1" x14ac:dyDescent="0.2">
      <c r="A154" s="137" t="s">
        <v>19</v>
      </c>
      <c r="B154" s="271">
        <v>3455</v>
      </c>
      <c r="C154" s="271">
        <v>2128</v>
      </c>
      <c r="D154" s="271">
        <v>1327</v>
      </c>
      <c r="E154" s="271"/>
      <c r="F154" s="271">
        <v>294</v>
      </c>
      <c r="G154" s="271">
        <v>177</v>
      </c>
      <c r="H154" s="271">
        <v>117</v>
      </c>
      <c r="I154" s="271"/>
      <c r="J154" s="271">
        <v>1512</v>
      </c>
      <c r="K154" s="271">
        <v>916</v>
      </c>
      <c r="L154" s="271">
        <v>596</v>
      </c>
      <c r="M154" s="271"/>
      <c r="N154" s="271">
        <v>594</v>
      </c>
      <c r="O154" s="271">
        <v>365</v>
      </c>
      <c r="P154" s="271">
        <v>229</v>
      </c>
      <c r="Q154" s="271"/>
      <c r="R154" s="271">
        <v>588</v>
      </c>
      <c r="S154" s="271">
        <v>382</v>
      </c>
      <c r="T154" s="271">
        <v>206</v>
      </c>
      <c r="U154" s="271"/>
      <c r="V154" s="271">
        <v>360</v>
      </c>
      <c r="W154" s="271">
        <v>231</v>
      </c>
      <c r="X154" s="271">
        <v>129</v>
      </c>
      <c r="Y154" s="271"/>
      <c r="Z154" s="271">
        <v>107</v>
      </c>
      <c r="AA154" s="271">
        <v>57</v>
      </c>
      <c r="AB154" s="271">
        <v>50</v>
      </c>
    </row>
    <row r="155" spans="1:28" ht="15" customHeight="1" x14ac:dyDescent="0.2">
      <c r="A155" s="116" t="s">
        <v>73</v>
      </c>
      <c r="B155" s="272">
        <v>3374</v>
      </c>
      <c r="C155" s="272">
        <v>2086</v>
      </c>
      <c r="D155" s="272">
        <v>1288</v>
      </c>
      <c r="E155" s="272"/>
      <c r="F155" s="272">
        <v>277</v>
      </c>
      <c r="G155" s="272">
        <v>168</v>
      </c>
      <c r="H155" s="272">
        <v>109</v>
      </c>
      <c r="I155" s="272"/>
      <c r="J155" s="272">
        <v>1494</v>
      </c>
      <c r="K155" s="272">
        <v>904</v>
      </c>
      <c r="L155" s="272">
        <v>590</v>
      </c>
      <c r="M155" s="272"/>
      <c r="N155" s="272">
        <v>578</v>
      </c>
      <c r="O155" s="272">
        <v>357</v>
      </c>
      <c r="P155" s="272">
        <v>221</v>
      </c>
      <c r="Q155" s="272"/>
      <c r="R155" s="272">
        <v>576</v>
      </c>
      <c r="S155" s="272">
        <v>377</v>
      </c>
      <c r="T155" s="272">
        <v>199</v>
      </c>
      <c r="U155" s="272"/>
      <c r="V155" s="272">
        <v>351</v>
      </c>
      <c r="W155" s="272">
        <v>228</v>
      </c>
      <c r="X155" s="272">
        <v>123</v>
      </c>
      <c r="Y155" s="272"/>
      <c r="Z155" s="272">
        <v>98</v>
      </c>
      <c r="AA155" s="272">
        <v>52</v>
      </c>
      <c r="AB155" s="272">
        <v>46</v>
      </c>
    </row>
    <row r="156" spans="1:28" ht="15" customHeight="1" x14ac:dyDescent="0.2">
      <c r="A156" s="116" t="s">
        <v>74</v>
      </c>
      <c r="B156" s="272">
        <v>81</v>
      </c>
      <c r="C156" s="272">
        <v>42</v>
      </c>
      <c r="D156" s="272">
        <v>39</v>
      </c>
      <c r="E156" s="272"/>
      <c r="F156" s="272">
        <v>17</v>
      </c>
      <c r="G156" s="272">
        <v>9</v>
      </c>
      <c r="H156" s="272">
        <v>8</v>
      </c>
      <c r="I156" s="272"/>
      <c r="J156" s="272">
        <v>18</v>
      </c>
      <c r="K156" s="272">
        <v>12</v>
      </c>
      <c r="L156" s="272">
        <v>6</v>
      </c>
      <c r="M156" s="272"/>
      <c r="N156" s="272">
        <v>16</v>
      </c>
      <c r="O156" s="272">
        <v>8</v>
      </c>
      <c r="P156" s="272">
        <v>8</v>
      </c>
      <c r="Q156" s="272"/>
      <c r="R156" s="272">
        <v>12</v>
      </c>
      <c r="S156" s="272">
        <v>5</v>
      </c>
      <c r="T156" s="272">
        <v>7</v>
      </c>
      <c r="U156" s="272"/>
      <c r="V156" s="272">
        <v>9</v>
      </c>
      <c r="W156" s="272">
        <v>3</v>
      </c>
      <c r="X156" s="272">
        <v>6</v>
      </c>
      <c r="Y156" s="272"/>
      <c r="Z156" s="272">
        <v>9</v>
      </c>
      <c r="AA156" s="272">
        <v>5</v>
      </c>
      <c r="AB156" s="272">
        <v>4</v>
      </c>
    </row>
    <row r="157" spans="1:28" ht="15" customHeight="1" x14ac:dyDescent="0.25">
      <c r="A157" s="116" t="s">
        <v>263</v>
      </c>
      <c r="B157" s="119">
        <v>0</v>
      </c>
      <c r="C157" s="119">
        <v>0</v>
      </c>
      <c r="D157" s="119">
        <v>0</v>
      </c>
      <c r="E157" s="119"/>
      <c r="F157" s="119">
        <v>0</v>
      </c>
      <c r="G157" s="119">
        <v>0</v>
      </c>
      <c r="H157" s="119">
        <v>0</v>
      </c>
      <c r="I157" s="119"/>
      <c r="J157" s="119">
        <v>0</v>
      </c>
      <c r="K157" s="119">
        <v>0</v>
      </c>
      <c r="L157" s="119">
        <v>0</v>
      </c>
      <c r="M157" s="119"/>
      <c r="N157" s="119">
        <v>0</v>
      </c>
      <c r="O157" s="119">
        <v>0</v>
      </c>
      <c r="P157" s="119">
        <v>0</v>
      </c>
      <c r="Q157" s="119"/>
      <c r="R157" s="119">
        <v>0</v>
      </c>
      <c r="S157" s="119">
        <v>0</v>
      </c>
      <c r="T157" s="119">
        <v>0</v>
      </c>
      <c r="U157" s="119"/>
      <c r="V157" s="119">
        <v>0</v>
      </c>
      <c r="W157" s="119">
        <v>0</v>
      </c>
      <c r="X157" s="119">
        <v>0</v>
      </c>
      <c r="Y157" s="119"/>
      <c r="Z157" s="119">
        <v>0</v>
      </c>
      <c r="AA157" s="119">
        <v>0</v>
      </c>
      <c r="AB157" s="119">
        <v>0</v>
      </c>
    </row>
    <row r="158" spans="1:28" ht="15" customHeight="1" x14ac:dyDescent="0.25">
      <c r="A158" s="116"/>
    </row>
    <row r="159" spans="1:28" ht="15" customHeight="1" x14ac:dyDescent="0.25">
      <c r="A159" s="315" t="s">
        <v>474</v>
      </c>
      <c r="B159" s="315"/>
      <c r="C159" s="315"/>
      <c r="D159" s="315"/>
      <c r="E159" s="315"/>
      <c r="F159" s="315"/>
      <c r="G159" s="315"/>
      <c r="H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</row>
    <row r="160" spans="1:28" ht="15" customHeight="1" x14ac:dyDescent="0.25">
      <c r="A160" s="112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</row>
    <row r="161" spans="1:28" ht="15" customHeight="1" x14ac:dyDescent="0.25">
      <c r="A161" s="113" t="s">
        <v>19</v>
      </c>
      <c r="B161" s="174">
        <f t="shared" ref="B161:D164" si="70">+B142/(B142+B40+B91)*100</f>
        <v>2.263275660738552</v>
      </c>
      <c r="C161" s="174">
        <f t="shared" si="70"/>
        <v>2.7652300224973869</v>
      </c>
      <c r="D161" s="174">
        <f t="shared" si="70"/>
        <v>1.7324309767463644</v>
      </c>
      <c r="E161" s="174"/>
      <c r="F161" s="174">
        <f t="shared" ref="F161:H164" si="71">+F142/(F142+F40+F91)*100</f>
        <v>0.81947388638336016</v>
      </c>
      <c r="G161" s="174">
        <f t="shared" si="71"/>
        <v>0.96486135301761078</v>
      </c>
      <c r="H161" s="174">
        <f t="shared" si="71"/>
        <v>0.66533794477988151</v>
      </c>
      <c r="I161" s="174"/>
      <c r="J161" s="174">
        <f t="shared" ref="J161:L164" si="72">+J142/(J142+J40+J91)*100</f>
        <v>5.9073160319911615</v>
      </c>
      <c r="K161" s="174">
        <f t="shared" si="72"/>
        <v>6.9579053956314194</v>
      </c>
      <c r="L161" s="174">
        <f t="shared" si="72"/>
        <v>4.7656475149990829</v>
      </c>
      <c r="M161" s="174"/>
      <c r="N161" s="174">
        <f t="shared" ref="N161:P164" si="73">+N142/(N142+N40+N91)*100</f>
        <v>2.1430081386745585</v>
      </c>
      <c r="O161" s="174">
        <f t="shared" si="73"/>
        <v>2.5863842040312628</v>
      </c>
      <c r="P161" s="174">
        <f t="shared" si="73"/>
        <v>1.6742770167427701</v>
      </c>
      <c r="Q161" s="174"/>
      <c r="R161" s="174">
        <f t="shared" ref="R161:T164" si="74">+R142/(R142+R40+R91)*100</f>
        <v>2.3243507286493528</v>
      </c>
      <c r="S161" s="174">
        <f t="shared" si="74"/>
        <v>2.9755943281851249</v>
      </c>
      <c r="T161" s="174">
        <f t="shared" si="74"/>
        <v>1.6332923145765745</v>
      </c>
      <c r="U161" s="174"/>
      <c r="V161" s="174">
        <f t="shared" ref="V161:X164" si="75">+V142/(V142+V40+V91)*100</f>
        <v>1.4757761879998312</v>
      </c>
      <c r="W161" s="174">
        <f t="shared" si="75"/>
        <v>1.93841077811383</v>
      </c>
      <c r="X161" s="174">
        <f t="shared" si="75"/>
        <v>0.99197791770896226</v>
      </c>
      <c r="Y161" s="174"/>
      <c r="Z161" s="174">
        <f t="shared" ref="Z161:AB164" si="76">+Z142/(Z142+Z40+Z91)*100</f>
        <v>0.40233557982802692</v>
      </c>
      <c r="AA161" s="174">
        <f t="shared" si="76"/>
        <v>0.48358943543079524</v>
      </c>
      <c r="AB161" s="174">
        <f t="shared" si="76"/>
        <v>0.31857467331347156</v>
      </c>
    </row>
    <row r="162" spans="1:28" ht="15" customHeight="1" x14ac:dyDescent="0.25">
      <c r="A162" s="108" t="s">
        <v>73</v>
      </c>
      <c r="B162" s="126">
        <f t="shared" si="70"/>
        <v>2.4539275171568562</v>
      </c>
      <c r="C162" s="126">
        <f t="shared" si="70"/>
        <v>3.0021276075420023</v>
      </c>
      <c r="D162" s="126">
        <f t="shared" si="70"/>
        <v>1.8729135131772661</v>
      </c>
      <c r="E162" s="126"/>
      <c r="F162" s="126">
        <f t="shared" si="71"/>
        <v>0.84764560491792895</v>
      </c>
      <c r="G162" s="126">
        <f t="shared" si="71"/>
        <v>1.0137003133255515</v>
      </c>
      <c r="H162" s="126">
        <f t="shared" si="71"/>
        <v>0.67076761992016232</v>
      </c>
      <c r="I162" s="126"/>
      <c r="J162" s="126">
        <f t="shared" si="72"/>
        <v>6.4544283279996675</v>
      </c>
      <c r="K162" s="126">
        <f t="shared" si="72"/>
        <v>7.5852174606126628</v>
      </c>
      <c r="L162" s="126">
        <f t="shared" si="72"/>
        <v>5.2223251505326544</v>
      </c>
      <c r="M162" s="126"/>
      <c r="N162" s="126">
        <f t="shared" si="73"/>
        <v>2.3221509836281053</v>
      </c>
      <c r="O162" s="126">
        <f t="shared" si="73"/>
        <v>2.8078244328989581</v>
      </c>
      <c r="P162" s="126">
        <f t="shared" si="73"/>
        <v>1.8076275264677575</v>
      </c>
      <c r="Q162" s="126"/>
      <c r="R162" s="126">
        <f t="shared" si="74"/>
        <v>2.5070595090466301</v>
      </c>
      <c r="S162" s="126">
        <f t="shared" si="74"/>
        <v>3.2157977150147885</v>
      </c>
      <c r="T162" s="126">
        <f t="shared" si="74"/>
        <v>1.7537370935429188</v>
      </c>
      <c r="U162" s="126"/>
      <c r="V162" s="126">
        <f t="shared" si="75"/>
        <v>1.5994663274329419</v>
      </c>
      <c r="W162" s="126">
        <f t="shared" si="75"/>
        <v>2.1117145544464333</v>
      </c>
      <c r="X162" s="126">
        <f t="shared" si="75"/>
        <v>1.0634920634920635</v>
      </c>
      <c r="Y162" s="126"/>
      <c r="Z162" s="126">
        <f t="shared" si="76"/>
        <v>0.41477099175280935</v>
      </c>
      <c r="AA162" s="126">
        <f t="shared" si="76"/>
        <v>0.50326011267962278</v>
      </c>
      <c r="AB162" s="126">
        <f t="shared" si="76"/>
        <v>0.32343428403410762</v>
      </c>
    </row>
    <row r="163" spans="1:28" ht="15" customHeight="1" x14ac:dyDescent="0.25">
      <c r="A163" s="108" t="s">
        <v>74</v>
      </c>
      <c r="B163" s="126">
        <f t="shared" si="70"/>
        <v>0.45896623319855756</v>
      </c>
      <c r="C163" s="126">
        <f t="shared" si="70"/>
        <v>0.47674541794681641</v>
      </c>
      <c r="D163" s="126">
        <f t="shared" si="70"/>
        <v>0.4400315920117342</v>
      </c>
      <c r="E163" s="126"/>
      <c r="F163" s="126">
        <f t="shared" si="71"/>
        <v>0.63572790845518123</v>
      </c>
      <c r="G163" s="126">
        <f t="shared" si="71"/>
        <v>0.55693069306930687</v>
      </c>
      <c r="H163" s="126">
        <f t="shared" si="71"/>
        <v>0.71895424836601307</v>
      </c>
      <c r="I163" s="126"/>
      <c r="J163" s="126">
        <f t="shared" si="72"/>
        <v>0.61255742725880558</v>
      </c>
      <c r="K163" s="126">
        <f t="shared" si="72"/>
        <v>0.76268700498679964</v>
      </c>
      <c r="L163" s="126">
        <f t="shared" si="72"/>
        <v>0.44857417494392821</v>
      </c>
      <c r="M163" s="126"/>
      <c r="N163" s="126">
        <f t="shared" si="73"/>
        <v>0.45900601456157009</v>
      </c>
      <c r="O163" s="126">
        <f t="shared" si="73"/>
        <v>0.46224961479198773</v>
      </c>
      <c r="P163" s="126">
        <f t="shared" si="73"/>
        <v>0.45558086560364464</v>
      </c>
      <c r="Q163" s="126"/>
      <c r="R163" s="126">
        <f t="shared" si="74"/>
        <v>0.47781569965870302</v>
      </c>
      <c r="S163" s="126">
        <f t="shared" si="74"/>
        <v>0.52910052910052907</v>
      </c>
      <c r="T163" s="126">
        <f t="shared" si="74"/>
        <v>0.42313117066290551</v>
      </c>
      <c r="U163" s="126"/>
      <c r="V163" s="126">
        <f t="shared" si="75"/>
        <v>0.30711482682136154</v>
      </c>
      <c r="W163" s="126">
        <f t="shared" si="75"/>
        <v>0.26341784655910438</v>
      </c>
      <c r="X163" s="126">
        <f t="shared" si="75"/>
        <v>0.3541076487252125</v>
      </c>
      <c r="Y163" s="126"/>
      <c r="Z163" s="126">
        <f t="shared" si="76"/>
        <v>0.22636252829531606</v>
      </c>
      <c r="AA163" s="126">
        <f t="shared" si="76"/>
        <v>0.23882633913340159</v>
      </c>
      <c r="AB163" s="126">
        <f t="shared" si="76"/>
        <v>0.21337126600284498</v>
      </c>
    </row>
    <row r="164" spans="1:28" ht="15" customHeight="1" x14ac:dyDescent="0.25">
      <c r="A164" s="108" t="s">
        <v>263</v>
      </c>
      <c r="B164" s="126">
        <f t="shared" si="70"/>
        <v>0.44843049327354262</v>
      </c>
      <c r="C164" s="126">
        <f t="shared" si="70"/>
        <v>0.64751112909753139</v>
      </c>
      <c r="D164" s="126">
        <f t="shared" si="70"/>
        <v>0.27768136063866711</v>
      </c>
      <c r="E164" s="126"/>
      <c r="F164" s="126">
        <f t="shared" si="71"/>
        <v>0.11350737797956867</v>
      </c>
      <c r="G164" s="126">
        <f t="shared" si="71"/>
        <v>0.25974025974025972</v>
      </c>
      <c r="H164" s="126">
        <f t="shared" si="71"/>
        <v>0</v>
      </c>
      <c r="I164" s="126"/>
      <c r="J164" s="126">
        <f t="shared" si="72"/>
        <v>0.64239828693790146</v>
      </c>
      <c r="K164" s="126">
        <f t="shared" si="72"/>
        <v>1.1627906976744187</v>
      </c>
      <c r="L164" s="126">
        <f t="shared" si="72"/>
        <v>0.1984126984126984</v>
      </c>
      <c r="M164" s="126"/>
      <c r="N164" s="126">
        <f t="shared" si="73"/>
        <v>0.33370411568409347</v>
      </c>
      <c r="O164" s="126">
        <f t="shared" si="73"/>
        <v>0.46728971962616817</v>
      </c>
      <c r="P164" s="126">
        <f t="shared" si="73"/>
        <v>0.21231422505307856</v>
      </c>
      <c r="Q164" s="126"/>
      <c r="R164" s="126">
        <f t="shared" si="74"/>
        <v>0.77177508269018735</v>
      </c>
      <c r="S164" s="126">
        <f t="shared" si="74"/>
        <v>0.92592592592592582</v>
      </c>
      <c r="T164" s="126">
        <f t="shared" si="74"/>
        <v>0.63157894736842102</v>
      </c>
      <c r="U164" s="126"/>
      <c r="V164" s="126">
        <f t="shared" si="75"/>
        <v>0.12062726176115801</v>
      </c>
      <c r="W164" s="126">
        <f t="shared" si="75"/>
        <v>0.26737967914438499</v>
      </c>
      <c r="X164" s="126">
        <f t="shared" si="75"/>
        <v>0</v>
      </c>
      <c r="Y164" s="126"/>
      <c r="Z164" s="126">
        <f t="shared" si="76"/>
        <v>0.66518847006651882</v>
      </c>
      <c r="AA164" s="126">
        <f t="shared" si="76"/>
        <v>0.7109004739336493</v>
      </c>
      <c r="AB164" s="126">
        <f t="shared" si="76"/>
        <v>0.625</v>
      </c>
    </row>
    <row r="165" spans="1:28" ht="15" customHeight="1" x14ac:dyDescent="0.25">
      <c r="A165" s="127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</row>
    <row r="166" spans="1:28" ht="15" customHeight="1" x14ac:dyDescent="0.25">
      <c r="A166" s="113" t="s">
        <v>471</v>
      </c>
      <c r="B166" s="128"/>
      <c r="C166" s="128"/>
      <c r="D166" s="128"/>
      <c r="E166" s="129"/>
      <c r="F166" s="128"/>
      <c r="G166" s="128"/>
      <c r="H166" s="128"/>
      <c r="I166" s="129"/>
      <c r="J166" s="128"/>
      <c r="K166" s="128"/>
      <c r="L166" s="128"/>
      <c r="M166" s="129"/>
      <c r="N166" s="128"/>
      <c r="O166" s="128"/>
      <c r="P166" s="128"/>
      <c r="Q166" s="129"/>
      <c r="R166" s="128"/>
      <c r="S166" s="128"/>
      <c r="T166" s="128"/>
      <c r="U166" s="129"/>
      <c r="V166" s="128"/>
      <c r="W166" s="128"/>
      <c r="X166" s="128"/>
      <c r="Y166" s="129"/>
      <c r="Z166" s="128"/>
      <c r="AA166" s="128"/>
      <c r="AB166" s="128"/>
    </row>
    <row r="167" spans="1:28" ht="15" customHeight="1" x14ac:dyDescent="0.25">
      <c r="A167" s="138" t="s">
        <v>19</v>
      </c>
      <c r="B167" s="174">
        <f t="shared" ref="B167:D170" si="77">+B148/(B148+B46+B97)*100</f>
        <v>2.0803273116707386</v>
      </c>
      <c r="C167" s="174">
        <f t="shared" si="77"/>
        <v>2.5749784167260987</v>
      </c>
      <c r="D167" s="174">
        <f t="shared" si="77"/>
        <v>1.5602389033599073</v>
      </c>
      <c r="E167" s="174"/>
      <c r="F167" s="174">
        <f t="shared" ref="F167:H170" si="78">+F148/(F148+F46+F97)*100</f>
        <v>0.56536819102227387</v>
      </c>
      <c r="G167" s="174">
        <f t="shared" si="78"/>
        <v>0.67213755373192652</v>
      </c>
      <c r="H167" s="174">
        <f t="shared" si="78"/>
        <v>0.45287990448351106</v>
      </c>
      <c r="I167" s="174"/>
      <c r="J167" s="174">
        <f t="shared" ref="J167:L170" si="79">+J148/(J148+J46+J97)*100</f>
        <v>5.6690872290183405</v>
      </c>
      <c r="K167" s="174">
        <f t="shared" si="79"/>
        <v>6.744496559279674</v>
      </c>
      <c r="L167" s="174">
        <f t="shared" si="79"/>
        <v>4.5105849376705764</v>
      </c>
      <c r="M167" s="174"/>
      <c r="N167" s="174">
        <f t="shared" ref="N167:P170" si="80">+N148/(N148+N46+N97)*100</f>
        <v>1.916515967859207</v>
      </c>
      <c r="O167" s="174">
        <f t="shared" si="80"/>
        <v>2.3288766167708181</v>
      </c>
      <c r="P167" s="174">
        <f t="shared" si="80"/>
        <v>1.4819069500287192</v>
      </c>
      <c r="Q167" s="174"/>
      <c r="R167" s="174">
        <f t="shared" ref="R167:T170" si="81">+R148/(R148+R46+R97)*100</f>
        <v>2.1499417126913447</v>
      </c>
      <c r="S167" s="174">
        <f t="shared" si="81"/>
        <v>2.7829520900081959</v>
      </c>
      <c r="T167" s="174">
        <f t="shared" si="81"/>
        <v>1.483225426721601</v>
      </c>
      <c r="U167" s="174"/>
      <c r="V167" s="174">
        <f t="shared" ref="V167:X170" si="82">+V148/(V148+V46+V97)*100</f>
        <v>1.3636363636363635</v>
      </c>
      <c r="W167" s="174">
        <f t="shared" si="82"/>
        <v>1.8328048874796998</v>
      </c>
      <c r="X167" s="174">
        <f t="shared" si="82"/>
        <v>0.87315061848168807</v>
      </c>
      <c r="Y167" s="174"/>
      <c r="Z167" s="174">
        <f t="shared" ref="Z167:AB170" si="83">+Z148/(Z148+Z46+Z97)*100</f>
        <v>0.34618987496436282</v>
      </c>
      <c r="AA167" s="174">
        <f t="shared" si="83"/>
        <v>0.45126717434223779</v>
      </c>
      <c r="AB167" s="174">
        <f t="shared" si="83"/>
        <v>0.23881088648248033</v>
      </c>
    </row>
    <row r="168" spans="1:28" ht="15" customHeight="1" x14ac:dyDescent="0.25">
      <c r="A168" s="108" t="s">
        <v>73</v>
      </c>
      <c r="B168" s="126">
        <f t="shared" si="77"/>
        <v>2.3472813203963545</v>
      </c>
      <c r="C168" s="126">
        <f t="shared" si="77"/>
        <v>2.9069517182007321</v>
      </c>
      <c r="D168" s="126">
        <f t="shared" si="77"/>
        <v>1.7575555992319671</v>
      </c>
      <c r="E168" s="130"/>
      <c r="F168" s="126">
        <f t="shared" si="78"/>
        <v>0.59944237918215615</v>
      </c>
      <c r="G168" s="126">
        <f t="shared" si="78"/>
        <v>0.73150907613112981</v>
      </c>
      <c r="H168" s="126">
        <f t="shared" si="78"/>
        <v>0.45946204652053219</v>
      </c>
      <c r="I168" s="130"/>
      <c r="J168" s="126">
        <f t="shared" si="79"/>
        <v>6.4352812004391859</v>
      </c>
      <c r="K168" s="126">
        <f t="shared" si="79"/>
        <v>7.6431873384000619</v>
      </c>
      <c r="L168" s="126">
        <f t="shared" si="79"/>
        <v>5.1318904294893475</v>
      </c>
      <c r="M168" s="130"/>
      <c r="N168" s="126">
        <f t="shared" si="80"/>
        <v>2.1650300579765953</v>
      </c>
      <c r="O168" s="126">
        <f t="shared" si="80"/>
        <v>2.6310311810499147</v>
      </c>
      <c r="P168" s="126">
        <f t="shared" si="80"/>
        <v>1.6723879940146114</v>
      </c>
      <c r="Q168" s="130"/>
      <c r="R168" s="126">
        <f t="shared" si="81"/>
        <v>2.4042237542542981</v>
      </c>
      <c r="S168" s="126">
        <f t="shared" si="81"/>
        <v>3.1117156946097602</v>
      </c>
      <c r="T168" s="126">
        <f t="shared" si="81"/>
        <v>1.6583004661168879</v>
      </c>
      <c r="U168" s="130"/>
      <c r="V168" s="126">
        <f t="shared" si="82"/>
        <v>1.5394715990129271</v>
      </c>
      <c r="W168" s="126">
        <f t="shared" si="82"/>
        <v>2.0734570909574233</v>
      </c>
      <c r="X168" s="126">
        <f t="shared" si="82"/>
        <v>0.9814814814814814</v>
      </c>
      <c r="Y168" s="130"/>
      <c r="Z168" s="126">
        <f t="shared" si="83"/>
        <v>0.37467216185837393</v>
      </c>
      <c r="AA168" s="126">
        <f t="shared" si="83"/>
        <v>0.4953245069900935</v>
      </c>
      <c r="AB168" s="126">
        <f t="shared" si="83"/>
        <v>0.25116102739076868</v>
      </c>
    </row>
    <row r="169" spans="1:28" ht="15" customHeight="1" x14ac:dyDescent="0.25">
      <c r="A169" s="108" t="s">
        <v>74</v>
      </c>
      <c r="B169" s="126">
        <f t="shared" si="77"/>
        <v>0.2496699764678873</v>
      </c>
      <c r="C169" s="126">
        <f t="shared" si="77"/>
        <v>0.26688907422852376</v>
      </c>
      <c r="D169" s="126">
        <f t="shared" si="77"/>
        <v>0.2313030069390902</v>
      </c>
      <c r="E169" s="130"/>
      <c r="F169" s="126">
        <f t="shared" si="78"/>
        <v>0.38603558241020475</v>
      </c>
      <c r="G169" s="126">
        <f t="shared" si="78"/>
        <v>0.29421379535796011</v>
      </c>
      <c r="H169" s="126">
        <f t="shared" si="78"/>
        <v>0.48292514660227659</v>
      </c>
      <c r="I169" s="130"/>
      <c r="J169" s="126">
        <f t="shared" si="79"/>
        <v>0.35443853713549217</v>
      </c>
      <c r="K169" s="126">
        <f t="shared" si="79"/>
        <v>0.43037196434060865</v>
      </c>
      <c r="L169" s="126">
        <f t="shared" si="79"/>
        <v>0.27081922816519971</v>
      </c>
      <c r="M169" s="130"/>
      <c r="N169" s="126">
        <f t="shared" si="80"/>
        <v>0.21677505419376353</v>
      </c>
      <c r="O169" s="126">
        <f t="shared" si="80"/>
        <v>0.22764227642276422</v>
      </c>
      <c r="P169" s="126">
        <f t="shared" si="80"/>
        <v>0.20533880903490762</v>
      </c>
      <c r="Q169" s="130"/>
      <c r="R169" s="126">
        <f t="shared" si="81"/>
        <v>0.28653295128939826</v>
      </c>
      <c r="S169" s="126">
        <f t="shared" si="81"/>
        <v>0.38115038115038113</v>
      </c>
      <c r="T169" s="126">
        <f t="shared" si="81"/>
        <v>0.18532246108228317</v>
      </c>
      <c r="U169" s="130"/>
      <c r="V169" s="126">
        <f t="shared" si="82"/>
        <v>0.1607142857142857</v>
      </c>
      <c r="W169" s="126">
        <f t="shared" si="82"/>
        <v>0.17140898183064793</v>
      </c>
      <c r="X169" s="126">
        <f t="shared" si="82"/>
        <v>0.14908684308609765</v>
      </c>
      <c r="Y169" s="130"/>
      <c r="Z169" s="126">
        <f t="shared" si="83"/>
        <v>7.2727272727272724E-2</v>
      </c>
      <c r="AA169" s="126">
        <f t="shared" si="83"/>
        <v>7.1556350626118065E-2</v>
      </c>
      <c r="AB169" s="126">
        <f t="shared" si="83"/>
        <v>7.3937153419593338E-2</v>
      </c>
    </row>
    <row r="170" spans="1:28" ht="15" customHeight="1" x14ac:dyDescent="0.25">
      <c r="A170" s="108" t="s">
        <v>263</v>
      </c>
      <c r="B170" s="126">
        <f t="shared" si="77"/>
        <v>0.44843049327354262</v>
      </c>
      <c r="C170" s="126">
        <f t="shared" si="77"/>
        <v>0.64751112909753139</v>
      </c>
      <c r="D170" s="126">
        <f t="shared" si="77"/>
        <v>0.27768136063866711</v>
      </c>
      <c r="E170" s="130"/>
      <c r="F170" s="126">
        <f t="shared" si="78"/>
        <v>0.11350737797956867</v>
      </c>
      <c r="G170" s="126">
        <f t="shared" si="78"/>
        <v>0.25974025974025972</v>
      </c>
      <c r="H170" s="126">
        <f t="shared" si="78"/>
        <v>0</v>
      </c>
      <c r="I170" s="130"/>
      <c r="J170" s="126">
        <f t="shared" si="79"/>
        <v>0.64239828693790146</v>
      </c>
      <c r="K170" s="126">
        <f t="shared" si="79"/>
        <v>1.1627906976744187</v>
      </c>
      <c r="L170" s="126">
        <f t="shared" si="79"/>
        <v>0.1984126984126984</v>
      </c>
      <c r="M170" s="130"/>
      <c r="N170" s="126">
        <f t="shared" si="80"/>
        <v>0.33370411568409347</v>
      </c>
      <c r="O170" s="126">
        <f t="shared" si="80"/>
        <v>0.46728971962616817</v>
      </c>
      <c r="P170" s="126">
        <f t="shared" si="80"/>
        <v>0.21231422505307856</v>
      </c>
      <c r="Q170" s="130"/>
      <c r="R170" s="126">
        <f t="shared" si="81"/>
        <v>0.77177508269018735</v>
      </c>
      <c r="S170" s="126">
        <f t="shared" si="81"/>
        <v>0.92592592592592582</v>
      </c>
      <c r="T170" s="126">
        <f t="shared" si="81"/>
        <v>0.63157894736842102</v>
      </c>
      <c r="U170" s="130"/>
      <c r="V170" s="126">
        <f t="shared" si="82"/>
        <v>0.12062726176115801</v>
      </c>
      <c r="W170" s="126">
        <f t="shared" si="82"/>
        <v>0.26737967914438499</v>
      </c>
      <c r="X170" s="126">
        <f t="shared" si="82"/>
        <v>0</v>
      </c>
      <c r="Y170" s="130"/>
      <c r="Z170" s="126">
        <f t="shared" si="83"/>
        <v>0.66518847006651882</v>
      </c>
      <c r="AA170" s="126">
        <f t="shared" si="83"/>
        <v>0.7109004739336493</v>
      </c>
      <c r="AB170" s="126">
        <f t="shared" si="83"/>
        <v>0.625</v>
      </c>
    </row>
    <row r="171" spans="1:28" ht="15" customHeight="1" x14ac:dyDescent="0.25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</row>
    <row r="172" spans="1:28" ht="15" customHeight="1" x14ac:dyDescent="0.25">
      <c r="A172" s="139" t="s">
        <v>472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</row>
    <row r="173" spans="1:28" ht="15" customHeight="1" x14ac:dyDescent="0.25">
      <c r="A173" s="140" t="s">
        <v>19</v>
      </c>
      <c r="B173" s="174">
        <f t="shared" ref="B173:D175" si="84">+B154/(B154+B52+B103)*100</f>
        <v>2.7109733610577109</v>
      </c>
      <c r="C173" s="174">
        <f t="shared" si="84"/>
        <v>3.2262955213924012</v>
      </c>
      <c r="D173" s="174">
        <f t="shared" si="84"/>
        <v>2.158179777839218</v>
      </c>
      <c r="E173" s="174"/>
      <c r="F173" s="174">
        <f t="shared" ref="F173:H175" si="85">+F154/(F154+F52+F103)*100</f>
        <v>1.44047035766781</v>
      </c>
      <c r="G173" s="174">
        <f t="shared" si="85"/>
        <v>1.6728097533314432</v>
      </c>
      <c r="H173" s="174">
        <f t="shared" si="85"/>
        <v>1.1903550717265237</v>
      </c>
      <c r="I173" s="174"/>
      <c r="J173" s="174">
        <f t="shared" ref="J173:L175" si="86">+J154/(J154+J52+J103)*100</f>
        <v>6.4825930372148859</v>
      </c>
      <c r="K173" s="174">
        <f t="shared" si="86"/>
        <v>7.4659711467927297</v>
      </c>
      <c r="L173" s="174">
        <f t="shared" si="86"/>
        <v>5.3912256897331527</v>
      </c>
      <c r="M173" s="174"/>
      <c r="N173" s="174">
        <f t="shared" ref="N173:P175" si="87">+N154/(N154+N52+N103)*100</f>
        <v>2.6939997278788153</v>
      </c>
      <c r="O173" s="174">
        <f t="shared" si="87"/>
        <v>3.2096377066479076</v>
      </c>
      <c r="P173" s="174">
        <f t="shared" si="87"/>
        <v>2.1447972276856793</v>
      </c>
      <c r="Q173" s="174"/>
      <c r="R173" s="174">
        <f t="shared" ref="R173:T175" si="88">+R154/(R154+R52+R103)*100</f>
        <v>2.7513920733704551</v>
      </c>
      <c r="S173" s="174">
        <f t="shared" si="88"/>
        <v>3.4414414414414418</v>
      </c>
      <c r="T173" s="174">
        <f t="shared" si="88"/>
        <v>2.0056469671891732</v>
      </c>
      <c r="U173" s="174"/>
      <c r="V173" s="174">
        <f t="shared" ref="V173:X175" si="89">+V154/(V154+V52+V103)*100</f>
        <v>1.7519100686164777</v>
      </c>
      <c r="W173" s="174">
        <f t="shared" si="89"/>
        <v>2.1983250856490293</v>
      </c>
      <c r="X173" s="174">
        <f t="shared" si="89"/>
        <v>1.2847325963549447</v>
      </c>
      <c r="Y173" s="174"/>
      <c r="Z173" s="174">
        <f t="shared" ref="Z173:AB175" si="90">+Z154/(Z154+Z52+Z103)*100</f>
        <v>0.54199169283760507</v>
      </c>
      <c r="AA173" s="174">
        <f t="shared" si="90"/>
        <v>0.5627962085308057</v>
      </c>
      <c r="AB173" s="174">
        <f t="shared" si="90"/>
        <v>0.52007489078427294</v>
      </c>
    </row>
    <row r="174" spans="1:28" ht="15" customHeight="1" x14ac:dyDescent="0.25">
      <c r="A174" s="108" t="s">
        <v>73</v>
      </c>
      <c r="B174" s="126">
        <f t="shared" si="84"/>
        <v>2.6844462832273823</v>
      </c>
      <c r="C174" s="126">
        <f t="shared" si="84"/>
        <v>3.2060247444862826</v>
      </c>
      <c r="D174" s="126">
        <f t="shared" si="84"/>
        <v>2.1246412193593085</v>
      </c>
      <c r="E174" s="130"/>
      <c r="F174" s="126">
        <f t="shared" si="85"/>
        <v>1.379756923689978</v>
      </c>
      <c r="G174" s="126">
        <f t="shared" si="85"/>
        <v>1.6141429669485012</v>
      </c>
      <c r="H174" s="126">
        <f t="shared" si="85"/>
        <v>1.1274306992139014</v>
      </c>
      <c r="I174" s="130"/>
      <c r="J174" s="126">
        <f t="shared" si="86"/>
        <v>6.4953697665318906</v>
      </c>
      <c r="K174" s="126">
        <f t="shared" si="86"/>
        <v>7.4630562205894497</v>
      </c>
      <c r="L174" s="126">
        <f t="shared" si="86"/>
        <v>5.418809698750918</v>
      </c>
      <c r="M174" s="130"/>
      <c r="N174" s="126">
        <f t="shared" si="87"/>
        <v>2.660162002945508</v>
      </c>
      <c r="O174" s="126">
        <f t="shared" si="87"/>
        <v>3.186930905195501</v>
      </c>
      <c r="P174" s="126">
        <f t="shared" si="87"/>
        <v>2.0995629868896066</v>
      </c>
      <c r="Q174" s="130"/>
      <c r="R174" s="126">
        <f t="shared" si="88"/>
        <v>2.7305048589713206</v>
      </c>
      <c r="S174" s="126">
        <f t="shared" si="88"/>
        <v>3.4391534391534391</v>
      </c>
      <c r="T174" s="126">
        <f t="shared" si="88"/>
        <v>1.9638803908023292</v>
      </c>
      <c r="U174" s="130"/>
      <c r="V174" s="126">
        <f t="shared" si="89"/>
        <v>1.7300867507886435</v>
      </c>
      <c r="W174" s="126">
        <f t="shared" si="89"/>
        <v>2.1948402002310359</v>
      </c>
      <c r="X174" s="126">
        <f t="shared" si="89"/>
        <v>1.2424242424242424</v>
      </c>
      <c r="Y174" s="130"/>
      <c r="Z174" s="126">
        <f t="shared" si="90"/>
        <v>0.50258987640391817</v>
      </c>
      <c r="AA174" s="126">
        <f t="shared" si="90"/>
        <v>0.52041633306645319</v>
      </c>
      <c r="AB174" s="126">
        <f t="shared" si="90"/>
        <v>0.48385400231408437</v>
      </c>
    </row>
    <row r="175" spans="1:28" ht="15" customHeight="1" x14ac:dyDescent="0.25">
      <c r="A175" s="108" t="s">
        <v>74</v>
      </c>
      <c r="B175" s="126">
        <f t="shared" si="84"/>
        <v>4.6075085324232079</v>
      </c>
      <c r="C175" s="126">
        <f t="shared" si="84"/>
        <v>4.7032474804031352</v>
      </c>
      <c r="D175" s="126">
        <f t="shared" si="84"/>
        <v>4.5086705202312141</v>
      </c>
      <c r="E175" s="130"/>
      <c r="F175" s="126">
        <f t="shared" si="85"/>
        <v>5.0898203592814371</v>
      </c>
      <c r="G175" s="126">
        <f t="shared" si="85"/>
        <v>5.202312138728324</v>
      </c>
      <c r="H175" s="126">
        <f t="shared" si="85"/>
        <v>4.9689440993788816</v>
      </c>
      <c r="I175" s="130"/>
      <c r="J175" s="126">
        <f t="shared" si="86"/>
        <v>5.5727554179566559</v>
      </c>
      <c r="K175" s="126">
        <f t="shared" si="86"/>
        <v>7.6923076923076925</v>
      </c>
      <c r="L175" s="126">
        <f t="shared" si="86"/>
        <v>3.5928143712574849</v>
      </c>
      <c r="M175" s="130"/>
      <c r="N175" s="126">
        <f t="shared" si="87"/>
        <v>4.9844236760124607</v>
      </c>
      <c r="O175" s="126">
        <f t="shared" si="87"/>
        <v>4.7058823529411766</v>
      </c>
      <c r="P175" s="126">
        <f t="shared" si="87"/>
        <v>5.298013245033113</v>
      </c>
      <c r="Q175" s="130"/>
      <c r="R175" s="126">
        <f t="shared" si="88"/>
        <v>4.3478260869565215</v>
      </c>
      <c r="S175" s="126">
        <f t="shared" si="88"/>
        <v>3.6231884057971016</v>
      </c>
      <c r="T175" s="126">
        <f t="shared" si="88"/>
        <v>5.0724637681159424</v>
      </c>
      <c r="U175" s="130"/>
      <c r="V175" s="126">
        <f t="shared" si="89"/>
        <v>3.4482758620689653</v>
      </c>
      <c r="W175" s="126">
        <f t="shared" si="89"/>
        <v>2.5</v>
      </c>
      <c r="X175" s="126">
        <f t="shared" si="89"/>
        <v>4.2553191489361701</v>
      </c>
      <c r="Y175" s="130"/>
      <c r="Z175" s="126">
        <f t="shared" si="90"/>
        <v>3.7037037037037033</v>
      </c>
      <c r="AA175" s="126">
        <f t="shared" si="90"/>
        <v>3.6764705882352944</v>
      </c>
      <c r="AB175" s="126">
        <f t="shared" si="90"/>
        <v>3.7383177570093453</v>
      </c>
    </row>
    <row r="176" spans="1:28" ht="15" customHeight="1" thickBot="1" x14ac:dyDescent="0.3">
      <c r="A176" s="123" t="s">
        <v>263</v>
      </c>
      <c r="B176" s="132" t="s">
        <v>61</v>
      </c>
      <c r="C176" s="132" t="s">
        <v>61</v>
      </c>
      <c r="D176" s="132" t="s">
        <v>61</v>
      </c>
      <c r="E176" s="133"/>
      <c r="F176" s="132" t="s">
        <v>61</v>
      </c>
      <c r="G176" s="132" t="s">
        <v>61</v>
      </c>
      <c r="H176" s="132" t="s">
        <v>61</v>
      </c>
      <c r="I176" s="133"/>
      <c r="J176" s="132" t="s">
        <v>61</v>
      </c>
      <c r="K176" s="132" t="s">
        <v>61</v>
      </c>
      <c r="L176" s="132" t="s">
        <v>61</v>
      </c>
      <c r="M176" s="133"/>
      <c r="N176" s="132" t="s">
        <v>61</v>
      </c>
      <c r="O176" s="132" t="s">
        <v>61</v>
      </c>
      <c r="P176" s="132" t="s">
        <v>61</v>
      </c>
      <c r="Q176" s="133"/>
      <c r="R176" s="132" t="s">
        <v>61</v>
      </c>
      <c r="S176" s="132" t="s">
        <v>61</v>
      </c>
      <c r="T176" s="132" t="s">
        <v>61</v>
      </c>
      <c r="U176" s="133"/>
      <c r="V176" s="132" t="s">
        <v>61</v>
      </c>
      <c r="W176" s="132" t="s">
        <v>61</v>
      </c>
      <c r="X176" s="132" t="s">
        <v>61</v>
      </c>
      <c r="Y176" s="133"/>
      <c r="Z176" s="132" t="s">
        <v>61</v>
      </c>
      <c r="AA176" s="132" t="s">
        <v>61</v>
      </c>
      <c r="AB176" s="132" t="s">
        <v>61</v>
      </c>
    </row>
    <row r="177" spans="1:28" ht="15" customHeight="1" x14ac:dyDescent="0.25">
      <c r="A177" s="317" t="s">
        <v>256</v>
      </c>
      <c r="B177" s="317"/>
      <c r="C177" s="317"/>
      <c r="D177" s="317"/>
      <c r="E177" s="317"/>
      <c r="F177" s="317"/>
      <c r="G177" s="317"/>
      <c r="H177" s="317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  <c r="S177" s="317"/>
      <c r="T177" s="317"/>
      <c r="U177" s="317"/>
      <c r="V177" s="317"/>
      <c r="W177" s="317"/>
      <c r="X177" s="317"/>
      <c r="Y177" s="317"/>
      <c r="Z177" s="317"/>
      <c r="AA177" s="317"/>
      <c r="AB177" s="317"/>
    </row>
    <row r="178" spans="1:28" ht="15" customHeight="1" x14ac:dyDescent="0.25">
      <c r="A178" s="318" t="s">
        <v>242</v>
      </c>
      <c r="B178" s="318"/>
      <c r="C178" s="318"/>
      <c r="D178" s="318"/>
      <c r="E178" s="318"/>
      <c r="F178" s="318"/>
      <c r="G178" s="318"/>
      <c r="H178" s="318"/>
      <c r="I178" s="318"/>
      <c r="J178" s="318"/>
      <c r="K178" s="318"/>
      <c r="L178" s="318"/>
      <c r="M178" s="318"/>
      <c r="N178" s="318"/>
      <c r="O178" s="318"/>
      <c r="P178" s="318"/>
      <c r="Q178" s="318"/>
      <c r="R178" s="318"/>
      <c r="S178" s="318"/>
      <c r="T178" s="318"/>
      <c r="U178" s="318"/>
      <c r="V178" s="318"/>
      <c r="W178" s="318"/>
      <c r="X178" s="318"/>
      <c r="Y178" s="318"/>
      <c r="Z178" s="318"/>
      <c r="AA178" s="318"/>
      <c r="AB178" s="318"/>
    </row>
  </sheetData>
  <mergeCells count="70">
    <mergeCell ref="A80:AB80"/>
    <mergeCell ref="A30:AB30"/>
    <mergeCell ref="A31:AB31"/>
    <mergeCell ref="A32:AB32"/>
    <mergeCell ref="A35:A36"/>
    <mergeCell ref="A134:AB134"/>
    <mergeCell ref="A82:AB82"/>
    <mergeCell ref="A83:AB83"/>
    <mergeCell ref="A84:AB84"/>
    <mergeCell ref="A131:AB131"/>
    <mergeCell ref="A132:AB132"/>
    <mergeCell ref="A133:AB133"/>
    <mergeCell ref="A86:A87"/>
    <mergeCell ref="A75:AB75"/>
    <mergeCell ref="A76:AB76"/>
    <mergeCell ref="A126:AB126"/>
    <mergeCell ref="A127:AB127"/>
    <mergeCell ref="A1:AB1"/>
    <mergeCell ref="A2:AB2"/>
    <mergeCell ref="A3:AB3"/>
    <mergeCell ref="A4:AB4"/>
    <mergeCell ref="A5:AB5"/>
    <mergeCell ref="A177:AB177"/>
    <mergeCell ref="A178:AB178"/>
    <mergeCell ref="B7:D7"/>
    <mergeCell ref="F7:H7"/>
    <mergeCell ref="J7:L7"/>
    <mergeCell ref="N7:P7"/>
    <mergeCell ref="R7:T7"/>
    <mergeCell ref="V7:X7"/>
    <mergeCell ref="Z7:AB7"/>
    <mergeCell ref="B35:D35"/>
    <mergeCell ref="F35:H35"/>
    <mergeCell ref="J35:L35"/>
    <mergeCell ref="N35:P35"/>
    <mergeCell ref="R35:T35"/>
    <mergeCell ref="V35:X35"/>
    <mergeCell ref="A137:A138"/>
    <mergeCell ref="A159:AB159"/>
    <mergeCell ref="Z35:AB35"/>
    <mergeCell ref="B86:D86"/>
    <mergeCell ref="F86:H86"/>
    <mergeCell ref="J86:L86"/>
    <mergeCell ref="N86:P86"/>
    <mergeCell ref="R86:T86"/>
    <mergeCell ref="V86:X86"/>
    <mergeCell ref="Z86:AB86"/>
    <mergeCell ref="A38:AB38"/>
    <mergeCell ref="A57:AB57"/>
    <mergeCell ref="V137:X137"/>
    <mergeCell ref="Z137:AB137"/>
    <mergeCell ref="A89:AB89"/>
    <mergeCell ref="A108:AB108"/>
    <mergeCell ref="A81:AB81"/>
    <mergeCell ref="AD2:AE3"/>
    <mergeCell ref="AD30:AE31"/>
    <mergeCell ref="AD81:AE82"/>
    <mergeCell ref="AD132:AE133"/>
    <mergeCell ref="A140:AB140"/>
    <mergeCell ref="A135:AB135"/>
    <mergeCell ref="B137:D137"/>
    <mergeCell ref="F137:H137"/>
    <mergeCell ref="J137:L137"/>
    <mergeCell ref="N137:P137"/>
    <mergeCell ref="R137:T137"/>
    <mergeCell ref="A33:AB33"/>
    <mergeCell ref="A7:A8"/>
    <mergeCell ref="A26:AB26"/>
    <mergeCell ref="A27:AB27"/>
    <mergeCell ref="A29:AB29"/>
  </mergeCells>
  <hyperlinks>
    <hyperlink ref="AD2" r:id="rId1" location="INDICE!A1"/>
    <hyperlink ref="AD2:AE3" location="INDICE!A1" display="INDICE"/>
    <hyperlink ref="AD30" r:id="rId2" location="INDICE!A1"/>
    <hyperlink ref="AD30:AE31" location="INDICE!A1" display="INDICE"/>
    <hyperlink ref="AD81" r:id="rId3" location="INDICE!A1"/>
    <hyperlink ref="AD81:AE82" location="INDICE!A1" display="INDICE"/>
    <hyperlink ref="AD132" r:id="rId4" location="INDICE!A1"/>
    <hyperlink ref="AD132:AE13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5"/>
  <headerFooter alignWithMargins="0"/>
  <rowBreaks count="3" manualBreakCount="3">
    <brk id="28" max="16383" man="1"/>
    <brk id="79" max="16383" man="1"/>
    <brk id="13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workbookViewId="0">
      <selection activeCell="AD2" sqref="AD2:AE3"/>
    </sheetView>
  </sheetViews>
  <sheetFormatPr baseColWidth="10" defaultRowHeight="15" customHeight="1" x14ac:dyDescent="0.25"/>
  <cols>
    <col min="1" max="1" width="17.7109375" style="124" customWidth="1"/>
    <col min="2" max="4" width="7.7109375" style="124" customWidth="1"/>
    <col min="5" max="5" width="1.42578125" style="124" customWidth="1"/>
    <col min="6" max="8" width="7.7109375" style="124" customWidth="1"/>
    <col min="9" max="9" width="1.42578125" style="124" customWidth="1"/>
    <col min="10" max="12" width="7.7109375" style="124" customWidth="1"/>
    <col min="13" max="13" width="1.85546875" style="124" customWidth="1"/>
    <col min="14" max="16" width="7.7109375" style="124" customWidth="1"/>
    <col min="17" max="17" width="1.5703125" style="124" customWidth="1"/>
    <col min="18" max="20" width="7.7109375" style="124" customWidth="1"/>
    <col min="21" max="21" width="1.140625" style="124" customWidth="1"/>
    <col min="22" max="24" width="7.7109375" style="124" customWidth="1"/>
    <col min="25" max="25" width="1.42578125" style="124" customWidth="1"/>
    <col min="26" max="28" width="7.7109375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5">
      <c r="A1" s="321" t="s">
        <v>265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29"/>
      <c r="AD1"/>
      <c r="AE1"/>
      <c r="AF1" s="46"/>
    </row>
    <row r="2" spans="1:32" ht="15" customHeight="1" x14ac:dyDescent="0.2">
      <c r="A2" s="321" t="s">
        <v>18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29"/>
      <c r="AD2" s="308" t="s">
        <v>356</v>
      </c>
      <c r="AE2" s="308"/>
      <c r="AF2" s="41"/>
    </row>
    <row r="3" spans="1:32" ht="15" customHeight="1" x14ac:dyDescent="0.2">
      <c r="A3" s="321" t="s">
        <v>254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0"/>
      <c r="AD3" s="308"/>
      <c r="AE3" s="308"/>
      <c r="AF3" s="41"/>
    </row>
    <row r="4" spans="1:32" ht="15" customHeight="1" x14ac:dyDescent="0.25">
      <c r="A4" s="321" t="s">
        <v>264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41"/>
      <c r="AD4" s="41"/>
      <c r="AE4" s="41"/>
      <c r="AF4" s="41"/>
    </row>
    <row r="5" spans="1:32" ht="15" customHeight="1" x14ac:dyDescent="0.25">
      <c r="A5" s="321" t="s">
        <v>248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</row>
    <row r="6" spans="1:32" ht="15" customHeight="1" x14ac:dyDescent="0.25">
      <c r="A6" s="321" t="s">
        <v>513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23" t="s">
        <v>260</v>
      </c>
      <c r="B8" s="316" t="s">
        <v>19</v>
      </c>
      <c r="C8" s="316" t="s">
        <v>261</v>
      </c>
      <c r="D8" s="316"/>
      <c r="E8" s="109"/>
      <c r="F8" s="316" t="s">
        <v>64</v>
      </c>
      <c r="G8" s="316"/>
      <c r="H8" s="316"/>
      <c r="I8" s="109"/>
      <c r="J8" s="316" t="s">
        <v>65</v>
      </c>
      <c r="K8" s="316"/>
      <c r="L8" s="316"/>
      <c r="M8" s="109"/>
      <c r="N8" s="316" t="s">
        <v>66</v>
      </c>
      <c r="O8" s="316"/>
      <c r="P8" s="316"/>
      <c r="Q8" s="109"/>
      <c r="R8" s="316" t="s">
        <v>67</v>
      </c>
      <c r="S8" s="316"/>
      <c r="T8" s="316"/>
      <c r="U8" s="109"/>
      <c r="V8" s="316" t="s">
        <v>68</v>
      </c>
      <c r="W8" s="316"/>
      <c r="X8" s="316"/>
      <c r="Y8" s="109"/>
      <c r="Z8" s="316" t="s">
        <v>69</v>
      </c>
      <c r="AA8" s="316"/>
      <c r="AB8" s="316"/>
    </row>
    <row r="9" spans="1:32" ht="15" customHeight="1" thickBot="1" x14ac:dyDescent="0.3">
      <c r="A9" s="324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SUM(B13:B39)</f>
        <v>439319</v>
      </c>
      <c r="C11" s="153">
        <f>SUM(C13:C39)</f>
        <v>225804</v>
      </c>
      <c r="D11" s="153">
        <f>SUM(D13:D39)</f>
        <v>213515</v>
      </c>
      <c r="E11" s="153"/>
      <c r="F11" s="153">
        <f>SUM(F13:F39)</f>
        <v>70289</v>
      </c>
      <c r="G11" s="153">
        <f>SUM(G13:G39)</f>
        <v>36171</v>
      </c>
      <c r="H11" s="153">
        <f>SUM(H13:H39)</f>
        <v>34118</v>
      </c>
      <c r="I11" s="153"/>
      <c r="J11" s="153">
        <f>SUM(J13:J39)</f>
        <v>79647</v>
      </c>
      <c r="K11" s="153">
        <f>SUM(K13:K39)</f>
        <v>41478</v>
      </c>
      <c r="L11" s="153">
        <f>SUM(L13:L39)</f>
        <v>38169</v>
      </c>
      <c r="M11" s="153"/>
      <c r="N11" s="153">
        <f>SUM(N13:N39)</f>
        <v>75688</v>
      </c>
      <c r="O11" s="153">
        <f>SUM(O13:O39)</f>
        <v>38896</v>
      </c>
      <c r="P11" s="153">
        <f>SUM(P13:P39)</f>
        <v>36792</v>
      </c>
      <c r="Q11" s="153"/>
      <c r="R11" s="153">
        <f>SUM(R13:R39)</f>
        <v>73698</v>
      </c>
      <c r="S11" s="153">
        <f>SUM(S13:S39)</f>
        <v>37942</v>
      </c>
      <c r="T11" s="153">
        <f>SUM(T13:T39)</f>
        <v>35756</v>
      </c>
      <c r="U11" s="153"/>
      <c r="V11" s="153">
        <f>SUM(V13:V39)</f>
        <v>71149</v>
      </c>
      <c r="W11" s="153">
        <f>SUM(W13:W39)</f>
        <v>36370</v>
      </c>
      <c r="X11" s="153">
        <f>SUM(X13:X39)</f>
        <v>34779</v>
      </c>
      <c r="Y11" s="153"/>
      <c r="Z11" s="153">
        <f>SUM(Z13:Z39)</f>
        <v>68848</v>
      </c>
      <c r="AA11" s="153">
        <f>SUM(AA13:AA39)</f>
        <v>34947</v>
      </c>
      <c r="AB11" s="153">
        <f>SUM(AB13:AB39)</f>
        <v>33901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27825</v>
      </c>
      <c r="C13" s="272">
        <v>14279</v>
      </c>
      <c r="D13" s="272">
        <v>13546</v>
      </c>
      <c r="E13" s="272"/>
      <c r="F13" s="272">
        <v>4544</v>
      </c>
      <c r="G13" s="272">
        <v>2346</v>
      </c>
      <c r="H13" s="272">
        <v>2198</v>
      </c>
      <c r="I13" s="272"/>
      <c r="J13" s="272">
        <v>5073</v>
      </c>
      <c r="K13" s="272">
        <v>2610</v>
      </c>
      <c r="L13" s="272">
        <v>2463</v>
      </c>
      <c r="M13" s="272"/>
      <c r="N13" s="272">
        <v>4825</v>
      </c>
      <c r="O13" s="272">
        <v>2493</v>
      </c>
      <c r="P13" s="272">
        <v>2332</v>
      </c>
      <c r="Q13" s="272"/>
      <c r="R13" s="272">
        <v>4713</v>
      </c>
      <c r="S13" s="272">
        <v>2457</v>
      </c>
      <c r="T13" s="272">
        <v>2256</v>
      </c>
      <c r="U13" s="272"/>
      <c r="V13" s="272">
        <v>4369</v>
      </c>
      <c r="W13" s="272">
        <v>2207</v>
      </c>
      <c r="X13" s="272">
        <v>2162</v>
      </c>
      <c r="Y13" s="272"/>
      <c r="Z13" s="272">
        <v>4301</v>
      </c>
      <c r="AA13" s="272">
        <v>2166</v>
      </c>
      <c r="AB13" s="272">
        <v>2135</v>
      </c>
    </row>
    <row r="14" spans="1:32" ht="15" customHeight="1" x14ac:dyDescent="0.2">
      <c r="A14" s="108" t="s">
        <v>80</v>
      </c>
      <c r="B14" s="272">
        <v>27515</v>
      </c>
      <c r="C14" s="272">
        <v>14079</v>
      </c>
      <c r="D14" s="272">
        <v>13436</v>
      </c>
      <c r="E14" s="272"/>
      <c r="F14" s="272">
        <v>4421</v>
      </c>
      <c r="G14" s="272">
        <v>2275</v>
      </c>
      <c r="H14" s="272">
        <v>2146</v>
      </c>
      <c r="I14" s="272"/>
      <c r="J14" s="272">
        <v>4765</v>
      </c>
      <c r="K14" s="272">
        <v>2426</v>
      </c>
      <c r="L14" s="272">
        <v>2339</v>
      </c>
      <c r="M14" s="272"/>
      <c r="N14" s="272">
        <v>4728</v>
      </c>
      <c r="O14" s="272">
        <v>2443</v>
      </c>
      <c r="P14" s="272">
        <v>2285</v>
      </c>
      <c r="Q14" s="272"/>
      <c r="R14" s="272">
        <v>4687</v>
      </c>
      <c r="S14" s="272">
        <v>2399</v>
      </c>
      <c r="T14" s="272">
        <v>2288</v>
      </c>
      <c r="U14" s="272"/>
      <c r="V14" s="272">
        <v>4551</v>
      </c>
      <c r="W14" s="272">
        <v>2332</v>
      </c>
      <c r="X14" s="272">
        <v>2219</v>
      </c>
      <c r="Y14" s="272"/>
      <c r="Z14" s="272">
        <v>4363</v>
      </c>
      <c r="AA14" s="272">
        <v>2204</v>
      </c>
      <c r="AB14" s="272">
        <v>2159</v>
      </c>
    </row>
    <row r="15" spans="1:32" ht="15" customHeight="1" x14ac:dyDescent="0.2">
      <c r="A15" s="108" t="s">
        <v>81</v>
      </c>
      <c r="B15" s="272">
        <v>24353</v>
      </c>
      <c r="C15" s="272">
        <v>12341</v>
      </c>
      <c r="D15" s="272">
        <v>12012</v>
      </c>
      <c r="E15" s="272"/>
      <c r="F15" s="272">
        <v>3982</v>
      </c>
      <c r="G15" s="272">
        <v>2009</v>
      </c>
      <c r="H15" s="272">
        <v>1973</v>
      </c>
      <c r="I15" s="272"/>
      <c r="J15" s="272">
        <v>4486</v>
      </c>
      <c r="K15" s="272">
        <v>2357</v>
      </c>
      <c r="L15" s="272">
        <v>2129</v>
      </c>
      <c r="M15" s="272"/>
      <c r="N15" s="272">
        <v>4207</v>
      </c>
      <c r="O15" s="272">
        <v>2101</v>
      </c>
      <c r="P15" s="272">
        <v>2106</v>
      </c>
      <c r="Q15" s="272"/>
      <c r="R15" s="272">
        <v>3997</v>
      </c>
      <c r="S15" s="272">
        <v>2031</v>
      </c>
      <c r="T15" s="272">
        <v>1966</v>
      </c>
      <c r="U15" s="272"/>
      <c r="V15" s="272">
        <v>3960</v>
      </c>
      <c r="W15" s="272">
        <v>1965</v>
      </c>
      <c r="X15" s="272">
        <v>1995</v>
      </c>
      <c r="Y15" s="272"/>
      <c r="Z15" s="272">
        <v>3721</v>
      </c>
      <c r="AA15" s="272">
        <v>1878</v>
      </c>
      <c r="AB15" s="272">
        <v>1843</v>
      </c>
    </row>
    <row r="16" spans="1:32" ht="15" customHeight="1" x14ac:dyDescent="0.2">
      <c r="A16" s="108" t="s">
        <v>82</v>
      </c>
      <c r="B16" s="272">
        <v>25975</v>
      </c>
      <c r="C16" s="272">
        <v>13327</v>
      </c>
      <c r="D16" s="272">
        <v>12648</v>
      </c>
      <c r="E16" s="272"/>
      <c r="F16" s="272">
        <v>4155</v>
      </c>
      <c r="G16" s="272">
        <v>2100</v>
      </c>
      <c r="H16" s="272">
        <v>2055</v>
      </c>
      <c r="I16" s="272"/>
      <c r="J16" s="272">
        <v>4617</v>
      </c>
      <c r="K16" s="272">
        <v>2365</v>
      </c>
      <c r="L16" s="272">
        <v>2252</v>
      </c>
      <c r="M16" s="272"/>
      <c r="N16" s="272">
        <v>4432</v>
      </c>
      <c r="O16" s="272">
        <v>2355</v>
      </c>
      <c r="P16" s="272">
        <v>2077</v>
      </c>
      <c r="Q16" s="272"/>
      <c r="R16" s="272">
        <v>4381</v>
      </c>
      <c r="S16" s="272">
        <v>2231</v>
      </c>
      <c r="T16" s="272">
        <v>2150</v>
      </c>
      <c r="U16" s="272"/>
      <c r="V16" s="272">
        <v>4174</v>
      </c>
      <c r="W16" s="272">
        <v>2176</v>
      </c>
      <c r="X16" s="272">
        <v>1998</v>
      </c>
      <c r="Y16" s="272"/>
      <c r="Z16" s="272">
        <v>4216</v>
      </c>
      <c r="AA16" s="272">
        <v>2100</v>
      </c>
      <c r="AB16" s="272">
        <v>2116</v>
      </c>
    </row>
    <row r="17" spans="1:28" ht="15" customHeight="1" x14ac:dyDescent="0.2">
      <c r="A17" s="108" t="s">
        <v>83</v>
      </c>
      <c r="B17" s="272">
        <v>5995</v>
      </c>
      <c r="C17" s="272">
        <v>3164</v>
      </c>
      <c r="D17" s="272">
        <v>2831</v>
      </c>
      <c r="E17" s="272"/>
      <c r="F17" s="272">
        <v>962</v>
      </c>
      <c r="G17" s="272">
        <v>516</v>
      </c>
      <c r="H17" s="272">
        <v>446</v>
      </c>
      <c r="I17" s="272"/>
      <c r="J17" s="272">
        <v>1035</v>
      </c>
      <c r="K17" s="272">
        <v>560</v>
      </c>
      <c r="L17" s="272">
        <v>475</v>
      </c>
      <c r="M17" s="272"/>
      <c r="N17" s="272">
        <v>1070</v>
      </c>
      <c r="O17" s="272">
        <v>565</v>
      </c>
      <c r="P17" s="272">
        <v>505</v>
      </c>
      <c r="Q17" s="272"/>
      <c r="R17" s="272">
        <v>994</v>
      </c>
      <c r="S17" s="272">
        <v>513</v>
      </c>
      <c r="T17" s="272">
        <v>481</v>
      </c>
      <c r="U17" s="272"/>
      <c r="V17" s="272">
        <v>980</v>
      </c>
      <c r="W17" s="272">
        <v>510</v>
      </c>
      <c r="X17" s="272">
        <v>470</v>
      </c>
      <c r="Y17" s="272"/>
      <c r="Z17" s="272">
        <v>954</v>
      </c>
      <c r="AA17" s="272">
        <v>500</v>
      </c>
      <c r="AB17" s="272">
        <v>454</v>
      </c>
    </row>
    <row r="18" spans="1:28" ht="15" customHeight="1" x14ac:dyDescent="0.2">
      <c r="A18" s="108" t="s">
        <v>84</v>
      </c>
      <c r="B18" s="272">
        <v>14602</v>
      </c>
      <c r="C18" s="272">
        <v>7419</v>
      </c>
      <c r="D18" s="272">
        <v>7183</v>
      </c>
      <c r="E18" s="272"/>
      <c r="F18" s="272">
        <v>2341</v>
      </c>
      <c r="G18" s="272">
        <v>1143</v>
      </c>
      <c r="H18" s="272">
        <v>1198</v>
      </c>
      <c r="I18" s="272"/>
      <c r="J18" s="272">
        <v>2644</v>
      </c>
      <c r="K18" s="272">
        <v>1372</v>
      </c>
      <c r="L18" s="272">
        <v>1272</v>
      </c>
      <c r="M18" s="272"/>
      <c r="N18" s="272">
        <v>2457</v>
      </c>
      <c r="O18" s="272">
        <v>1240</v>
      </c>
      <c r="P18" s="272">
        <v>1217</v>
      </c>
      <c r="Q18" s="272"/>
      <c r="R18" s="272">
        <v>2524</v>
      </c>
      <c r="S18" s="272">
        <v>1319</v>
      </c>
      <c r="T18" s="272">
        <v>1205</v>
      </c>
      <c r="U18" s="272"/>
      <c r="V18" s="272">
        <v>2401</v>
      </c>
      <c r="W18" s="272">
        <v>1205</v>
      </c>
      <c r="X18" s="272">
        <v>1196</v>
      </c>
      <c r="Y18" s="272"/>
      <c r="Z18" s="272">
        <v>2235</v>
      </c>
      <c r="AA18" s="272">
        <v>1140</v>
      </c>
      <c r="AB18" s="272">
        <v>1095</v>
      </c>
    </row>
    <row r="19" spans="1:28" ht="15" customHeight="1" x14ac:dyDescent="0.2">
      <c r="A19" s="108" t="s">
        <v>85</v>
      </c>
      <c r="B19" s="272">
        <v>3493</v>
      </c>
      <c r="C19" s="272">
        <v>1813</v>
      </c>
      <c r="D19" s="272">
        <v>1680</v>
      </c>
      <c r="E19" s="272"/>
      <c r="F19" s="272">
        <v>560</v>
      </c>
      <c r="G19" s="272">
        <v>295</v>
      </c>
      <c r="H19" s="272">
        <v>265</v>
      </c>
      <c r="I19" s="272"/>
      <c r="J19" s="272">
        <v>638</v>
      </c>
      <c r="K19" s="272">
        <v>333</v>
      </c>
      <c r="L19" s="272">
        <v>305</v>
      </c>
      <c r="M19" s="272"/>
      <c r="N19" s="272">
        <v>574</v>
      </c>
      <c r="O19" s="272">
        <v>291</v>
      </c>
      <c r="P19" s="272">
        <v>283</v>
      </c>
      <c r="Q19" s="272"/>
      <c r="R19" s="272">
        <v>590</v>
      </c>
      <c r="S19" s="272">
        <v>334</v>
      </c>
      <c r="T19" s="272">
        <v>256</v>
      </c>
      <c r="U19" s="272"/>
      <c r="V19" s="272">
        <v>586</v>
      </c>
      <c r="W19" s="272">
        <v>303</v>
      </c>
      <c r="X19" s="272">
        <v>283</v>
      </c>
      <c r="Y19" s="272"/>
      <c r="Z19" s="272">
        <v>545</v>
      </c>
      <c r="AA19" s="272">
        <v>257</v>
      </c>
      <c r="AB19" s="272">
        <v>288</v>
      </c>
    </row>
    <row r="20" spans="1:28" ht="15" customHeight="1" x14ac:dyDescent="0.2">
      <c r="A20" s="108" t="s">
        <v>86</v>
      </c>
      <c r="B20" s="272">
        <v>39682</v>
      </c>
      <c r="C20" s="272">
        <v>20391</v>
      </c>
      <c r="D20" s="272">
        <v>19291</v>
      </c>
      <c r="E20" s="272"/>
      <c r="F20" s="272">
        <v>6335</v>
      </c>
      <c r="G20" s="272">
        <v>3283</v>
      </c>
      <c r="H20" s="272">
        <v>3052</v>
      </c>
      <c r="I20" s="272"/>
      <c r="J20" s="272">
        <v>7139</v>
      </c>
      <c r="K20" s="272">
        <v>3698</v>
      </c>
      <c r="L20" s="272">
        <v>3441</v>
      </c>
      <c r="M20" s="272"/>
      <c r="N20" s="272">
        <v>6887</v>
      </c>
      <c r="O20" s="272">
        <v>3535</v>
      </c>
      <c r="P20" s="272">
        <v>3352</v>
      </c>
      <c r="Q20" s="272"/>
      <c r="R20" s="272">
        <v>6542</v>
      </c>
      <c r="S20" s="272">
        <v>3346</v>
      </c>
      <c r="T20" s="272">
        <v>3196</v>
      </c>
      <c r="U20" s="272"/>
      <c r="V20" s="272">
        <v>6562</v>
      </c>
      <c r="W20" s="272">
        <v>3343</v>
      </c>
      <c r="X20" s="272">
        <v>3219</v>
      </c>
      <c r="Y20" s="272"/>
      <c r="Z20" s="272">
        <v>6217</v>
      </c>
      <c r="AA20" s="272">
        <v>3186</v>
      </c>
      <c r="AB20" s="272">
        <v>3031</v>
      </c>
    </row>
    <row r="21" spans="1:28" ht="15" customHeight="1" x14ac:dyDescent="0.2">
      <c r="A21" s="108" t="s">
        <v>87</v>
      </c>
      <c r="B21" s="272">
        <v>17878</v>
      </c>
      <c r="C21" s="272">
        <v>9215</v>
      </c>
      <c r="D21" s="272">
        <v>8663</v>
      </c>
      <c r="E21" s="272"/>
      <c r="F21" s="272">
        <v>2895</v>
      </c>
      <c r="G21" s="272">
        <v>1502</v>
      </c>
      <c r="H21" s="272">
        <v>1393</v>
      </c>
      <c r="I21" s="272"/>
      <c r="J21" s="272">
        <v>3201</v>
      </c>
      <c r="K21" s="272">
        <v>1686</v>
      </c>
      <c r="L21" s="272">
        <v>1515</v>
      </c>
      <c r="M21" s="272"/>
      <c r="N21" s="272">
        <v>3101</v>
      </c>
      <c r="O21" s="272">
        <v>1575</v>
      </c>
      <c r="P21" s="272">
        <v>1526</v>
      </c>
      <c r="Q21" s="272"/>
      <c r="R21" s="272">
        <v>2912</v>
      </c>
      <c r="S21" s="272">
        <v>1506</v>
      </c>
      <c r="T21" s="272">
        <v>1406</v>
      </c>
      <c r="U21" s="272"/>
      <c r="V21" s="272">
        <v>2959</v>
      </c>
      <c r="W21" s="272">
        <v>1513</v>
      </c>
      <c r="X21" s="272">
        <v>1446</v>
      </c>
      <c r="Y21" s="272"/>
      <c r="Z21" s="272">
        <v>2810</v>
      </c>
      <c r="AA21" s="272">
        <v>1433</v>
      </c>
      <c r="AB21" s="272">
        <v>1377</v>
      </c>
    </row>
    <row r="22" spans="1:28" ht="15" customHeight="1" x14ac:dyDescent="0.2">
      <c r="A22" s="108" t="s">
        <v>88</v>
      </c>
      <c r="B22" s="272">
        <v>25156</v>
      </c>
      <c r="C22" s="272">
        <v>12971</v>
      </c>
      <c r="D22" s="272">
        <v>12185</v>
      </c>
      <c r="E22" s="272"/>
      <c r="F22" s="272">
        <v>4313</v>
      </c>
      <c r="G22" s="272">
        <v>2226</v>
      </c>
      <c r="H22" s="272">
        <v>2087</v>
      </c>
      <c r="I22" s="272"/>
      <c r="J22" s="272">
        <v>4596</v>
      </c>
      <c r="K22" s="272">
        <v>2437</v>
      </c>
      <c r="L22" s="272">
        <v>2159</v>
      </c>
      <c r="M22" s="272"/>
      <c r="N22" s="272">
        <v>4247</v>
      </c>
      <c r="O22" s="272">
        <v>2201</v>
      </c>
      <c r="P22" s="272">
        <v>2046</v>
      </c>
      <c r="Q22" s="272"/>
      <c r="R22" s="272">
        <v>4186</v>
      </c>
      <c r="S22" s="272">
        <v>2144</v>
      </c>
      <c r="T22" s="272">
        <v>2042</v>
      </c>
      <c r="U22" s="272"/>
      <c r="V22" s="272">
        <v>3973</v>
      </c>
      <c r="W22" s="272">
        <v>2065</v>
      </c>
      <c r="X22" s="272">
        <v>1908</v>
      </c>
      <c r="Y22" s="272"/>
      <c r="Z22" s="272">
        <v>3841</v>
      </c>
      <c r="AA22" s="272">
        <v>1898</v>
      </c>
      <c r="AB22" s="272">
        <v>1943</v>
      </c>
    </row>
    <row r="23" spans="1:28" ht="15" customHeight="1" x14ac:dyDescent="0.2">
      <c r="A23" s="108" t="s">
        <v>89</v>
      </c>
      <c r="B23" s="272">
        <v>8425</v>
      </c>
      <c r="C23" s="272">
        <v>4363</v>
      </c>
      <c r="D23" s="272">
        <v>4062</v>
      </c>
      <c r="E23" s="272"/>
      <c r="F23" s="272">
        <v>1297</v>
      </c>
      <c r="G23" s="272">
        <v>657</v>
      </c>
      <c r="H23" s="272">
        <v>640</v>
      </c>
      <c r="I23" s="272"/>
      <c r="J23" s="272">
        <v>1619</v>
      </c>
      <c r="K23" s="272">
        <v>872</v>
      </c>
      <c r="L23" s="272">
        <v>747</v>
      </c>
      <c r="M23" s="272"/>
      <c r="N23" s="272">
        <v>1474</v>
      </c>
      <c r="O23" s="272">
        <v>740</v>
      </c>
      <c r="P23" s="272">
        <v>734</v>
      </c>
      <c r="Q23" s="272"/>
      <c r="R23" s="272">
        <v>1403</v>
      </c>
      <c r="S23" s="272">
        <v>755</v>
      </c>
      <c r="T23" s="272">
        <v>648</v>
      </c>
      <c r="U23" s="272"/>
      <c r="V23" s="272">
        <v>1387</v>
      </c>
      <c r="W23" s="272">
        <v>688</v>
      </c>
      <c r="X23" s="272">
        <v>699</v>
      </c>
      <c r="Y23" s="272"/>
      <c r="Z23" s="272">
        <v>1245</v>
      </c>
      <c r="AA23" s="272">
        <v>651</v>
      </c>
      <c r="AB23" s="272">
        <v>594</v>
      </c>
    </row>
    <row r="24" spans="1:28" ht="15" customHeight="1" x14ac:dyDescent="0.2">
      <c r="A24" s="154" t="s">
        <v>90</v>
      </c>
      <c r="B24" s="272">
        <v>36167</v>
      </c>
      <c r="C24" s="272">
        <v>18635</v>
      </c>
      <c r="D24" s="272">
        <v>17532</v>
      </c>
      <c r="E24" s="272"/>
      <c r="F24" s="272">
        <v>5698</v>
      </c>
      <c r="G24" s="272">
        <v>2971</v>
      </c>
      <c r="H24" s="272">
        <v>2727</v>
      </c>
      <c r="I24" s="272"/>
      <c r="J24" s="272">
        <v>6443</v>
      </c>
      <c r="K24" s="272">
        <v>3369</v>
      </c>
      <c r="L24" s="272">
        <v>3074</v>
      </c>
      <c r="M24" s="272"/>
      <c r="N24" s="272">
        <v>6072</v>
      </c>
      <c r="O24" s="272">
        <v>3061</v>
      </c>
      <c r="P24" s="272">
        <v>3011</v>
      </c>
      <c r="Q24" s="272"/>
      <c r="R24" s="272">
        <v>6182</v>
      </c>
      <c r="S24" s="272">
        <v>3176</v>
      </c>
      <c r="T24" s="272">
        <v>3006</v>
      </c>
      <c r="U24" s="272"/>
      <c r="V24" s="272">
        <v>6041</v>
      </c>
      <c r="W24" s="272">
        <v>3101</v>
      </c>
      <c r="X24" s="272">
        <v>2940</v>
      </c>
      <c r="Y24" s="272"/>
      <c r="Z24" s="272">
        <v>5731</v>
      </c>
      <c r="AA24" s="272">
        <v>2957</v>
      </c>
      <c r="AB24" s="272">
        <v>2774</v>
      </c>
    </row>
    <row r="25" spans="1:28" ht="15" customHeight="1" x14ac:dyDescent="0.2">
      <c r="A25" s="108" t="s">
        <v>91</v>
      </c>
      <c r="B25" s="272">
        <v>9412</v>
      </c>
      <c r="C25" s="272">
        <v>4770</v>
      </c>
      <c r="D25" s="272">
        <v>4642</v>
      </c>
      <c r="E25" s="272"/>
      <c r="F25" s="272">
        <v>1478</v>
      </c>
      <c r="G25" s="272">
        <v>762</v>
      </c>
      <c r="H25" s="272">
        <v>716</v>
      </c>
      <c r="I25" s="272"/>
      <c r="J25" s="272">
        <v>1703</v>
      </c>
      <c r="K25" s="272">
        <v>859</v>
      </c>
      <c r="L25" s="272">
        <v>844</v>
      </c>
      <c r="M25" s="272"/>
      <c r="N25" s="272">
        <v>1641</v>
      </c>
      <c r="O25" s="272">
        <v>828</v>
      </c>
      <c r="P25" s="272">
        <v>813</v>
      </c>
      <c r="Q25" s="272"/>
      <c r="R25" s="272">
        <v>1664</v>
      </c>
      <c r="S25" s="272">
        <v>817</v>
      </c>
      <c r="T25" s="272">
        <v>847</v>
      </c>
      <c r="U25" s="272"/>
      <c r="V25" s="272">
        <v>1491</v>
      </c>
      <c r="W25" s="272">
        <v>768</v>
      </c>
      <c r="X25" s="272">
        <v>723</v>
      </c>
      <c r="Y25" s="272"/>
      <c r="Z25" s="272">
        <v>1435</v>
      </c>
      <c r="AA25" s="272">
        <v>736</v>
      </c>
      <c r="AB25" s="272">
        <v>699</v>
      </c>
    </row>
    <row r="26" spans="1:28" ht="15" customHeight="1" x14ac:dyDescent="0.2">
      <c r="A26" s="108" t="s">
        <v>92</v>
      </c>
      <c r="B26" s="272">
        <v>32829</v>
      </c>
      <c r="C26" s="272">
        <v>16711</v>
      </c>
      <c r="D26" s="272">
        <v>16118</v>
      </c>
      <c r="E26" s="272"/>
      <c r="F26" s="272">
        <v>5178</v>
      </c>
      <c r="G26" s="272">
        <v>2615</v>
      </c>
      <c r="H26" s="272">
        <v>2563</v>
      </c>
      <c r="I26" s="272"/>
      <c r="J26" s="272">
        <v>5936</v>
      </c>
      <c r="K26" s="272">
        <v>2997</v>
      </c>
      <c r="L26" s="272">
        <v>2939</v>
      </c>
      <c r="M26" s="272"/>
      <c r="N26" s="272">
        <v>5469</v>
      </c>
      <c r="O26" s="272">
        <v>2801</v>
      </c>
      <c r="P26" s="272">
        <v>2668</v>
      </c>
      <c r="Q26" s="272"/>
      <c r="R26" s="272">
        <v>5387</v>
      </c>
      <c r="S26" s="272">
        <v>2752</v>
      </c>
      <c r="T26" s="272">
        <v>2635</v>
      </c>
      <c r="U26" s="272"/>
      <c r="V26" s="272">
        <v>5421</v>
      </c>
      <c r="W26" s="272">
        <v>2778</v>
      </c>
      <c r="X26" s="272">
        <v>2643</v>
      </c>
      <c r="Y26" s="272"/>
      <c r="Z26" s="272">
        <v>5438</v>
      </c>
      <c r="AA26" s="272">
        <v>2768</v>
      </c>
      <c r="AB26" s="272">
        <v>2670</v>
      </c>
    </row>
    <row r="27" spans="1:28" ht="15" customHeight="1" x14ac:dyDescent="0.2">
      <c r="A27" s="108" t="s">
        <v>93</v>
      </c>
      <c r="B27" s="272">
        <v>7883</v>
      </c>
      <c r="C27" s="272">
        <v>4039</v>
      </c>
      <c r="D27" s="272">
        <v>3844</v>
      </c>
      <c r="E27" s="272"/>
      <c r="F27" s="272">
        <v>1238</v>
      </c>
      <c r="G27" s="272">
        <v>661</v>
      </c>
      <c r="H27" s="272">
        <v>577</v>
      </c>
      <c r="I27" s="272"/>
      <c r="J27" s="272">
        <v>1498</v>
      </c>
      <c r="K27" s="272">
        <v>784</v>
      </c>
      <c r="L27" s="272">
        <v>714</v>
      </c>
      <c r="M27" s="272"/>
      <c r="N27" s="272">
        <v>1310</v>
      </c>
      <c r="O27" s="272">
        <v>659</v>
      </c>
      <c r="P27" s="272">
        <v>651</v>
      </c>
      <c r="Q27" s="272"/>
      <c r="R27" s="272">
        <v>1359</v>
      </c>
      <c r="S27" s="272">
        <v>672</v>
      </c>
      <c r="T27" s="272">
        <v>687</v>
      </c>
      <c r="U27" s="272"/>
      <c r="V27" s="272">
        <v>1215</v>
      </c>
      <c r="W27" s="272">
        <v>627</v>
      </c>
      <c r="X27" s="272">
        <v>588</v>
      </c>
      <c r="Y27" s="272"/>
      <c r="Z27" s="272">
        <v>1263</v>
      </c>
      <c r="AA27" s="272">
        <v>636</v>
      </c>
      <c r="AB27" s="272">
        <v>627</v>
      </c>
    </row>
    <row r="28" spans="1:28" ht="15" customHeight="1" x14ac:dyDescent="0.2">
      <c r="A28" s="108" t="s">
        <v>94</v>
      </c>
      <c r="B28" s="272">
        <v>12223</v>
      </c>
      <c r="C28" s="272">
        <v>6251</v>
      </c>
      <c r="D28" s="272">
        <v>5972</v>
      </c>
      <c r="E28" s="272"/>
      <c r="F28" s="272">
        <v>1922</v>
      </c>
      <c r="G28" s="272">
        <v>1000</v>
      </c>
      <c r="H28" s="272">
        <v>922</v>
      </c>
      <c r="I28" s="272"/>
      <c r="J28" s="272">
        <v>2239</v>
      </c>
      <c r="K28" s="272">
        <v>1176</v>
      </c>
      <c r="L28" s="272">
        <v>1063</v>
      </c>
      <c r="M28" s="272"/>
      <c r="N28" s="272">
        <v>2190</v>
      </c>
      <c r="O28" s="272">
        <v>1134</v>
      </c>
      <c r="P28" s="272">
        <v>1056</v>
      </c>
      <c r="Q28" s="272"/>
      <c r="R28" s="272">
        <v>2121</v>
      </c>
      <c r="S28" s="272">
        <v>1036</v>
      </c>
      <c r="T28" s="272">
        <v>1085</v>
      </c>
      <c r="U28" s="272"/>
      <c r="V28" s="272">
        <v>1911</v>
      </c>
      <c r="W28" s="272">
        <v>987</v>
      </c>
      <c r="X28" s="272">
        <v>924</v>
      </c>
      <c r="Y28" s="272"/>
      <c r="Z28" s="272">
        <v>1840</v>
      </c>
      <c r="AA28" s="272">
        <v>918</v>
      </c>
      <c r="AB28" s="272">
        <v>922</v>
      </c>
    </row>
    <row r="29" spans="1:28" ht="15" customHeight="1" x14ac:dyDescent="0.2">
      <c r="A29" s="108" t="s">
        <v>95</v>
      </c>
      <c r="B29" s="272">
        <v>7016</v>
      </c>
      <c r="C29" s="272">
        <v>3685</v>
      </c>
      <c r="D29" s="272">
        <v>3331</v>
      </c>
      <c r="E29" s="272"/>
      <c r="F29" s="272">
        <v>1104</v>
      </c>
      <c r="G29" s="272">
        <v>565</v>
      </c>
      <c r="H29" s="272">
        <v>539</v>
      </c>
      <c r="I29" s="272"/>
      <c r="J29" s="272">
        <v>1239</v>
      </c>
      <c r="K29" s="272">
        <v>676</v>
      </c>
      <c r="L29" s="272">
        <v>563</v>
      </c>
      <c r="M29" s="272"/>
      <c r="N29" s="272">
        <v>1245</v>
      </c>
      <c r="O29" s="272">
        <v>633</v>
      </c>
      <c r="P29" s="272">
        <v>612</v>
      </c>
      <c r="Q29" s="272"/>
      <c r="R29" s="272">
        <v>1142</v>
      </c>
      <c r="S29" s="272">
        <v>602</v>
      </c>
      <c r="T29" s="272">
        <v>540</v>
      </c>
      <c r="U29" s="272"/>
      <c r="V29" s="272">
        <v>1154</v>
      </c>
      <c r="W29" s="272">
        <v>615</v>
      </c>
      <c r="X29" s="272">
        <v>539</v>
      </c>
      <c r="Y29" s="272"/>
      <c r="Z29" s="272">
        <v>1132</v>
      </c>
      <c r="AA29" s="272">
        <v>594</v>
      </c>
      <c r="AB29" s="272">
        <v>538</v>
      </c>
    </row>
    <row r="30" spans="1:28" ht="15" customHeight="1" x14ac:dyDescent="0.2">
      <c r="A30" s="108" t="s">
        <v>96</v>
      </c>
      <c r="B30" s="272">
        <v>10267</v>
      </c>
      <c r="C30" s="272">
        <v>5345</v>
      </c>
      <c r="D30" s="272">
        <v>4922</v>
      </c>
      <c r="E30" s="272"/>
      <c r="F30" s="272">
        <v>1625</v>
      </c>
      <c r="G30" s="272">
        <v>825</v>
      </c>
      <c r="H30" s="272">
        <v>800</v>
      </c>
      <c r="I30" s="272"/>
      <c r="J30" s="272">
        <v>1916</v>
      </c>
      <c r="K30" s="272">
        <v>1069</v>
      </c>
      <c r="L30" s="272">
        <v>847</v>
      </c>
      <c r="M30" s="272"/>
      <c r="N30" s="272">
        <v>1821</v>
      </c>
      <c r="O30" s="272">
        <v>928</v>
      </c>
      <c r="P30" s="272">
        <v>893</v>
      </c>
      <c r="Q30" s="272"/>
      <c r="R30" s="272">
        <v>1757</v>
      </c>
      <c r="S30" s="272">
        <v>910</v>
      </c>
      <c r="T30" s="272">
        <v>847</v>
      </c>
      <c r="U30" s="272"/>
      <c r="V30" s="272">
        <v>1626</v>
      </c>
      <c r="W30" s="272">
        <v>847</v>
      </c>
      <c r="X30" s="272">
        <v>779</v>
      </c>
      <c r="Y30" s="272"/>
      <c r="Z30" s="272">
        <v>1522</v>
      </c>
      <c r="AA30" s="272">
        <v>766</v>
      </c>
      <c r="AB30" s="272">
        <v>756</v>
      </c>
    </row>
    <row r="31" spans="1:28" ht="15" customHeight="1" x14ac:dyDescent="0.2">
      <c r="A31" s="108" t="s">
        <v>97</v>
      </c>
      <c r="B31" s="272">
        <v>6729</v>
      </c>
      <c r="C31" s="272">
        <v>3518</v>
      </c>
      <c r="D31" s="272">
        <v>3211</v>
      </c>
      <c r="E31" s="272"/>
      <c r="F31" s="272">
        <v>1072</v>
      </c>
      <c r="G31" s="272">
        <v>565</v>
      </c>
      <c r="H31" s="272">
        <v>507</v>
      </c>
      <c r="I31" s="272"/>
      <c r="J31" s="272">
        <v>1208</v>
      </c>
      <c r="K31" s="272">
        <v>619</v>
      </c>
      <c r="L31" s="272">
        <v>589</v>
      </c>
      <c r="M31" s="272"/>
      <c r="N31" s="272">
        <v>1202</v>
      </c>
      <c r="O31" s="272">
        <v>620</v>
      </c>
      <c r="P31" s="272">
        <v>582</v>
      </c>
      <c r="Q31" s="272"/>
      <c r="R31" s="272">
        <v>1106</v>
      </c>
      <c r="S31" s="272">
        <v>580</v>
      </c>
      <c r="T31" s="272">
        <v>526</v>
      </c>
      <c r="U31" s="272"/>
      <c r="V31" s="272">
        <v>1101</v>
      </c>
      <c r="W31" s="272">
        <v>591</v>
      </c>
      <c r="X31" s="272">
        <v>510</v>
      </c>
      <c r="Y31" s="272"/>
      <c r="Z31" s="272">
        <v>1040</v>
      </c>
      <c r="AA31" s="272">
        <v>543</v>
      </c>
      <c r="AB31" s="272">
        <v>497</v>
      </c>
    </row>
    <row r="32" spans="1:28" ht="15" customHeight="1" x14ac:dyDescent="0.2">
      <c r="A32" s="108" t="s">
        <v>98</v>
      </c>
      <c r="B32" s="272">
        <v>14340</v>
      </c>
      <c r="C32" s="272">
        <v>7348</v>
      </c>
      <c r="D32" s="272">
        <v>6992</v>
      </c>
      <c r="E32" s="272"/>
      <c r="F32" s="272">
        <v>2190</v>
      </c>
      <c r="G32" s="272">
        <v>1137</v>
      </c>
      <c r="H32" s="272">
        <v>1053</v>
      </c>
      <c r="I32" s="272"/>
      <c r="J32" s="272">
        <v>2691</v>
      </c>
      <c r="K32" s="272">
        <v>1368</v>
      </c>
      <c r="L32" s="272">
        <v>1323</v>
      </c>
      <c r="M32" s="272"/>
      <c r="N32" s="272">
        <v>2591</v>
      </c>
      <c r="O32" s="272">
        <v>1330</v>
      </c>
      <c r="P32" s="272">
        <v>1261</v>
      </c>
      <c r="Q32" s="272"/>
      <c r="R32" s="272">
        <v>2303</v>
      </c>
      <c r="S32" s="272">
        <v>1189</v>
      </c>
      <c r="T32" s="272">
        <v>1114</v>
      </c>
      <c r="U32" s="272"/>
      <c r="V32" s="272">
        <v>2289</v>
      </c>
      <c r="W32" s="272">
        <v>1189</v>
      </c>
      <c r="X32" s="272">
        <v>1100</v>
      </c>
      <c r="Y32" s="272"/>
      <c r="Z32" s="272">
        <v>2276</v>
      </c>
      <c r="AA32" s="272">
        <v>1135</v>
      </c>
      <c r="AB32" s="272">
        <v>1141</v>
      </c>
    </row>
    <row r="33" spans="1:28" ht="15" customHeight="1" x14ac:dyDescent="0.2">
      <c r="A33" s="108" t="s">
        <v>99</v>
      </c>
      <c r="B33" s="272">
        <v>14223</v>
      </c>
      <c r="C33" s="272">
        <v>7316</v>
      </c>
      <c r="D33" s="272">
        <v>6907</v>
      </c>
      <c r="E33" s="272"/>
      <c r="F33" s="272">
        <v>2187</v>
      </c>
      <c r="G33" s="272">
        <v>1161</v>
      </c>
      <c r="H33" s="272">
        <v>1026</v>
      </c>
      <c r="I33" s="272"/>
      <c r="J33" s="272">
        <v>2622</v>
      </c>
      <c r="K33" s="272">
        <v>1383</v>
      </c>
      <c r="L33" s="272">
        <v>1239</v>
      </c>
      <c r="M33" s="272"/>
      <c r="N33" s="272">
        <v>2445</v>
      </c>
      <c r="O33" s="272">
        <v>1233</v>
      </c>
      <c r="P33" s="272">
        <v>1212</v>
      </c>
      <c r="Q33" s="272"/>
      <c r="R33" s="272">
        <v>2357</v>
      </c>
      <c r="S33" s="272">
        <v>1252</v>
      </c>
      <c r="T33" s="272">
        <v>1105</v>
      </c>
      <c r="U33" s="272"/>
      <c r="V33" s="272">
        <v>2321</v>
      </c>
      <c r="W33" s="272">
        <v>1121</v>
      </c>
      <c r="X33" s="272">
        <v>1200</v>
      </c>
      <c r="Y33" s="272"/>
      <c r="Z33" s="272">
        <v>2291</v>
      </c>
      <c r="AA33" s="272">
        <v>1166</v>
      </c>
      <c r="AB33" s="272">
        <v>1125</v>
      </c>
    </row>
    <row r="34" spans="1:28" ht="15" customHeight="1" x14ac:dyDescent="0.2">
      <c r="A34" s="108" t="s">
        <v>100</v>
      </c>
      <c r="B34" s="272">
        <v>7661</v>
      </c>
      <c r="C34" s="272">
        <v>4001</v>
      </c>
      <c r="D34" s="272">
        <v>3660</v>
      </c>
      <c r="E34" s="272"/>
      <c r="F34" s="272">
        <v>1230</v>
      </c>
      <c r="G34" s="272">
        <v>643</v>
      </c>
      <c r="H34" s="272">
        <v>587</v>
      </c>
      <c r="I34" s="272"/>
      <c r="J34" s="272">
        <v>1507</v>
      </c>
      <c r="K34" s="272">
        <v>786</v>
      </c>
      <c r="L34" s="272">
        <v>721</v>
      </c>
      <c r="M34" s="272"/>
      <c r="N34" s="272">
        <v>1337</v>
      </c>
      <c r="O34" s="272">
        <v>722</v>
      </c>
      <c r="P34" s="272">
        <v>615</v>
      </c>
      <c r="Q34" s="272"/>
      <c r="R34" s="272">
        <v>1285</v>
      </c>
      <c r="S34" s="272">
        <v>677</v>
      </c>
      <c r="T34" s="272">
        <v>608</v>
      </c>
      <c r="U34" s="272"/>
      <c r="V34" s="272">
        <v>1196</v>
      </c>
      <c r="W34" s="272">
        <v>594</v>
      </c>
      <c r="X34" s="272">
        <v>602</v>
      </c>
      <c r="Y34" s="272"/>
      <c r="Z34" s="272">
        <v>1106</v>
      </c>
      <c r="AA34" s="272">
        <v>579</v>
      </c>
      <c r="AB34" s="272">
        <v>527</v>
      </c>
    </row>
    <row r="35" spans="1:28" ht="15" customHeight="1" x14ac:dyDescent="0.2">
      <c r="A35" s="108" t="s">
        <v>101</v>
      </c>
      <c r="B35" s="272">
        <v>8469</v>
      </c>
      <c r="C35" s="272">
        <v>4413</v>
      </c>
      <c r="D35" s="272">
        <v>4056</v>
      </c>
      <c r="E35" s="272"/>
      <c r="F35" s="272">
        <v>1373</v>
      </c>
      <c r="G35" s="272">
        <v>710</v>
      </c>
      <c r="H35" s="272">
        <v>663</v>
      </c>
      <c r="I35" s="272"/>
      <c r="J35" s="272">
        <v>1570</v>
      </c>
      <c r="K35" s="272">
        <v>828</v>
      </c>
      <c r="L35" s="272">
        <v>742</v>
      </c>
      <c r="M35" s="272"/>
      <c r="N35" s="272">
        <v>1421</v>
      </c>
      <c r="O35" s="272">
        <v>735</v>
      </c>
      <c r="P35" s="272">
        <v>686</v>
      </c>
      <c r="Q35" s="272"/>
      <c r="R35" s="272">
        <v>1409</v>
      </c>
      <c r="S35" s="272">
        <v>736</v>
      </c>
      <c r="T35" s="272">
        <v>673</v>
      </c>
      <c r="U35" s="272"/>
      <c r="V35" s="272">
        <v>1380</v>
      </c>
      <c r="W35" s="272">
        <v>720</v>
      </c>
      <c r="X35" s="272">
        <v>660</v>
      </c>
      <c r="Y35" s="272"/>
      <c r="Z35" s="272">
        <v>1316</v>
      </c>
      <c r="AA35" s="272">
        <v>684</v>
      </c>
      <c r="AB35" s="272">
        <v>632</v>
      </c>
    </row>
    <row r="36" spans="1:28" ht="15" customHeight="1" x14ac:dyDescent="0.2">
      <c r="A36" s="108" t="s">
        <v>102</v>
      </c>
      <c r="B36" s="272">
        <v>2769</v>
      </c>
      <c r="C36" s="272">
        <v>1498</v>
      </c>
      <c r="D36" s="272">
        <v>1271</v>
      </c>
      <c r="E36" s="272"/>
      <c r="F36" s="272">
        <v>367</v>
      </c>
      <c r="G36" s="272">
        <v>185</v>
      </c>
      <c r="H36" s="272">
        <v>182</v>
      </c>
      <c r="I36" s="272"/>
      <c r="J36" s="272">
        <v>483</v>
      </c>
      <c r="K36" s="272">
        <v>256</v>
      </c>
      <c r="L36" s="272">
        <v>227</v>
      </c>
      <c r="M36" s="272"/>
      <c r="N36" s="272">
        <v>518</v>
      </c>
      <c r="O36" s="272">
        <v>283</v>
      </c>
      <c r="P36" s="272">
        <v>235</v>
      </c>
      <c r="Q36" s="272"/>
      <c r="R36" s="272">
        <v>499</v>
      </c>
      <c r="S36" s="272">
        <v>272</v>
      </c>
      <c r="T36" s="272">
        <v>227</v>
      </c>
      <c r="U36" s="272"/>
      <c r="V36" s="272">
        <v>443</v>
      </c>
      <c r="W36" s="272">
        <v>245</v>
      </c>
      <c r="X36" s="272">
        <v>198</v>
      </c>
      <c r="Y36" s="272"/>
      <c r="Z36" s="272">
        <v>459</v>
      </c>
      <c r="AA36" s="272">
        <v>257</v>
      </c>
      <c r="AB36" s="272">
        <v>202</v>
      </c>
    </row>
    <row r="37" spans="1:28" ht="15" customHeight="1" x14ac:dyDescent="0.2">
      <c r="A37" s="108" t="s">
        <v>103</v>
      </c>
      <c r="B37" s="272">
        <v>24998</v>
      </c>
      <c r="C37" s="272">
        <v>12802</v>
      </c>
      <c r="D37" s="272">
        <v>12196</v>
      </c>
      <c r="E37" s="272"/>
      <c r="F37" s="272">
        <v>3989</v>
      </c>
      <c r="G37" s="272">
        <v>2045</v>
      </c>
      <c r="H37" s="272">
        <v>1944</v>
      </c>
      <c r="I37" s="272"/>
      <c r="J37" s="272">
        <v>4553</v>
      </c>
      <c r="K37" s="272">
        <v>2362</v>
      </c>
      <c r="L37" s="272">
        <v>2191</v>
      </c>
      <c r="M37" s="272"/>
      <c r="N37" s="272">
        <v>4369</v>
      </c>
      <c r="O37" s="272">
        <v>2310</v>
      </c>
      <c r="P37" s="272">
        <v>2059</v>
      </c>
      <c r="Q37" s="272"/>
      <c r="R37" s="272">
        <v>4217</v>
      </c>
      <c r="S37" s="272">
        <v>2155</v>
      </c>
      <c r="T37" s="272">
        <v>2062</v>
      </c>
      <c r="U37" s="272"/>
      <c r="V37" s="272">
        <v>3996</v>
      </c>
      <c r="W37" s="272">
        <v>2029</v>
      </c>
      <c r="X37" s="272">
        <v>1967</v>
      </c>
      <c r="Y37" s="272"/>
      <c r="Z37" s="272">
        <v>3874</v>
      </c>
      <c r="AA37" s="272">
        <v>1901</v>
      </c>
      <c r="AB37" s="272">
        <v>1973</v>
      </c>
    </row>
    <row r="38" spans="1:28" ht="15" customHeight="1" x14ac:dyDescent="0.2">
      <c r="A38" s="108" t="s">
        <v>104</v>
      </c>
      <c r="B38" s="272">
        <v>20156</v>
      </c>
      <c r="C38" s="272">
        <v>10401</v>
      </c>
      <c r="D38" s="272">
        <v>9755</v>
      </c>
      <c r="E38" s="272"/>
      <c r="F38" s="272">
        <v>3299</v>
      </c>
      <c r="G38" s="272">
        <v>1701</v>
      </c>
      <c r="H38" s="272">
        <v>1598</v>
      </c>
      <c r="I38" s="272"/>
      <c r="J38" s="272">
        <v>3584</v>
      </c>
      <c r="K38" s="272">
        <v>1885</v>
      </c>
      <c r="L38" s="272">
        <v>1699</v>
      </c>
      <c r="M38" s="272"/>
      <c r="N38" s="272">
        <v>3478</v>
      </c>
      <c r="O38" s="272">
        <v>1794</v>
      </c>
      <c r="P38" s="272">
        <v>1684</v>
      </c>
      <c r="Q38" s="272"/>
      <c r="R38" s="272">
        <v>3409</v>
      </c>
      <c r="S38" s="272">
        <v>1771</v>
      </c>
      <c r="T38" s="272">
        <v>1638</v>
      </c>
      <c r="U38" s="272"/>
      <c r="V38" s="272">
        <v>3159</v>
      </c>
      <c r="W38" s="272">
        <v>1602</v>
      </c>
      <c r="X38" s="272">
        <v>1557</v>
      </c>
      <c r="Y38" s="272"/>
      <c r="Z38" s="272">
        <v>3227</v>
      </c>
      <c r="AA38" s="272">
        <v>1648</v>
      </c>
      <c r="AB38" s="272">
        <v>1579</v>
      </c>
    </row>
    <row r="39" spans="1:28" ht="15" customHeight="1" thickBot="1" x14ac:dyDescent="0.25">
      <c r="A39" s="123" t="s">
        <v>105</v>
      </c>
      <c r="B39" s="272">
        <v>3278</v>
      </c>
      <c r="C39" s="272">
        <v>1709</v>
      </c>
      <c r="D39" s="272">
        <v>1569</v>
      </c>
      <c r="E39" s="272"/>
      <c r="F39" s="272">
        <v>534</v>
      </c>
      <c r="G39" s="272">
        <v>273</v>
      </c>
      <c r="H39" s="272">
        <v>261</v>
      </c>
      <c r="I39" s="272"/>
      <c r="J39" s="272">
        <v>642</v>
      </c>
      <c r="K39" s="272">
        <v>345</v>
      </c>
      <c r="L39" s="272">
        <v>297</v>
      </c>
      <c r="M39" s="272"/>
      <c r="N39" s="272">
        <v>577</v>
      </c>
      <c r="O39" s="272">
        <v>286</v>
      </c>
      <c r="P39" s="272">
        <v>291</v>
      </c>
      <c r="Q39" s="272"/>
      <c r="R39" s="272">
        <v>572</v>
      </c>
      <c r="S39" s="272">
        <v>310</v>
      </c>
      <c r="T39" s="272">
        <v>262</v>
      </c>
      <c r="U39" s="272"/>
      <c r="V39" s="272">
        <v>503</v>
      </c>
      <c r="W39" s="272">
        <v>249</v>
      </c>
      <c r="X39" s="272">
        <v>254</v>
      </c>
      <c r="Y39" s="272"/>
      <c r="Z39" s="272">
        <v>450</v>
      </c>
      <c r="AA39" s="272">
        <v>246</v>
      </c>
      <c r="AB39" s="272">
        <v>204</v>
      </c>
    </row>
    <row r="40" spans="1:28" ht="15" customHeight="1" x14ac:dyDescent="0.25">
      <c r="A40" s="317" t="s">
        <v>256</v>
      </c>
      <c r="B40" s="317"/>
      <c r="C40" s="317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</row>
    <row r="41" spans="1:28" ht="15" customHeight="1" x14ac:dyDescent="0.25">
      <c r="A41" s="318" t="s">
        <v>242</v>
      </c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</row>
  </sheetData>
  <mergeCells count="17">
    <mergeCell ref="A1:AB1"/>
    <mergeCell ref="A2:AB2"/>
    <mergeCell ref="A3:AB3"/>
    <mergeCell ref="AD2:AE3"/>
    <mergeCell ref="A41:AB41"/>
    <mergeCell ref="B8:D8"/>
    <mergeCell ref="F8:H8"/>
    <mergeCell ref="J8:L8"/>
    <mergeCell ref="N8:P8"/>
    <mergeCell ref="R8:T8"/>
    <mergeCell ref="V8:X8"/>
    <mergeCell ref="Z8:AB8"/>
    <mergeCell ref="A4:AB4"/>
    <mergeCell ref="A5:AB5"/>
    <mergeCell ref="A8:A9"/>
    <mergeCell ref="A40:AB40"/>
    <mergeCell ref="A6:AB6"/>
  </mergeCells>
  <hyperlinks>
    <hyperlink ref="AD2" r:id="rId1" location="INDICE!A1"/>
    <hyperlink ref="AD2:AE3" location="INDICE!A1" display="INDICE"/>
  </hyperlinks>
  <printOptions horizontalCentered="1"/>
  <pageMargins left="0.59055118110236227" right="0.39370078740157483" top="0.59055118110236227" bottom="0.98425196850393704" header="0" footer="0"/>
  <pageSetup scale="68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6"/>
  <sheetViews>
    <sheetView topLeftCell="AB82" zoomScaleNormal="100" zoomScaleSheetLayoutView="75" workbookViewId="0">
      <selection activeCell="BG92" sqref="BG92:BH93"/>
    </sheetView>
  </sheetViews>
  <sheetFormatPr baseColWidth="10" defaultRowHeight="15" customHeight="1" x14ac:dyDescent="0.2"/>
  <cols>
    <col min="1" max="1" width="16.28515625" style="102" bestFit="1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7" style="102" bestFit="1" customWidth="1"/>
    <col min="29" max="29" width="2.140625" style="102" customWidth="1"/>
    <col min="30" max="30" width="16.28515625" style="102" bestFit="1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Z1" s="29"/>
      <c r="AA1" s="308" t="s">
        <v>356</v>
      </c>
      <c r="AB1" s="308"/>
      <c r="BF1" s="29"/>
      <c r="BG1" s="308" t="s">
        <v>356</v>
      </c>
      <c r="BH1" s="308"/>
    </row>
    <row r="2" spans="1:62" ht="15" customHeight="1" x14ac:dyDescent="0.2">
      <c r="Z2" s="30"/>
      <c r="AA2" s="308"/>
      <c r="AB2" s="308"/>
      <c r="BF2" s="30"/>
      <c r="BG2" s="308"/>
      <c r="BH2" s="308"/>
    </row>
    <row r="3" spans="1:62" ht="15" customHeight="1" x14ac:dyDescent="0.2">
      <c r="A3" s="326" t="s">
        <v>270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D3" s="326" t="s">
        <v>271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2" ht="15" customHeight="1" x14ac:dyDescent="0.2">
      <c r="A4" s="325" t="s">
        <v>75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D4" s="325" t="s">
        <v>106</v>
      </c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</row>
    <row r="5" spans="1:62" ht="15" customHeight="1" x14ac:dyDescent="0.2">
      <c r="A5" s="321" t="s">
        <v>254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D5" s="321" t="s">
        <v>254</v>
      </c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</row>
    <row r="6" spans="1:62" ht="15" customHeight="1" x14ac:dyDescent="0.2">
      <c r="A6" s="321" t="s">
        <v>264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D6" s="321" t="s">
        <v>264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</row>
    <row r="7" spans="1:62" ht="15" customHeight="1" x14ac:dyDescent="0.2">
      <c r="A7" s="321" t="s">
        <v>248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D7" s="321" t="s">
        <v>248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62" ht="15" customHeight="1" x14ac:dyDescent="0.2">
      <c r="A8" s="321" t="s">
        <v>513</v>
      </c>
      <c r="B8" s="321"/>
      <c r="C8" s="321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D8" s="321" t="s">
        <v>513</v>
      </c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</row>
    <row r="9" spans="1:62" ht="15" customHeight="1" thickBot="1" x14ac:dyDescent="0.25">
      <c r="A9" s="100"/>
      <c r="B9" s="142"/>
      <c r="C9" s="100"/>
      <c r="D9" s="100"/>
      <c r="E9" s="100"/>
      <c r="F9" s="101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D9" s="100"/>
      <c r="AE9" s="142"/>
      <c r="AF9" s="100"/>
      <c r="AG9" s="100"/>
      <c r="AH9" s="100"/>
      <c r="AI9" s="101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</row>
    <row r="10" spans="1:62" ht="15" customHeight="1" x14ac:dyDescent="0.2">
      <c r="A10" s="323" t="s">
        <v>260</v>
      </c>
      <c r="B10" s="316" t="s">
        <v>19</v>
      </c>
      <c r="C10" s="316" t="s">
        <v>261</v>
      </c>
      <c r="D10" s="316"/>
      <c r="E10" s="109"/>
      <c r="F10" s="316" t="s">
        <v>64</v>
      </c>
      <c r="G10" s="316"/>
      <c r="H10" s="316"/>
      <c r="I10" s="109"/>
      <c r="J10" s="316" t="s">
        <v>65</v>
      </c>
      <c r="K10" s="316"/>
      <c r="L10" s="316"/>
      <c r="M10" s="109"/>
      <c r="N10" s="316" t="s">
        <v>66</v>
      </c>
      <c r="O10" s="316"/>
      <c r="P10" s="316"/>
      <c r="Q10" s="109"/>
      <c r="R10" s="316" t="s">
        <v>67</v>
      </c>
      <c r="S10" s="316"/>
      <c r="T10" s="316"/>
      <c r="U10" s="109"/>
      <c r="V10" s="316" t="s">
        <v>68</v>
      </c>
      <c r="W10" s="316"/>
      <c r="X10" s="316"/>
      <c r="Y10" s="109"/>
      <c r="Z10" s="316" t="s">
        <v>69</v>
      </c>
      <c r="AA10" s="316"/>
      <c r="AB10" s="316"/>
      <c r="AD10" s="323" t="s">
        <v>260</v>
      </c>
      <c r="AE10" s="290" t="s">
        <v>19</v>
      </c>
      <c r="AF10" s="290" t="s">
        <v>261</v>
      </c>
      <c r="AG10" s="290"/>
      <c r="AH10" s="109"/>
      <c r="AI10" s="316" t="s">
        <v>64</v>
      </c>
      <c r="AJ10" s="316"/>
      <c r="AK10" s="316"/>
      <c r="AL10" s="109"/>
      <c r="AM10" s="316" t="s">
        <v>65</v>
      </c>
      <c r="AN10" s="316"/>
      <c r="AO10" s="316"/>
      <c r="AP10" s="109"/>
      <c r="AQ10" s="316" t="s">
        <v>66</v>
      </c>
      <c r="AR10" s="316"/>
      <c r="AS10" s="316"/>
      <c r="AT10" s="109"/>
      <c r="AU10" s="316" t="s">
        <v>67</v>
      </c>
      <c r="AV10" s="316"/>
      <c r="AW10" s="316"/>
      <c r="AX10" s="109"/>
      <c r="AY10" s="316" t="s">
        <v>68</v>
      </c>
      <c r="AZ10" s="316"/>
      <c r="BA10" s="316"/>
      <c r="BB10" s="109"/>
      <c r="BC10" s="316" t="s">
        <v>69</v>
      </c>
      <c r="BD10" s="316"/>
      <c r="BE10" s="316"/>
    </row>
    <row r="11" spans="1:62" ht="15" customHeight="1" thickBot="1" x14ac:dyDescent="0.25">
      <c r="A11" s="324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24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</row>
    <row r="12" spans="1:62" ht="15" customHeight="1" x14ac:dyDescent="0.2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04"/>
      <c r="AE12" s="98"/>
      <c r="AF12" s="98"/>
      <c r="AG12" s="98"/>
      <c r="AH12" s="99"/>
      <c r="AI12" s="98"/>
      <c r="AJ12" s="98"/>
      <c r="AK12" s="98"/>
      <c r="AL12" s="99"/>
      <c r="AM12" s="98"/>
      <c r="AN12" s="98"/>
      <c r="AO12" s="98"/>
      <c r="AP12" s="99"/>
      <c r="AQ12" s="98"/>
      <c r="AR12" s="98"/>
      <c r="AS12" s="98"/>
      <c r="AT12" s="99"/>
      <c r="AU12" s="98"/>
      <c r="AV12" s="98"/>
      <c r="AW12" s="98"/>
      <c r="AX12" s="99"/>
      <c r="AY12" s="98"/>
      <c r="AZ12" s="98"/>
      <c r="BA12" s="98"/>
      <c r="BB12" s="99"/>
      <c r="BC12" s="98"/>
      <c r="BD12" s="98"/>
      <c r="BE12" s="98"/>
    </row>
    <row r="13" spans="1:62" s="155" customFormat="1" ht="15" customHeight="1" x14ac:dyDescent="0.25">
      <c r="A13" s="151" t="s">
        <v>262</v>
      </c>
      <c r="B13" s="153">
        <f>SUM(B15:B41)</f>
        <v>398299</v>
      </c>
      <c r="C13" s="153">
        <f>SUM(C15:C41)</f>
        <v>201085</v>
      </c>
      <c r="D13" s="153">
        <f>SUM(D15:D41)</f>
        <v>197214</v>
      </c>
      <c r="E13" s="153"/>
      <c r="F13" s="153">
        <f>SUM(F15:F41)</f>
        <v>69574</v>
      </c>
      <c r="G13" s="153">
        <f>SUM(G15:G41)</f>
        <v>35742</v>
      </c>
      <c r="H13" s="153">
        <f>SUM(H15:H41)</f>
        <v>33832</v>
      </c>
      <c r="I13" s="153"/>
      <c r="J13" s="153">
        <f>SUM(J15:J41)</f>
        <v>68083</v>
      </c>
      <c r="K13" s="153">
        <f>SUM(K15:K41)</f>
        <v>34616</v>
      </c>
      <c r="L13" s="153">
        <f>SUM(L15:L41)</f>
        <v>33467</v>
      </c>
      <c r="M13" s="153"/>
      <c r="N13" s="153">
        <f>SUM(N15:N41)</f>
        <v>68641</v>
      </c>
      <c r="O13" s="153">
        <f>SUM(O15:O41)</f>
        <v>34734</v>
      </c>
      <c r="P13" s="153">
        <f>SUM(P15:P41)</f>
        <v>33907</v>
      </c>
      <c r="Q13" s="153"/>
      <c r="R13" s="153">
        <f>SUM(R15:R41)</f>
        <v>64130</v>
      </c>
      <c r="S13" s="153">
        <f>SUM(S15:S41)</f>
        <v>32141</v>
      </c>
      <c r="T13" s="153">
        <f>SUM(T15:T41)</f>
        <v>31989</v>
      </c>
      <c r="U13" s="153"/>
      <c r="V13" s="153">
        <f>SUM(V15:V41)</f>
        <v>63234</v>
      </c>
      <c r="W13" s="153">
        <f>SUM(W15:W41)</f>
        <v>31530</v>
      </c>
      <c r="X13" s="153">
        <f>SUM(X15:X41)</f>
        <v>31704</v>
      </c>
      <c r="Y13" s="153"/>
      <c r="Z13" s="153">
        <f>SUM(Z15:Z41)</f>
        <v>64637</v>
      </c>
      <c r="AA13" s="153">
        <f>SUM(AA15:AA41)</f>
        <v>32322</v>
      </c>
      <c r="AB13" s="153">
        <f>SUM(AB15:AB41)</f>
        <v>32315</v>
      </c>
      <c r="AD13" s="151" t="s">
        <v>262</v>
      </c>
      <c r="AE13" s="159">
        <f>+B13/(B13+B57+B104)*100</f>
        <v>90.662821321181198</v>
      </c>
      <c r="AF13" s="159">
        <f>+C13/(C13+C57+C104)*100</f>
        <v>89.052895431436113</v>
      </c>
      <c r="AG13" s="159">
        <f>+D13/(D13+D57+D104)*100</f>
        <v>92.365407582605442</v>
      </c>
      <c r="AH13" s="160"/>
      <c r="AI13" s="159">
        <f>+F13/(F13+F57+F104)*100</f>
        <v>98.982771130617877</v>
      </c>
      <c r="AJ13" s="159">
        <f>+G13/(G13+G57+G104)*100</f>
        <v>98.813966990130226</v>
      </c>
      <c r="AK13" s="159">
        <f>+H13/(H13+H57+H104)*100</f>
        <v>99.161732809660592</v>
      </c>
      <c r="AL13" s="160"/>
      <c r="AM13" s="159">
        <f>+J13/(J13+J57+J104)*100</f>
        <v>85.480934624028521</v>
      </c>
      <c r="AN13" s="159">
        <f>+K13/(K13+K57+K104)*100</f>
        <v>83.456290081488987</v>
      </c>
      <c r="AO13" s="159">
        <f>+L13/(L13+L57+L104)*100</f>
        <v>87.681102465351472</v>
      </c>
      <c r="AP13" s="160"/>
      <c r="AQ13" s="159">
        <f>+N13/(N13+N57+N104)*100</f>
        <v>90.689409153366455</v>
      </c>
      <c r="AR13" s="159">
        <f>+O13/(O13+O57+O104)*100</f>
        <v>89.299670917317968</v>
      </c>
      <c r="AS13" s="159">
        <f>+P13/(P13+P57+P104)*100</f>
        <v>92.158621439443351</v>
      </c>
      <c r="AT13" s="160"/>
      <c r="AU13" s="159">
        <f>+R13/(R13+R57+R104)*100</f>
        <v>87.017286764905421</v>
      </c>
      <c r="AV13" s="159">
        <f>+S13/(S13+S57+S104)*100</f>
        <v>84.710874492646667</v>
      </c>
      <c r="AW13" s="159">
        <f>+T13/(T13+T57+T104)*100</f>
        <v>89.464705224298029</v>
      </c>
      <c r="AX13" s="160"/>
      <c r="AY13" s="159">
        <f>+V13/(V13+V57+V104)*100</f>
        <v>88.87545854474412</v>
      </c>
      <c r="AZ13" s="159">
        <f>+W13/(W13+W57+W104)*100</f>
        <v>86.692328842452568</v>
      </c>
      <c r="BA13" s="159">
        <f>+X13/(X13+X57+X104)*100</f>
        <v>91.15845768998534</v>
      </c>
      <c r="BB13" s="160"/>
      <c r="BC13" s="159">
        <f>+Z13/(Z13+Z57+Z104)*100</f>
        <v>93.88362770160353</v>
      </c>
      <c r="BD13" s="159">
        <f>+AA13/(AA13+AA57+AA104)*100</f>
        <v>92.488625633101549</v>
      </c>
      <c r="BE13" s="159">
        <f>+AB13/(AB13+AB57+AB104)*100</f>
        <v>95.321671927081795</v>
      </c>
      <c r="BF13" s="97"/>
      <c r="BG13" s="97"/>
      <c r="BH13" s="97"/>
      <c r="BI13" s="97"/>
      <c r="BJ13" s="97"/>
    </row>
    <row r="14" spans="1:62" ht="15" customHeight="1" x14ac:dyDescent="0.2">
      <c r="A14" s="108"/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D14" s="108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</row>
    <row r="15" spans="1:62" ht="15" customHeight="1" x14ac:dyDescent="0.2">
      <c r="A15" s="108" t="s">
        <v>79</v>
      </c>
      <c r="B15" s="272">
        <v>24569</v>
      </c>
      <c r="C15" s="272">
        <v>12394</v>
      </c>
      <c r="D15" s="272">
        <v>12175</v>
      </c>
      <c r="E15" s="272"/>
      <c r="F15" s="272">
        <v>4445</v>
      </c>
      <c r="G15" s="272">
        <v>2293</v>
      </c>
      <c r="H15" s="272">
        <v>2152</v>
      </c>
      <c r="I15" s="272"/>
      <c r="J15" s="272">
        <v>4136</v>
      </c>
      <c r="K15" s="272">
        <v>2071</v>
      </c>
      <c r="L15" s="272">
        <v>2065</v>
      </c>
      <c r="M15" s="272"/>
      <c r="N15" s="272">
        <v>4326</v>
      </c>
      <c r="O15" s="272">
        <v>2207</v>
      </c>
      <c r="P15" s="272">
        <v>2119</v>
      </c>
      <c r="Q15" s="272"/>
      <c r="R15" s="272">
        <v>3935</v>
      </c>
      <c r="S15" s="272">
        <v>1996</v>
      </c>
      <c r="T15" s="272">
        <v>1939</v>
      </c>
      <c r="U15" s="272"/>
      <c r="V15" s="272">
        <v>3753</v>
      </c>
      <c r="W15" s="272">
        <v>1848</v>
      </c>
      <c r="X15" s="272">
        <v>1905</v>
      </c>
      <c r="Y15" s="272"/>
      <c r="Z15" s="272">
        <v>3974</v>
      </c>
      <c r="AA15" s="272">
        <v>1979</v>
      </c>
      <c r="AB15" s="272">
        <v>1995</v>
      </c>
      <c r="AD15" s="108" t="s">
        <v>79</v>
      </c>
      <c r="AE15" s="103">
        <f t="shared" ref="AE15:AE38" si="0">+B15/(B15+B59+B106)*100</f>
        <v>88.298292902066493</v>
      </c>
      <c r="AF15" s="103">
        <f t="shared" ref="AF15:AF38" si="1">+C15/(C15+C59+C106)*100</f>
        <v>86.798795433853911</v>
      </c>
      <c r="AG15" s="103">
        <f t="shared" ref="AG15:AG38" si="2">+D15/(D15+D59+D106)*100</f>
        <v>89.878931049756389</v>
      </c>
      <c r="AH15" s="143"/>
      <c r="AI15" s="103">
        <f t="shared" ref="AI15:AI38" si="3">+F15/(F15+F59+F106)*100</f>
        <v>97.821302816901408</v>
      </c>
      <c r="AJ15" s="103">
        <f t="shared" ref="AJ15:AJ38" si="4">+G15/(G15+G59+G106)*100</f>
        <v>97.740835464620631</v>
      </c>
      <c r="AK15" s="103">
        <f t="shared" ref="AK15:AK38" si="5">+H15/(H15+H59+H106)*100</f>
        <v>97.907188353048227</v>
      </c>
      <c r="AL15" s="106"/>
      <c r="AM15" s="103">
        <f t="shared" ref="AM15:AM38" si="6">+J15/(J15+J59+J106)*100</f>
        <v>81.529666863788691</v>
      </c>
      <c r="AN15" s="103">
        <f t="shared" ref="AN15:AN38" si="7">+K15/(K15+K59+K106)*100</f>
        <v>79.348659003831415</v>
      </c>
      <c r="AO15" s="103">
        <f t="shared" ref="AO15:AO38" si="8">+L15/(L15+L59+L106)*100</f>
        <v>83.840844498578974</v>
      </c>
      <c r="AP15" s="106"/>
      <c r="AQ15" s="103">
        <f t="shared" ref="AQ15:AQ38" si="9">+N15/(N15+N59+N106)*100</f>
        <v>89.658031088082907</v>
      </c>
      <c r="AR15" s="103">
        <f t="shared" ref="AR15:AR38" si="10">+O15/(O15+O59+O106)*100</f>
        <v>88.527878058563985</v>
      </c>
      <c r="AS15" s="103">
        <f t="shared" ref="AS15:AS38" si="11">+P15/(P15+P59+P106)*100</f>
        <v>90.866209262435689</v>
      </c>
      <c r="AT15" s="106"/>
      <c r="AU15" s="103">
        <f t="shared" ref="AU15:AU38" si="12">+R15/(R15+R59+R106)*100</f>
        <v>83.492467642690428</v>
      </c>
      <c r="AV15" s="103">
        <f t="shared" ref="AV15:AV38" si="13">+S15/(S15+S59+S106)*100</f>
        <v>81.237281237281238</v>
      </c>
      <c r="AW15" s="103">
        <f t="shared" ref="AW15:AW38" si="14">+T15/(T15+T59+T106)*100</f>
        <v>85.948581560283685</v>
      </c>
      <c r="AX15" s="106"/>
      <c r="AY15" s="103">
        <f t="shared" ref="AY15:AY38" si="15">+V15/(V15+V59+V106)*100</f>
        <v>85.9006637674525</v>
      </c>
      <c r="AZ15" s="103">
        <f t="shared" ref="AZ15:AZ38" si="16">+W15/(W15+W59+W106)*100</f>
        <v>83.733574988672416</v>
      </c>
      <c r="BA15" s="103">
        <f t="shared" ref="BA15:BA38" si="17">+X15/(X15+X59+X106)*100</f>
        <v>88.112858464384828</v>
      </c>
      <c r="BB15" s="143"/>
      <c r="BC15" s="103">
        <f t="shared" ref="BC15:BC38" si="18">+Z15/(Z15+Z59+Z106)*100</f>
        <v>92.397116949546614</v>
      </c>
      <c r="BD15" s="103">
        <f t="shared" ref="BD15:BD38" si="19">+AA15/(AA15+AA59+AA106)*100</f>
        <v>91.366574330563253</v>
      </c>
      <c r="BE15" s="103">
        <f t="shared" ref="BE15:BE38" si="20">+AB15/(AB15+AB59+AB106)*100</f>
        <v>93.442622950819683</v>
      </c>
    </row>
    <row r="16" spans="1:62" ht="15" customHeight="1" x14ac:dyDescent="0.2">
      <c r="A16" s="108" t="s">
        <v>80</v>
      </c>
      <c r="B16" s="272">
        <v>25237</v>
      </c>
      <c r="C16" s="272">
        <v>12687</v>
      </c>
      <c r="D16" s="272">
        <v>12550</v>
      </c>
      <c r="E16" s="272"/>
      <c r="F16" s="272">
        <v>4384</v>
      </c>
      <c r="G16" s="272">
        <v>2251</v>
      </c>
      <c r="H16" s="272">
        <v>2133</v>
      </c>
      <c r="I16" s="272"/>
      <c r="J16" s="272">
        <v>4254</v>
      </c>
      <c r="K16" s="272">
        <v>2107</v>
      </c>
      <c r="L16" s="272">
        <v>2147</v>
      </c>
      <c r="M16" s="272"/>
      <c r="N16" s="272">
        <v>4325</v>
      </c>
      <c r="O16" s="272">
        <v>2210</v>
      </c>
      <c r="P16" s="272">
        <v>2115</v>
      </c>
      <c r="Q16" s="272"/>
      <c r="R16" s="272">
        <v>4105</v>
      </c>
      <c r="S16" s="272">
        <v>2047</v>
      </c>
      <c r="T16" s="272">
        <v>2058</v>
      </c>
      <c r="U16" s="272"/>
      <c r="V16" s="272">
        <v>4106</v>
      </c>
      <c r="W16" s="272">
        <v>2057</v>
      </c>
      <c r="X16" s="272">
        <v>2049</v>
      </c>
      <c r="Y16" s="272"/>
      <c r="Z16" s="272">
        <v>4063</v>
      </c>
      <c r="AA16" s="272">
        <v>2015</v>
      </c>
      <c r="AB16" s="272">
        <v>2048</v>
      </c>
      <c r="AD16" s="108" t="s">
        <v>80</v>
      </c>
      <c r="AE16" s="103">
        <f t="shared" si="0"/>
        <v>91.720879520261676</v>
      </c>
      <c r="AF16" s="103">
        <f t="shared" si="1"/>
        <v>90.112934157255481</v>
      </c>
      <c r="AG16" s="103">
        <f t="shared" si="2"/>
        <v>93.405775528431079</v>
      </c>
      <c r="AH16" s="143"/>
      <c r="AI16" s="103">
        <f t="shared" si="3"/>
        <v>99.163085274824709</v>
      </c>
      <c r="AJ16" s="103">
        <f t="shared" si="4"/>
        <v>98.945054945054949</v>
      </c>
      <c r="AK16" s="103">
        <f t="shared" si="5"/>
        <v>99.394221808014919</v>
      </c>
      <c r="AL16" s="106"/>
      <c r="AM16" s="103">
        <f t="shared" si="6"/>
        <v>89.275970619097592</v>
      </c>
      <c r="AN16" s="103">
        <f t="shared" si="7"/>
        <v>86.850783182192913</v>
      </c>
      <c r="AO16" s="103">
        <f t="shared" si="8"/>
        <v>91.791363830696881</v>
      </c>
      <c r="AP16" s="106"/>
      <c r="AQ16" s="103">
        <f t="shared" si="9"/>
        <v>91.47631133671743</v>
      </c>
      <c r="AR16" s="103">
        <f t="shared" si="10"/>
        <v>90.462546049938595</v>
      </c>
      <c r="AS16" s="103">
        <f t="shared" si="11"/>
        <v>92.560175054704601</v>
      </c>
      <c r="AT16" s="106"/>
      <c r="AU16" s="103">
        <f t="shared" si="12"/>
        <v>87.58267548538511</v>
      </c>
      <c r="AV16" s="103">
        <f t="shared" si="13"/>
        <v>85.327219674864523</v>
      </c>
      <c r="AW16" s="103">
        <f t="shared" si="14"/>
        <v>89.947552447552454</v>
      </c>
      <c r="AX16" s="106"/>
      <c r="AY16" s="103">
        <f t="shared" si="15"/>
        <v>90.22192924631949</v>
      </c>
      <c r="AZ16" s="103">
        <f t="shared" si="16"/>
        <v>88.20754716981132</v>
      </c>
      <c r="BA16" s="103">
        <f t="shared" si="17"/>
        <v>92.338891392519145</v>
      </c>
      <c r="BB16" s="143"/>
      <c r="BC16" s="103">
        <f t="shared" si="18"/>
        <v>93.123997249598901</v>
      </c>
      <c r="BD16" s="103">
        <f t="shared" si="19"/>
        <v>91.424682395644282</v>
      </c>
      <c r="BE16" s="103">
        <f t="shared" si="20"/>
        <v>94.858730893932375</v>
      </c>
    </row>
    <row r="17" spans="1:57" ht="15" customHeight="1" x14ac:dyDescent="0.2">
      <c r="A17" s="108" t="s">
        <v>81</v>
      </c>
      <c r="B17" s="272">
        <v>21737</v>
      </c>
      <c r="C17" s="272">
        <v>10804</v>
      </c>
      <c r="D17" s="272">
        <v>10933</v>
      </c>
      <c r="E17" s="272"/>
      <c r="F17" s="272">
        <v>3960</v>
      </c>
      <c r="G17" s="272">
        <v>1996</v>
      </c>
      <c r="H17" s="272">
        <v>1964</v>
      </c>
      <c r="I17" s="272"/>
      <c r="J17" s="272">
        <v>3738</v>
      </c>
      <c r="K17" s="272">
        <v>1917</v>
      </c>
      <c r="L17" s="272">
        <v>1821</v>
      </c>
      <c r="M17" s="272"/>
      <c r="N17" s="272">
        <v>3777</v>
      </c>
      <c r="O17" s="272">
        <v>1872</v>
      </c>
      <c r="P17" s="272">
        <v>1905</v>
      </c>
      <c r="Q17" s="272"/>
      <c r="R17" s="272">
        <v>3429</v>
      </c>
      <c r="S17" s="272">
        <v>1676</v>
      </c>
      <c r="T17" s="272">
        <v>1753</v>
      </c>
      <c r="U17" s="272"/>
      <c r="V17" s="272">
        <v>3384</v>
      </c>
      <c r="W17" s="272">
        <v>1633</v>
      </c>
      <c r="X17" s="272">
        <v>1751</v>
      </c>
      <c r="Y17" s="272"/>
      <c r="Z17" s="272">
        <v>3449</v>
      </c>
      <c r="AA17" s="272">
        <v>1710</v>
      </c>
      <c r="AB17" s="272">
        <v>1739</v>
      </c>
      <c r="AD17" s="108" t="s">
        <v>81</v>
      </c>
      <c r="AE17" s="103">
        <f t="shared" si="0"/>
        <v>89.257996961359993</v>
      </c>
      <c r="AF17" s="103">
        <f t="shared" si="1"/>
        <v>87.545579774734634</v>
      </c>
      <c r="AG17" s="103">
        <f t="shared" si="2"/>
        <v>91.01731601731602</v>
      </c>
      <c r="AH17" s="143"/>
      <c r="AI17" s="103">
        <f t="shared" si="3"/>
        <v>99.447513812154696</v>
      </c>
      <c r="AJ17" s="103">
        <f t="shared" si="4"/>
        <v>99.352911896465898</v>
      </c>
      <c r="AK17" s="103">
        <f t="shared" si="5"/>
        <v>99.543841865179928</v>
      </c>
      <c r="AL17" s="106"/>
      <c r="AM17" s="103">
        <f t="shared" si="6"/>
        <v>83.325902808738292</v>
      </c>
      <c r="AN17" s="103">
        <f t="shared" si="7"/>
        <v>81.332201951633436</v>
      </c>
      <c r="AO17" s="103">
        <f t="shared" si="8"/>
        <v>85.533114138092998</v>
      </c>
      <c r="AP17" s="106"/>
      <c r="AQ17" s="103">
        <f t="shared" si="9"/>
        <v>89.778939862134536</v>
      </c>
      <c r="AR17" s="103">
        <f t="shared" si="10"/>
        <v>89.100428367444067</v>
      </c>
      <c r="AS17" s="103">
        <f t="shared" si="11"/>
        <v>90.455840455840459</v>
      </c>
      <c r="AT17" s="106"/>
      <c r="AU17" s="103">
        <f t="shared" si="12"/>
        <v>85.789342006504882</v>
      </c>
      <c r="AV17" s="103">
        <f t="shared" si="13"/>
        <v>82.520925652387987</v>
      </c>
      <c r="AW17" s="103">
        <f t="shared" si="14"/>
        <v>89.165818921668361</v>
      </c>
      <c r="AX17" s="106"/>
      <c r="AY17" s="103">
        <f t="shared" si="15"/>
        <v>85.454545454545453</v>
      </c>
      <c r="AZ17" s="103">
        <f t="shared" si="16"/>
        <v>83.104325699745544</v>
      </c>
      <c r="BA17" s="103">
        <f t="shared" si="17"/>
        <v>87.769423558897245</v>
      </c>
      <c r="BB17" s="143"/>
      <c r="BC17" s="103">
        <f t="shared" si="18"/>
        <v>92.690137059930123</v>
      </c>
      <c r="BD17" s="103">
        <f t="shared" si="19"/>
        <v>91.054313099041522</v>
      </c>
      <c r="BE17" s="103">
        <f t="shared" si="20"/>
        <v>94.357026587086267</v>
      </c>
    </row>
    <row r="18" spans="1:57" ht="15" customHeight="1" x14ac:dyDescent="0.2">
      <c r="A18" s="108" t="s">
        <v>82</v>
      </c>
      <c r="B18" s="272">
        <v>23670</v>
      </c>
      <c r="C18" s="272">
        <v>11960</v>
      </c>
      <c r="D18" s="272">
        <v>11710</v>
      </c>
      <c r="E18" s="272"/>
      <c r="F18" s="272">
        <v>4069</v>
      </c>
      <c r="G18" s="272">
        <v>2049</v>
      </c>
      <c r="H18" s="272">
        <v>2020</v>
      </c>
      <c r="I18" s="272"/>
      <c r="J18" s="272">
        <v>4063</v>
      </c>
      <c r="K18" s="272">
        <v>2052</v>
      </c>
      <c r="L18" s="272">
        <v>2011</v>
      </c>
      <c r="M18" s="272"/>
      <c r="N18" s="272">
        <v>4034</v>
      </c>
      <c r="O18" s="272">
        <v>2125</v>
      </c>
      <c r="P18" s="272">
        <v>1909</v>
      </c>
      <c r="Q18" s="272"/>
      <c r="R18" s="272">
        <v>3820</v>
      </c>
      <c r="S18" s="272">
        <v>1911</v>
      </c>
      <c r="T18" s="272">
        <v>1909</v>
      </c>
      <c r="U18" s="272"/>
      <c r="V18" s="272">
        <v>3731</v>
      </c>
      <c r="W18" s="272">
        <v>1879</v>
      </c>
      <c r="X18" s="272">
        <v>1852</v>
      </c>
      <c r="Y18" s="272"/>
      <c r="Z18" s="272">
        <v>3953</v>
      </c>
      <c r="AA18" s="272">
        <v>1944</v>
      </c>
      <c r="AB18" s="272">
        <v>2009</v>
      </c>
      <c r="AD18" s="108" t="s">
        <v>82</v>
      </c>
      <c r="AE18" s="103">
        <f t="shared" si="0"/>
        <v>91.126082771896051</v>
      </c>
      <c r="AF18" s="103">
        <f t="shared" si="1"/>
        <v>89.742627748180382</v>
      </c>
      <c r="AG18" s="103">
        <f t="shared" si="2"/>
        <v>92.583807716635036</v>
      </c>
      <c r="AH18" s="143"/>
      <c r="AI18" s="103">
        <f t="shared" si="3"/>
        <v>97.930204572803845</v>
      </c>
      <c r="AJ18" s="103">
        <f t="shared" si="4"/>
        <v>97.571428571428569</v>
      </c>
      <c r="AK18" s="103">
        <f t="shared" si="5"/>
        <v>98.296836982968372</v>
      </c>
      <c r="AL18" s="106"/>
      <c r="AM18" s="103">
        <f t="shared" si="6"/>
        <v>88.000866363439471</v>
      </c>
      <c r="AN18" s="103">
        <f t="shared" si="7"/>
        <v>86.765327695560259</v>
      </c>
      <c r="AO18" s="103">
        <f t="shared" si="8"/>
        <v>89.298401420959152</v>
      </c>
      <c r="AP18" s="106"/>
      <c r="AQ18" s="103">
        <f t="shared" si="9"/>
        <v>91.019855595667863</v>
      </c>
      <c r="AR18" s="103">
        <f t="shared" si="10"/>
        <v>90.233545647558387</v>
      </c>
      <c r="AS18" s="103">
        <f t="shared" si="11"/>
        <v>91.911410688493021</v>
      </c>
      <c r="AT18" s="106"/>
      <c r="AU18" s="103">
        <f t="shared" si="12"/>
        <v>87.194704405386901</v>
      </c>
      <c r="AV18" s="103">
        <f t="shared" si="13"/>
        <v>85.656656207978486</v>
      </c>
      <c r="AW18" s="103">
        <f t="shared" si="14"/>
        <v>88.79069767441861</v>
      </c>
      <c r="AX18" s="106"/>
      <c r="AY18" s="103">
        <f t="shared" si="15"/>
        <v>89.386679444178242</v>
      </c>
      <c r="AZ18" s="103">
        <f t="shared" si="16"/>
        <v>86.351102941176478</v>
      </c>
      <c r="BA18" s="103">
        <f t="shared" si="17"/>
        <v>92.692692692692688</v>
      </c>
      <c r="BB18" s="143"/>
      <c r="BC18" s="103">
        <f t="shared" si="18"/>
        <v>93.761859582542698</v>
      </c>
      <c r="BD18" s="103">
        <f t="shared" si="19"/>
        <v>92.571428571428569</v>
      </c>
      <c r="BE18" s="103">
        <f t="shared" si="20"/>
        <v>94.943289224952736</v>
      </c>
    </row>
    <row r="19" spans="1:57" ht="15" customHeight="1" x14ac:dyDescent="0.2">
      <c r="A19" s="108" t="s">
        <v>83</v>
      </c>
      <c r="B19" s="272">
        <v>5631</v>
      </c>
      <c r="C19" s="272">
        <v>2937</v>
      </c>
      <c r="D19" s="272">
        <v>2694</v>
      </c>
      <c r="E19" s="272"/>
      <c r="F19" s="272">
        <v>944</v>
      </c>
      <c r="G19" s="272">
        <v>507</v>
      </c>
      <c r="H19" s="272">
        <v>437</v>
      </c>
      <c r="I19" s="272"/>
      <c r="J19" s="272">
        <v>946</v>
      </c>
      <c r="K19" s="272">
        <v>504</v>
      </c>
      <c r="L19" s="272">
        <v>442</v>
      </c>
      <c r="M19" s="272"/>
      <c r="N19" s="272">
        <v>1007</v>
      </c>
      <c r="O19" s="272">
        <v>527</v>
      </c>
      <c r="P19" s="272">
        <v>480</v>
      </c>
      <c r="Q19" s="272"/>
      <c r="R19" s="272">
        <v>926</v>
      </c>
      <c r="S19" s="272">
        <v>470</v>
      </c>
      <c r="T19" s="272">
        <v>456</v>
      </c>
      <c r="U19" s="272"/>
      <c r="V19" s="272">
        <v>911</v>
      </c>
      <c r="W19" s="272">
        <v>461</v>
      </c>
      <c r="X19" s="272">
        <v>450</v>
      </c>
      <c r="Y19" s="272"/>
      <c r="Z19" s="272">
        <v>897</v>
      </c>
      <c r="AA19" s="272">
        <v>468</v>
      </c>
      <c r="AB19" s="272">
        <v>429</v>
      </c>
      <c r="AD19" s="108" t="s">
        <v>83</v>
      </c>
      <c r="AE19" s="103">
        <f t="shared" si="0"/>
        <v>93.928273561301083</v>
      </c>
      <c r="AF19" s="103">
        <f t="shared" si="1"/>
        <v>92.825537294563844</v>
      </c>
      <c r="AG19" s="103">
        <f t="shared" si="2"/>
        <v>95.160720593429886</v>
      </c>
      <c r="AH19" s="143"/>
      <c r="AI19" s="103">
        <f t="shared" si="3"/>
        <v>98.128898128898129</v>
      </c>
      <c r="AJ19" s="103">
        <f t="shared" si="4"/>
        <v>98.255813953488371</v>
      </c>
      <c r="AK19" s="103">
        <f t="shared" si="5"/>
        <v>97.982062780269061</v>
      </c>
      <c r="AL19" s="106"/>
      <c r="AM19" s="103">
        <f t="shared" si="6"/>
        <v>91.40096618357488</v>
      </c>
      <c r="AN19" s="103">
        <f t="shared" si="7"/>
        <v>90</v>
      </c>
      <c r="AO19" s="103">
        <f t="shared" si="8"/>
        <v>93.05263157894737</v>
      </c>
      <c r="AP19" s="106"/>
      <c r="AQ19" s="103">
        <f t="shared" si="9"/>
        <v>94.112149532710276</v>
      </c>
      <c r="AR19" s="103">
        <f t="shared" si="10"/>
        <v>93.274336283185846</v>
      </c>
      <c r="AS19" s="103">
        <f t="shared" si="11"/>
        <v>95.049504950495049</v>
      </c>
      <c r="AT19" s="106"/>
      <c r="AU19" s="103">
        <f t="shared" si="12"/>
        <v>93.158953722334005</v>
      </c>
      <c r="AV19" s="103">
        <f t="shared" si="13"/>
        <v>91.61793372319687</v>
      </c>
      <c r="AW19" s="103">
        <f t="shared" si="14"/>
        <v>94.802494802494806</v>
      </c>
      <c r="AX19" s="106"/>
      <c r="AY19" s="103">
        <f t="shared" si="15"/>
        <v>92.959183673469397</v>
      </c>
      <c r="AZ19" s="103">
        <f t="shared" si="16"/>
        <v>90.392156862745097</v>
      </c>
      <c r="BA19" s="103">
        <f t="shared" si="17"/>
        <v>95.744680851063833</v>
      </c>
      <c r="BB19" s="143"/>
      <c r="BC19" s="103">
        <f t="shared" si="18"/>
        <v>94.025157232704402</v>
      </c>
      <c r="BD19" s="103">
        <f t="shared" si="19"/>
        <v>93.600000000000009</v>
      </c>
      <c r="BE19" s="103">
        <f t="shared" si="20"/>
        <v>94.493392070484589</v>
      </c>
    </row>
    <row r="20" spans="1:57" ht="15" customHeight="1" x14ac:dyDescent="0.2">
      <c r="A20" s="108" t="s">
        <v>84</v>
      </c>
      <c r="B20" s="272">
        <v>13727</v>
      </c>
      <c r="C20" s="272">
        <v>6868</v>
      </c>
      <c r="D20" s="272">
        <v>6859</v>
      </c>
      <c r="E20" s="272"/>
      <c r="F20" s="272">
        <v>2326</v>
      </c>
      <c r="G20" s="272">
        <v>1132</v>
      </c>
      <c r="H20" s="272">
        <v>1194</v>
      </c>
      <c r="I20" s="272"/>
      <c r="J20" s="272">
        <v>2381</v>
      </c>
      <c r="K20" s="272">
        <v>1206</v>
      </c>
      <c r="L20" s="272">
        <v>1175</v>
      </c>
      <c r="M20" s="272"/>
      <c r="N20" s="272">
        <v>2326</v>
      </c>
      <c r="O20" s="272">
        <v>1164</v>
      </c>
      <c r="P20" s="272">
        <v>1162</v>
      </c>
      <c r="Q20" s="272"/>
      <c r="R20" s="272">
        <v>2323</v>
      </c>
      <c r="S20" s="272">
        <v>1188</v>
      </c>
      <c r="T20" s="272">
        <v>1135</v>
      </c>
      <c r="U20" s="272"/>
      <c r="V20" s="272">
        <v>2207</v>
      </c>
      <c r="W20" s="272">
        <v>1088</v>
      </c>
      <c r="X20" s="272">
        <v>1119</v>
      </c>
      <c r="Y20" s="272"/>
      <c r="Z20" s="272">
        <v>2164</v>
      </c>
      <c r="AA20" s="272">
        <v>1090</v>
      </c>
      <c r="AB20" s="272">
        <v>1074</v>
      </c>
      <c r="AD20" s="108" t="s">
        <v>84</v>
      </c>
      <c r="AE20" s="103">
        <f t="shared" si="0"/>
        <v>94.007670182166819</v>
      </c>
      <c r="AF20" s="103">
        <f t="shared" si="1"/>
        <v>92.573123062407333</v>
      </c>
      <c r="AG20" s="103">
        <f t="shared" si="2"/>
        <v>95.489349853821523</v>
      </c>
      <c r="AH20" s="143"/>
      <c r="AI20" s="103">
        <f t="shared" si="3"/>
        <v>99.359248184536526</v>
      </c>
      <c r="AJ20" s="103">
        <f t="shared" si="4"/>
        <v>99.037620297462809</v>
      </c>
      <c r="AK20" s="103">
        <f t="shared" si="5"/>
        <v>99.666110183639404</v>
      </c>
      <c r="AL20" s="106"/>
      <c r="AM20" s="103">
        <f t="shared" si="6"/>
        <v>90.052950075642968</v>
      </c>
      <c r="AN20" s="103">
        <f t="shared" si="7"/>
        <v>87.900874635568513</v>
      </c>
      <c r="AO20" s="103">
        <f t="shared" si="8"/>
        <v>92.374213836477992</v>
      </c>
      <c r="AP20" s="106"/>
      <c r="AQ20" s="103">
        <f t="shared" si="9"/>
        <v>94.668294668294678</v>
      </c>
      <c r="AR20" s="103">
        <f t="shared" si="10"/>
        <v>93.870967741935488</v>
      </c>
      <c r="AS20" s="103">
        <f t="shared" si="11"/>
        <v>95.480690221857017</v>
      </c>
      <c r="AT20" s="106"/>
      <c r="AU20" s="103">
        <f t="shared" si="12"/>
        <v>92.036450079239302</v>
      </c>
      <c r="AV20" s="103">
        <f t="shared" si="13"/>
        <v>90.068233510235032</v>
      </c>
      <c r="AW20" s="103">
        <f t="shared" si="14"/>
        <v>94.190871369294598</v>
      </c>
      <c r="AX20" s="106"/>
      <c r="AY20" s="103">
        <f t="shared" si="15"/>
        <v>91.920033319450241</v>
      </c>
      <c r="AZ20" s="103">
        <f t="shared" si="16"/>
        <v>90.290456431535276</v>
      </c>
      <c r="BA20" s="103">
        <f t="shared" si="17"/>
        <v>93.561872909698991</v>
      </c>
      <c r="BB20" s="143"/>
      <c r="BC20" s="103">
        <f t="shared" si="18"/>
        <v>96.823266219239372</v>
      </c>
      <c r="BD20" s="103">
        <f t="shared" si="19"/>
        <v>95.614035087719301</v>
      </c>
      <c r="BE20" s="103">
        <f t="shared" si="20"/>
        <v>98.082191780821915</v>
      </c>
    </row>
    <row r="21" spans="1:57" ht="15" customHeight="1" x14ac:dyDescent="0.2">
      <c r="A21" s="108" t="s">
        <v>85</v>
      </c>
      <c r="B21" s="272">
        <v>3390</v>
      </c>
      <c r="C21" s="272">
        <v>1753</v>
      </c>
      <c r="D21" s="272">
        <v>1637</v>
      </c>
      <c r="E21" s="272"/>
      <c r="F21" s="272">
        <v>559</v>
      </c>
      <c r="G21" s="272">
        <v>294</v>
      </c>
      <c r="H21" s="272">
        <v>265</v>
      </c>
      <c r="I21" s="272"/>
      <c r="J21" s="272">
        <v>615</v>
      </c>
      <c r="K21" s="272">
        <v>320</v>
      </c>
      <c r="L21" s="272">
        <v>295</v>
      </c>
      <c r="M21" s="272"/>
      <c r="N21" s="272">
        <v>558</v>
      </c>
      <c r="O21" s="272">
        <v>282</v>
      </c>
      <c r="P21" s="272">
        <v>276</v>
      </c>
      <c r="Q21" s="272"/>
      <c r="R21" s="272">
        <v>561</v>
      </c>
      <c r="S21" s="272">
        <v>316</v>
      </c>
      <c r="T21" s="272">
        <v>245</v>
      </c>
      <c r="U21" s="272"/>
      <c r="V21" s="272">
        <v>557</v>
      </c>
      <c r="W21" s="272">
        <v>287</v>
      </c>
      <c r="X21" s="272">
        <v>270</v>
      </c>
      <c r="Y21" s="272"/>
      <c r="Z21" s="272">
        <v>540</v>
      </c>
      <c r="AA21" s="272">
        <v>254</v>
      </c>
      <c r="AB21" s="272">
        <v>286</v>
      </c>
      <c r="AD21" s="108" t="s">
        <v>85</v>
      </c>
      <c r="AE21" s="103">
        <f t="shared" si="0"/>
        <v>97.051245347838531</v>
      </c>
      <c r="AF21" s="103">
        <f t="shared" si="1"/>
        <v>96.690568119139556</v>
      </c>
      <c r="AG21" s="103">
        <f t="shared" si="2"/>
        <v>97.44047619047619</v>
      </c>
      <c r="AH21" s="143"/>
      <c r="AI21" s="103">
        <f t="shared" si="3"/>
        <v>99.821428571428569</v>
      </c>
      <c r="AJ21" s="103">
        <f t="shared" si="4"/>
        <v>99.661016949152554</v>
      </c>
      <c r="AK21" s="103">
        <f t="shared" si="5"/>
        <v>100</v>
      </c>
      <c r="AL21" s="106"/>
      <c r="AM21" s="103">
        <f t="shared" si="6"/>
        <v>96.3949843260188</v>
      </c>
      <c r="AN21" s="103">
        <f t="shared" si="7"/>
        <v>96.09609609609609</v>
      </c>
      <c r="AO21" s="103">
        <f t="shared" si="8"/>
        <v>96.721311475409834</v>
      </c>
      <c r="AP21" s="106"/>
      <c r="AQ21" s="103">
        <f t="shared" si="9"/>
        <v>97.21254355400697</v>
      </c>
      <c r="AR21" s="103">
        <f t="shared" si="10"/>
        <v>96.907216494845358</v>
      </c>
      <c r="AS21" s="103">
        <f t="shared" si="11"/>
        <v>97.526501766784463</v>
      </c>
      <c r="AT21" s="106"/>
      <c r="AU21" s="103">
        <f t="shared" si="12"/>
        <v>95.084745762711862</v>
      </c>
      <c r="AV21" s="103">
        <f t="shared" si="13"/>
        <v>94.610778443113773</v>
      </c>
      <c r="AW21" s="103">
        <f t="shared" si="14"/>
        <v>95.703125</v>
      </c>
      <c r="AX21" s="106"/>
      <c r="AY21" s="103">
        <f t="shared" si="15"/>
        <v>95.051194539249153</v>
      </c>
      <c r="AZ21" s="103">
        <f t="shared" si="16"/>
        <v>94.71947194719472</v>
      </c>
      <c r="BA21" s="103">
        <f t="shared" si="17"/>
        <v>95.406360424028264</v>
      </c>
      <c r="BB21" s="143"/>
      <c r="BC21" s="103">
        <f t="shared" si="18"/>
        <v>99.082568807339456</v>
      </c>
      <c r="BD21" s="103">
        <f t="shared" si="19"/>
        <v>98.832684824902728</v>
      </c>
      <c r="BE21" s="103">
        <f t="shared" si="20"/>
        <v>99.305555555555557</v>
      </c>
    </row>
    <row r="22" spans="1:57" ht="15" customHeight="1" x14ac:dyDescent="0.2">
      <c r="A22" s="108" t="s">
        <v>86</v>
      </c>
      <c r="B22" s="272">
        <v>35959</v>
      </c>
      <c r="C22" s="272">
        <v>18142</v>
      </c>
      <c r="D22" s="272">
        <v>17817</v>
      </c>
      <c r="E22" s="272"/>
      <c r="F22" s="272">
        <v>6318</v>
      </c>
      <c r="G22" s="272">
        <v>3273</v>
      </c>
      <c r="H22" s="272">
        <v>3045</v>
      </c>
      <c r="I22" s="272"/>
      <c r="J22" s="272">
        <v>6114</v>
      </c>
      <c r="K22" s="272">
        <v>3098</v>
      </c>
      <c r="L22" s="272">
        <v>3016</v>
      </c>
      <c r="M22" s="272"/>
      <c r="N22" s="272">
        <v>6273</v>
      </c>
      <c r="O22" s="272">
        <v>3164</v>
      </c>
      <c r="P22" s="272">
        <v>3109</v>
      </c>
      <c r="Q22" s="272"/>
      <c r="R22" s="272">
        <v>5642</v>
      </c>
      <c r="S22" s="272">
        <v>2790</v>
      </c>
      <c r="T22" s="272">
        <v>2852</v>
      </c>
      <c r="U22" s="272"/>
      <c r="V22" s="272">
        <v>5787</v>
      </c>
      <c r="W22" s="272">
        <v>2866</v>
      </c>
      <c r="X22" s="272">
        <v>2921</v>
      </c>
      <c r="Y22" s="272"/>
      <c r="Z22" s="272">
        <v>5825</v>
      </c>
      <c r="AA22" s="272">
        <v>2951</v>
      </c>
      <c r="AB22" s="272">
        <v>2874</v>
      </c>
      <c r="AD22" s="108" t="s">
        <v>86</v>
      </c>
      <c r="AE22" s="103">
        <f t="shared" si="0"/>
        <v>90.617912403608685</v>
      </c>
      <c r="AF22" s="103">
        <f t="shared" si="1"/>
        <v>88.970624295032124</v>
      </c>
      <c r="AG22" s="103">
        <f t="shared" si="2"/>
        <v>92.359131201078227</v>
      </c>
      <c r="AH22" s="143"/>
      <c r="AI22" s="103">
        <f t="shared" si="3"/>
        <v>99.731649565903709</v>
      </c>
      <c r="AJ22" s="103">
        <f t="shared" si="4"/>
        <v>99.695400548279011</v>
      </c>
      <c r="AK22" s="103">
        <f t="shared" si="5"/>
        <v>99.77064220183486</v>
      </c>
      <c r="AL22" s="106"/>
      <c r="AM22" s="103">
        <f t="shared" si="6"/>
        <v>85.642246813279172</v>
      </c>
      <c r="AN22" s="103">
        <f t="shared" si="7"/>
        <v>83.775013520822057</v>
      </c>
      <c r="AO22" s="103">
        <f t="shared" si="8"/>
        <v>87.648939261842486</v>
      </c>
      <c r="AP22" s="106"/>
      <c r="AQ22" s="103">
        <f t="shared" si="9"/>
        <v>91.084652243357041</v>
      </c>
      <c r="AR22" s="103">
        <f t="shared" si="10"/>
        <v>89.504950495049513</v>
      </c>
      <c r="AS22" s="103">
        <f t="shared" si="11"/>
        <v>92.750596658711217</v>
      </c>
      <c r="AT22" s="106"/>
      <c r="AU22" s="103">
        <f t="shared" si="12"/>
        <v>86.242739223479063</v>
      </c>
      <c r="AV22" s="103">
        <f t="shared" si="13"/>
        <v>83.383144052600116</v>
      </c>
      <c r="AW22" s="103">
        <f t="shared" si="14"/>
        <v>89.23654568210263</v>
      </c>
      <c r="AX22" s="106"/>
      <c r="AY22" s="103">
        <f t="shared" si="15"/>
        <v>88.18957634867418</v>
      </c>
      <c r="AZ22" s="103">
        <f t="shared" si="16"/>
        <v>85.731379000897405</v>
      </c>
      <c r="BA22" s="103">
        <f t="shared" si="17"/>
        <v>90.742466604535565</v>
      </c>
      <c r="BB22" s="143"/>
      <c r="BC22" s="103">
        <f t="shared" si="18"/>
        <v>93.694708058549139</v>
      </c>
      <c r="BD22" s="103">
        <f t="shared" si="19"/>
        <v>92.623979912115502</v>
      </c>
      <c r="BE22" s="103">
        <f t="shared" si="20"/>
        <v>94.820191355988129</v>
      </c>
    </row>
    <row r="23" spans="1:57" ht="15" customHeight="1" x14ac:dyDescent="0.2">
      <c r="A23" s="108" t="s">
        <v>87</v>
      </c>
      <c r="B23" s="272">
        <v>16641</v>
      </c>
      <c r="C23" s="272">
        <v>8444</v>
      </c>
      <c r="D23" s="272">
        <v>8197</v>
      </c>
      <c r="E23" s="272"/>
      <c r="F23" s="272">
        <v>2879</v>
      </c>
      <c r="G23" s="272">
        <v>1492</v>
      </c>
      <c r="H23" s="272">
        <v>1387</v>
      </c>
      <c r="I23" s="272"/>
      <c r="J23" s="272">
        <v>2851</v>
      </c>
      <c r="K23" s="272">
        <v>1467</v>
      </c>
      <c r="L23" s="272">
        <v>1384</v>
      </c>
      <c r="M23" s="272"/>
      <c r="N23" s="272">
        <v>2923</v>
      </c>
      <c r="O23" s="272">
        <v>1466</v>
      </c>
      <c r="P23" s="272">
        <v>1457</v>
      </c>
      <c r="Q23" s="272"/>
      <c r="R23" s="272">
        <v>2635</v>
      </c>
      <c r="S23" s="272">
        <v>1338</v>
      </c>
      <c r="T23" s="272">
        <v>1297</v>
      </c>
      <c r="U23" s="272"/>
      <c r="V23" s="272">
        <v>2688</v>
      </c>
      <c r="W23" s="272">
        <v>1349</v>
      </c>
      <c r="X23" s="272">
        <v>1339</v>
      </c>
      <c r="Y23" s="272"/>
      <c r="Z23" s="272">
        <v>2665</v>
      </c>
      <c r="AA23" s="272">
        <v>1332</v>
      </c>
      <c r="AB23" s="272">
        <v>1333</v>
      </c>
      <c r="AD23" s="108" t="s">
        <v>87</v>
      </c>
      <c r="AE23" s="103">
        <f t="shared" si="0"/>
        <v>93.080881530372523</v>
      </c>
      <c r="AF23" s="103">
        <f t="shared" si="1"/>
        <v>91.633206728160616</v>
      </c>
      <c r="AG23" s="103">
        <f t="shared" si="2"/>
        <v>94.620801108161146</v>
      </c>
      <c r="AH23" s="143"/>
      <c r="AI23" s="103">
        <f t="shared" si="3"/>
        <v>99.447322970639036</v>
      </c>
      <c r="AJ23" s="103">
        <f t="shared" si="4"/>
        <v>99.334221038615183</v>
      </c>
      <c r="AK23" s="103">
        <f t="shared" si="5"/>
        <v>99.569274946159368</v>
      </c>
      <c r="AL23" s="106"/>
      <c r="AM23" s="103">
        <f t="shared" si="6"/>
        <v>89.065916900968446</v>
      </c>
      <c r="AN23" s="103">
        <f t="shared" si="7"/>
        <v>87.010676156583628</v>
      </c>
      <c r="AO23" s="103">
        <f t="shared" si="8"/>
        <v>91.353135313531354</v>
      </c>
      <c r="AP23" s="106"/>
      <c r="AQ23" s="103">
        <f t="shared" si="9"/>
        <v>94.259916156078688</v>
      </c>
      <c r="AR23" s="103">
        <f t="shared" si="10"/>
        <v>93.07936507936509</v>
      </c>
      <c r="AS23" s="103">
        <f t="shared" si="11"/>
        <v>95.478374836173003</v>
      </c>
      <c r="AT23" s="106"/>
      <c r="AU23" s="103">
        <f t="shared" si="12"/>
        <v>90.487637362637358</v>
      </c>
      <c r="AV23" s="103">
        <f t="shared" si="13"/>
        <v>88.844621513944219</v>
      </c>
      <c r="AW23" s="103">
        <f t="shared" si="14"/>
        <v>92.247510668563308</v>
      </c>
      <c r="AX23" s="106"/>
      <c r="AY23" s="103">
        <f t="shared" si="15"/>
        <v>90.841500506928014</v>
      </c>
      <c r="AZ23" s="103">
        <f t="shared" si="16"/>
        <v>89.160608063450098</v>
      </c>
      <c r="BA23" s="103">
        <f t="shared" si="17"/>
        <v>92.600276625172896</v>
      </c>
      <c r="BB23" s="143"/>
      <c r="BC23" s="103">
        <f t="shared" si="18"/>
        <v>94.839857651245552</v>
      </c>
      <c r="BD23" s="103">
        <f t="shared" si="19"/>
        <v>92.951849267271456</v>
      </c>
      <c r="BE23" s="103">
        <f t="shared" si="20"/>
        <v>96.804647785039947</v>
      </c>
    </row>
    <row r="24" spans="1:57" ht="15" customHeight="1" x14ac:dyDescent="0.2">
      <c r="A24" s="108" t="s">
        <v>88</v>
      </c>
      <c r="B24" s="272">
        <v>22646</v>
      </c>
      <c r="C24" s="272">
        <v>11400</v>
      </c>
      <c r="D24" s="272">
        <v>11246</v>
      </c>
      <c r="E24" s="272"/>
      <c r="F24" s="272">
        <v>4234</v>
      </c>
      <c r="G24" s="272">
        <v>2177</v>
      </c>
      <c r="H24" s="272">
        <v>2057</v>
      </c>
      <c r="I24" s="272"/>
      <c r="J24" s="272">
        <v>3823</v>
      </c>
      <c r="K24" s="272">
        <v>1970</v>
      </c>
      <c r="L24" s="272">
        <v>1853</v>
      </c>
      <c r="M24" s="272"/>
      <c r="N24" s="272">
        <v>3790</v>
      </c>
      <c r="O24" s="272">
        <v>1907</v>
      </c>
      <c r="P24" s="272">
        <v>1883</v>
      </c>
      <c r="Q24" s="272"/>
      <c r="R24" s="272">
        <v>3624</v>
      </c>
      <c r="S24" s="272">
        <v>1788</v>
      </c>
      <c r="T24" s="272">
        <v>1836</v>
      </c>
      <c r="U24" s="272"/>
      <c r="V24" s="272">
        <v>3546</v>
      </c>
      <c r="W24" s="272">
        <v>1792</v>
      </c>
      <c r="X24" s="272">
        <v>1754</v>
      </c>
      <c r="Y24" s="272"/>
      <c r="Z24" s="272">
        <v>3629</v>
      </c>
      <c r="AA24" s="272">
        <v>1766</v>
      </c>
      <c r="AB24" s="272">
        <v>1863</v>
      </c>
      <c r="AD24" s="108" t="s">
        <v>88</v>
      </c>
      <c r="AE24" s="103">
        <f t="shared" si="0"/>
        <v>90.02226109079345</v>
      </c>
      <c r="AF24" s="103">
        <f t="shared" si="1"/>
        <v>87.888366355716599</v>
      </c>
      <c r="AG24" s="103">
        <f t="shared" si="2"/>
        <v>92.293803857201468</v>
      </c>
      <c r="AH24" s="143"/>
      <c r="AI24" s="103">
        <f t="shared" si="3"/>
        <v>98.168328309761193</v>
      </c>
      <c r="AJ24" s="103">
        <f t="shared" si="4"/>
        <v>97.798742138364787</v>
      </c>
      <c r="AK24" s="103">
        <f t="shared" si="5"/>
        <v>98.562529947292759</v>
      </c>
      <c r="AL24" s="106"/>
      <c r="AM24" s="103">
        <f t="shared" si="6"/>
        <v>83.18102697998259</v>
      </c>
      <c r="AN24" s="103">
        <f t="shared" si="7"/>
        <v>80.837094788674605</v>
      </c>
      <c r="AO24" s="103">
        <f t="shared" si="8"/>
        <v>85.826771653543304</v>
      </c>
      <c r="AP24" s="106"/>
      <c r="AQ24" s="103">
        <f t="shared" si="9"/>
        <v>89.239463150459159</v>
      </c>
      <c r="AR24" s="103">
        <f t="shared" si="10"/>
        <v>86.642435256701503</v>
      </c>
      <c r="AS24" s="103">
        <f t="shared" si="11"/>
        <v>92.033235581622677</v>
      </c>
      <c r="AT24" s="106"/>
      <c r="AU24" s="103">
        <f t="shared" si="12"/>
        <v>86.574295269947442</v>
      </c>
      <c r="AV24" s="103">
        <f t="shared" si="13"/>
        <v>83.395522388059703</v>
      </c>
      <c r="AW24" s="103">
        <f t="shared" si="14"/>
        <v>89.911851126346718</v>
      </c>
      <c r="AX24" s="106"/>
      <c r="AY24" s="103">
        <f t="shared" si="15"/>
        <v>89.252454064938334</v>
      </c>
      <c r="AZ24" s="103">
        <f t="shared" si="16"/>
        <v>86.779661016949149</v>
      </c>
      <c r="BA24" s="103">
        <f t="shared" si="17"/>
        <v>91.928721174004195</v>
      </c>
      <c r="BB24" s="143"/>
      <c r="BC24" s="103">
        <f t="shared" si="18"/>
        <v>94.480604009372556</v>
      </c>
      <c r="BD24" s="103">
        <f t="shared" si="19"/>
        <v>93.045310853530026</v>
      </c>
      <c r="BE24" s="103">
        <f t="shared" si="20"/>
        <v>95.882655687081837</v>
      </c>
    </row>
    <row r="25" spans="1:57" ht="15" customHeight="1" x14ac:dyDescent="0.2">
      <c r="A25" s="108" t="s">
        <v>89</v>
      </c>
      <c r="B25" s="272">
        <v>7355</v>
      </c>
      <c r="C25" s="272">
        <v>3662</v>
      </c>
      <c r="D25" s="272">
        <v>3693</v>
      </c>
      <c r="E25" s="272"/>
      <c r="F25" s="272">
        <v>1290</v>
      </c>
      <c r="G25" s="272">
        <v>653</v>
      </c>
      <c r="H25" s="272">
        <v>637</v>
      </c>
      <c r="I25" s="272"/>
      <c r="J25" s="272">
        <v>1335</v>
      </c>
      <c r="K25" s="272">
        <v>679</v>
      </c>
      <c r="L25" s="272">
        <v>656</v>
      </c>
      <c r="M25" s="272"/>
      <c r="N25" s="272">
        <v>1267</v>
      </c>
      <c r="O25" s="272">
        <v>608</v>
      </c>
      <c r="P25" s="272">
        <v>659</v>
      </c>
      <c r="Q25" s="272"/>
      <c r="R25" s="272">
        <v>1122</v>
      </c>
      <c r="S25" s="272">
        <v>584</v>
      </c>
      <c r="T25" s="272">
        <v>538</v>
      </c>
      <c r="U25" s="272"/>
      <c r="V25" s="272">
        <v>1196</v>
      </c>
      <c r="W25" s="272">
        <v>564</v>
      </c>
      <c r="X25" s="272">
        <v>632</v>
      </c>
      <c r="Y25" s="272"/>
      <c r="Z25" s="272">
        <v>1145</v>
      </c>
      <c r="AA25" s="272">
        <v>574</v>
      </c>
      <c r="AB25" s="272">
        <v>571</v>
      </c>
      <c r="AD25" s="108" t="s">
        <v>89</v>
      </c>
      <c r="AE25" s="103">
        <f t="shared" si="0"/>
        <v>87.299703264094958</v>
      </c>
      <c r="AF25" s="103">
        <f t="shared" si="1"/>
        <v>83.933073573229436</v>
      </c>
      <c r="AG25" s="103">
        <f t="shared" si="2"/>
        <v>90.915805022156576</v>
      </c>
      <c r="AH25" s="143"/>
      <c r="AI25" s="103">
        <f t="shared" si="3"/>
        <v>99.460292983808785</v>
      </c>
      <c r="AJ25" s="103">
        <f t="shared" si="4"/>
        <v>99.391171993911726</v>
      </c>
      <c r="AK25" s="103">
        <f t="shared" si="5"/>
        <v>99.53125</v>
      </c>
      <c r="AL25" s="106"/>
      <c r="AM25" s="103">
        <f t="shared" si="6"/>
        <v>82.458307597282271</v>
      </c>
      <c r="AN25" s="103">
        <f t="shared" si="7"/>
        <v>77.866972477064223</v>
      </c>
      <c r="AO25" s="103">
        <f t="shared" si="8"/>
        <v>87.817938420348057</v>
      </c>
      <c r="AP25" s="106"/>
      <c r="AQ25" s="103">
        <f t="shared" si="9"/>
        <v>85.956580732700132</v>
      </c>
      <c r="AR25" s="103">
        <f t="shared" si="10"/>
        <v>82.162162162162161</v>
      </c>
      <c r="AS25" s="103">
        <f t="shared" si="11"/>
        <v>89.782016348773837</v>
      </c>
      <c r="AT25" s="106"/>
      <c r="AU25" s="103">
        <f t="shared" si="12"/>
        <v>79.97148966500356</v>
      </c>
      <c r="AV25" s="103">
        <f t="shared" si="13"/>
        <v>77.350993377483448</v>
      </c>
      <c r="AW25" s="103">
        <f t="shared" si="14"/>
        <v>83.024691358024697</v>
      </c>
      <c r="AX25" s="106"/>
      <c r="AY25" s="103">
        <f t="shared" si="15"/>
        <v>86.229271809661128</v>
      </c>
      <c r="AZ25" s="103">
        <f t="shared" si="16"/>
        <v>81.976744186046517</v>
      </c>
      <c r="BA25" s="103">
        <f t="shared" si="17"/>
        <v>90.414878397711021</v>
      </c>
      <c r="BB25" s="143"/>
      <c r="BC25" s="103">
        <f t="shared" si="18"/>
        <v>91.967871485943775</v>
      </c>
      <c r="BD25" s="103">
        <f t="shared" si="19"/>
        <v>88.172043010752688</v>
      </c>
      <c r="BE25" s="103">
        <f t="shared" si="20"/>
        <v>96.127946127946132</v>
      </c>
    </row>
    <row r="26" spans="1:57" ht="15" customHeight="1" x14ac:dyDescent="0.2">
      <c r="A26" s="154" t="s">
        <v>90</v>
      </c>
      <c r="B26" s="272">
        <v>32941</v>
      </c>
      <c r="C26" s="272">
        <v>16715</v>
      </c>
      <c r="D26" s="272">
        <v>16226</v>
      </c>
      <c r="E26" s="272"/>
      <c r="F26" s="272">
        <v>5690</v>
      </c>
      <c r="G26" s="272">
        <v>2966</v>
      </c>
      <c r="H26" s="272">
        <v>2724</v>
      </c>
      <c r="I26" s="272"/>
      <c r="J26" s="272">
        <v>5627</v>
      </c>
      <c r="K26" s="272">
        <v>2887</v>
      </c>
      <c r="L26" s="272">
        <v>2740</v>
      </c>
      <c r="M26" s="272"/>
      <c r="N26" s="272">
        <v>5584</v>
      </c>
      <c r="O26" s="272">
        <v>2770</v>
      </c>
      <c r="P26" s="272">
        <v>2814</v>
      </c>
      <c r="Q26" s="272"/>
      <c r="R26" s="272">
        <v>5389</v>
      </c>
      <c r="S26" s="272">
        <v>2694</v>
      </c>
      <c r="T26" s="272">
        <v>2695</v>
      </c>
      <c r="U26" s="272"/>
      <c r="V26" s="272">
        <v>5362</v>
      </c>
      <c r="W26" s="272">
        <v>2717</v>
      </c>
      <c r="X26" s="272">
        <v>2645</v>
      </c>
      <c r="Y26" s="272"/>
      <c r="Z26" s="272">
        <v>5289</v>
      </c>
      <c r="AA26" s="272">
        <v>2681</v>
      </c>
      <c r="AB26" s="272">
        <v>2608</v>
      </c>
      <c r="AD26" s="154" t="s">
        <v>90</v>
      </c>
      <c r="AE26" s="103">
        <f t="shared" si="0"/>
        <v>91.080266541322203</v>
      </c>
      <c r="AF26" s="103">
        <f t="shared" si="1"/>
        <v>89.696807083445123</v>
      </c>
      <c r="AG26" s="103">
        <f t="shared" si="2"/>
        <v>92.55076431667807</v>
      </c>
      <c r="AH26" s="143"/>
      <c r="AI26" s="103">
        <f t="shared" si="3"/>
        <v>99.859599859599854</v>
      </c>
      <c r="AJ26" s="103">
        <f t="shared" si="4"/>
        <v>99.831706496129243</v>
      </c>
      <c r="AK26" s="103">
        <f t="shared" si="5"/>
        <v>99.889988998899895</v>
      </c>
      <c r="AL26" s="106"/>
      <c r="AM26" s="103">
        <f t="shared" si="6"/>
        <v>87.335092348284959</v>
      </c>
      <c r="AN26" s="103">
        <f t="shared" si="7"/>
        <v>85.693084001187287</v>
      </c>
      <c r="AO26" s="103">
        <f t="shared" si="8"/>
        <v>89.134677944046842</v>
      </c>
      <c r="AP26" s="106"/>
      <c r="AQ26" s="103">
        <f t="shared" si="9"/>
        <v>91.963109354413703</v>
      </c>
      <c r="AR26" s="103">
        <f t="shared" si="10"/>
        <v>90.493302842208436</v>
      </c>
      <c r="AS26" s="103">
        <f t="shared" si="11"/>
        <v>93.457323148455657</v>
      </c>
      <c r="AT26" s="106"/>
      <c r="AU26" s="103">
        <f t="shared" si="12"/>
        <v>87.172436104820449</v>
      </c>
      <c r="AV26" s="103">
        <f t="shared" si="13"/>
        <v>84.823677581863976</v>
      </c>
      <c r="AW26" s="103">
        <f t="shared" si="14"/>
        <v>89.654025282767805</v>
      </c>
      <c r="AX26" s="106"/>
      <c r="AY26" s="103">
        <f t="shared" si="15"/>
        <v>88.760139049826194</v>
      </c>
      <c r="AZ26" s="103">
        <f t="shared" si="16"/>
        <v>87.616897774911322</v>
      </c>
      <c r="BA26" s="103">
        <f t="shared" si="17"/>
        <v>89.965986394557831</v>
      </c>
      <c r="BB26" s="143"/>
      <c r="BC26" s="103">
        <f t="shared" si="18"/>
        <v>92.287558890246032</v>
      </c>
      <c r="BD26" s="103">
        <f t="shared" si="19"/>
        <v>90.666215759215419</v>
      </c>
      <c r="BE26" s="103">
        <f t="shared" si="20"/>
        <v>94.01586157173756</v>
      </c>
    </row>
    <row r="27" spans="1:57" ht="15" customHeight="1" x14ac:dyDescent="0.2">
      <c r="A27" s="108" t="s">
        <v>91</v>
      </c>
      <c r="B27" s="272">
        <v>8361</v>
      </c>
      <c r="C27" s="272">
        <v>4211</v>
      </c>
      <c r="D27" s="272">
        <v>4150</v>
      </c>
      <c r="E27" s="272"/>
      <c r="F27" s="272">
        <v>1455</v>
      </c>
      <c r="G27" s="272">
        <v>751</v>
      </c>
      <c r="H27" s="272">
        <v>704</v>
      </c>
      <c r="I27" s="272"/>
      <c r="J27" s="272">
        <v>1410</v>
      </c>
      <c r="K27" s="272">
        <v>702</v>
      </c>
      <c r="L27" s="272">
        <v>708</v>
      </c>
      <c r="M27" s="272"/>
      <c r="N27" s="272">
        <v>1443</v>
      </c>
      <c r="O27" s="272">
        <v>728</v>
      </c>
      <c r="P27" s="272">
        <v>715</v>
      </c>
      <c r="Q27" s="272"/>
      <c r="R27" s="272">
        <v>1415</v>
      </c>
      <c r="S27" s="272">
        <v>679</v>
      </c>
      <c r="T27" s="272">
        <v>736</v>
      </c>
      <c r="U27" s="272"/>
      <c r="V27" s="272">
        <v>1310</v>
      </c>
      <c r="W27" s="272">
        <v>670</v>
      </c>
      <c r="X27" s="272">
        <v>640</v>
      </c>
      <c r="Y27" s="272"/>
      <c r="Z27" s="272">
        <v>1328</v>
      </c>
      <c r="AA27" s="272">
        <v>681</v>
      </c>
      <c r="AB27" s="272">
        <v>647</v>
      </c>
      <c r="AD27" s="108" t="s">
        <v>91</v>
      </c>
      <c r="AE27" s="103">
        <f t="shared" si="0"/>
        <v>88.833404164895882</v>
      </c>
      <c r="AF27" s="103">
        <f t="shared" si="1"/>
        <v>88.280922431865832</v>
      </c>
      <c r="AG27" s="103">
        <f t="shared" si="2"/>
        <v>89.401120206807406</v>
      </c>
      <c r="AH27" s="143"/>
      <c r="AI27" s="103">
        <f t="shared" si="3"/>
        <v>98.443843031123137</v>
      </c>
      <c r="AJ27" s="103">
        <f t="shared" si="4"/>
        <v>98.556430446194227</v>
      </c>
      <c r="AK27" s="103">
        <f t="shared" si="5"/>
        <v>98.324022346368707</v>
      </c>
      <c r="AL27" s="106"/>
      <c r="AM27" s="103">
        <f t="shared" si="6"/>
        <v>82.795067527891959</v>
      </c>
      <c r="AN27" s="103">
        <f t="shared" si="7"/>
        <v>81.722933643771825</v>
      </c>
      <c r="AO27" s="103">
        <f t="shared" si="8"/>
        <v>83.886255924170612</v>
      </c>
      <c r="AP27" s="106"/>
      <c r="AQ27" s="103">
        <f t="shared" si="9"/>
        <v>87.934186471663622</v>
      </c>
      <c r="AR27" s="103">
        <f t="shared" si="10"/>
        <v>87.922705314009661</v>
      </c>
      <c r="AS27" s="103">
        <f t="shared" si="11"/>
        <v>87.945879458794579</v>
      </c>
      <c r="AT27" s="106"/>
      <c r="AU27" s="103">
        <f t="shared" si="12"/>
        <v>85.036057692307693</v>
      </c>
      <c r="AV27" s="103">
        <f t="shared" si="13"/>
        <v>83.108935128518965</v>
      </c>
      <c r="AW27" s="103">
        <f t="shared" si="14"/>
        <v>86.894923258559615</v>
      </c>
      <c r="AX27" s="106"/>
      <c r="AY27" s="103">
        <f t="shared" si="15"/>
        <v>87.860496311200535</v>
      </c>
      <c r="AZ27" s="103">
        <f t="shared" si="16"/>
        <v>87.239583333333343</v>
      </c>
      <c r="BA27" s="103">
        <f t="shared" si="17"/>
        <v>88.520055325034576</v>
      </c>
      <c r="BB27" s="143"/>
      <c r="BC27" s="103">
        <f t="shared" si="18"/>
        <v>92.543554006968648</v>
      </c>
      <c r="BD27" s="103">
        <f t="shared" si="19"/>
        <v>92.527173913043484</v>
      </c>
      <c r="BE27" s="103">
        <f t="shared" si="20"/>
        <v>92.560801144492132</v>
      </c>
    </row>
    <row r="28" spans="1:57" ht="15" customHeight="1" x14ac:dyDescent="0.2">
      <c r="A28" s="108" t="s">
        <v>92</v>
      </c>
      <c r="B28" s="272">
        <v>30482</v>
      </c>
      <c r="C28" s="272">
        <v>15279</v>
      </c>
      <c r="D28" s="272">
        <v>15203</v>
      </c>
      <c r="E28" s="272"/>
      <c r="F28" s="272">
        <v>5162</v>
      </c>
      <c r="G28" s="272">
        <v>2606</v>
      </c>
      <c r="H28" s="272">
        <v>2556</v>
      </c>
      <c r="I28" s="272"/>
      <c r="J28" s="272">
        <v>5195</v>
      </c>
      <c r="K28" s="272">
        <v>2573</v>
      </c>
      <c r="L28" s="272">
        <v>2622</v>
      </c>
      <c r="M28" s="272"/>
      <c r="N28" s="272">
        <v>5113</v>
      </c>
      <c r="O28" s="272">
        <v>2582</v>
      </c>
      <c r="P28" s="272">
        <v>2531</v>
      </c>
      <c r="Q28" s="272"/>
      <c r="R28" s="272">
        <v>4821</v>
      </c>
      <c r="S28" s="272">
        <v>2404</v>
      </c>
      <c r="T28" s="272">
        <v>2417</v>
      </c>
      <c r="U28" s="272"/>
      <c r="V28" s="272">
        <v>5003</v>
      </c>
      <c r="W28" s="272">
        <v>2502</v>
      </c>
      <c r="X28" s="272">
        <v>2501</v>
      </c>
      <c r="Y28" s="272"/>
      <c r="Z28" s="272">
        <v>5188</v>
      </c>
      <c r="AA28" s="272">
        <v>2612</v>
      </c>
      <c r="AB28" s="272">
        <v>2576</v>
      </c>
      <c r="AD28" s="108" t="s">
        <v>92</v>
      </c>
      <c r="AE28" s="103">
        <f t="shared" si="0"/>
        <v>92.850833104876784</v>
      </c>
      <c r="AF28" s="103">
        <f t="shared" si="1"/>
        <v>91.430794087726653</v>
      </c>
      <c r="AG28" s="103">
        <f t="shared" si="2"/>
        <v>94.323117012036235</v>
      </c>
      <c r="AH28" s="143"/>
      <c r="AI28" s="103">
        <f t="shared" si="3"/>
        <v>99.691000386249513</v>
      </c>
      <c r="AJ28" s="103">
        <f t="shared" si="4"/>
        <v>99.655831739961769</v>
      </c>
      <c r="AK28" s="103">
        <f t="shared" si="5"/>
        <v>99.726882559500581</v>
      </c>
      <c r="AL28" s="106"/>
      <c r="AM28" s="103">
        <f t="shared" si="6"/>
        <v>87.516846361185983</v>
      </c>
      <c r="AN28" s="103">
        <f t="shared" si="7"/>
        <v>85.852519185852515</v>
      </c>
      <c r="AO28" s="103">
        <f t="shared" si="8"/>
        <v>89.21401837359646</v>
      </c>
      <c r="AP28" s="106"/>
      <c r="AQ28" s="103">
        <f t="shared" si="9"/>
        <v>93.490583287621135</v>
      </c>
      <c r="AR28" s="103">
        <f t="shared" si="10"/>
        <v>92.181363798643346</v>
      </c>
      <c r="AS28" s="103">
        <f t="shared" si="11"/>
        <v>94.865067466266865</v>
      </c>
      <c r="AT28" s="106"/>
      <c r="AU28" s="103">
        <f t="shared" si="12"/>
        <v>89.493224429181367</v>
      </c>
      <c r="AV28" s="103">
        <f t="shared" si="13"/>
        <v>87.354651162790702</v>
      </c>
      <c r="AW28" s="103">
        <f t="shared" si="14"/>
        <v>91.726755218216312</v>
      </c>
      <c r="AX28" s="106"/>
      <c r="AY28" s="103">
        <f t="shared" si="15"/>
        <v>92.289245526655591</v>
      </c>
      <c r="AZ28" s="103">
        <f t="shared" si="16"/>
        <v>90.06479481641469</v>
      </c>
      <c r="BA28" s="103">
        <f t="shared" si="17"/>
        <v>94.627317442300424</v>
      </c>
      <c r="BB28" s="143"/>
      <c r="BC28" s="103">
        <f t="shared" si="18"/>
        <v>95.402721588819418</v>
      </c>
      <c r="BD28" s="103">
        <f t="shared" si="19"/>
        <v>94.364161849710982</v>
      </c>
      <c r="BE28" s="103">
        <f t="shared" si="20"/>
        <v>96.479400749063672</v>
      </c>
    </row>
    <row r="29" spans="1:57" ht="15" customHeight="1" x14ac:dyDescent="0.2">
      <c r="A29" s="108" t="s">
        <v>93</v>
      </c>
      <c r="B29" s="272">
        <v>7027</v>
      </c>
      <c r="C29" s="272">
        <v>3522</v>
      </c>
      <c r="D29" s="272">
        <v>3505</v>
      </c>
      <c r="E29" s="272"/>
      <c r="F29" s="272">
        <v>1212</v>
      </c>
      <c r="G29" s="272">
        <v>646</v>
      </c>
      <c r="H29" s="272">
        <v>566</v>
      </c>
      <c r="I29" s="272"/>
      <c r="J29" s="272">
        <v>1216</v>
      </c>
      <c r="K29" s="272">
        <v>613</v>
      </c>
      <c r="L29" s="272">
        <v>603</v>
      </c>
      <c r="M29" s="272"/>
      <c r="N29" s="272">
        <v>1172</v>
      </c>
      <c r="O29" s="272">
        <v>576</v>
      </c>
      <c r="P29" s="272">
        <v>596</v>
      </c>
      <c r="Q29" s="272"/>
      <c r="R29" s="272">
        <v>1168</v>
      </c>
      <c r="S29" s="272">
        <v>561</v>
      </c>
      <c r="T29" s="272">
        <v>607</v>
      </c>
      <c r="U29" s="272"/>
      <c r="V29" s="272">
        <v>1069</v>
      </c>
      <c r="W29" s="272">
        <v>528</v>
      </c>
      <c r="X29" s="272">
        <v>541</v>
      </c>
      <c r="Y29" s="272"/>
      <c r="Z29" s="272">
        <v>1190</v>
      </c>
      <c r="AA29" s="272">
        <v>598</v>
      </c>
      <c r="AB29" s="272">
        <v>592</v>
      </c>
      <c r="AD29" s="108" t="s">
        <v>93</v>
      </c>
      <c r="AE29" s="103">
        <f t="shared" si="0"/>
        <v>89.141189902321443</v>
      </c>
      <c r="AF29" s="103">
        <f t="shared" si="1"/>
        <v>87.199801931171081</v>
      </c>
      <c r="AG29" s="103">
        <f t="shared" si="2"/>
        <v>91.181061394380862</v>
      </c>
      <c r="AH29" s="143"/>
      <c r="AI29" s="103">
        <f t="shared" si="3"/>
        <v>97.899838449111471</v>
      </c>
      <c r="AJ29" s="103">
        <f t="shared" si="4"/>
        <v>97.730711043872915</v>
      </c>
      <c r="AK29" s="103">
        <f t="shared" si="5"/>
        <v>98.093587521663778</v>
      </c>
      <c r="AL29" s="106"/>
      <c r="AM29" s="103">
        <f t="shared" si="6"/>
        <v>81.174899866488644</v>
      </c>
      <c r="AN29" s="103">
        <f t="shared" si="7"/>
        <v>78.188775510204081</v>
      </c>
      <c r="AO29" s="103">
        <f t="shared" si="8"/>
        <v>84.453781512605048</v>
      </c>
      <c r="AP29" s="106"/>
      <c r="AQ29" s="103">
        <f t="shared" si="9"/>
        <v>89.465648854961827</v>
      </c>
      <c r="AR29" s="103">
        <f t="shared" si="10"/>
        <v>87.405159332321702</v>
      </c>
      <c r="AS29" s="103">
        <f t="shared" si="11"/>
        <v>91.551459293394771</v>
      </c>
      <c r="AT29" s="106"/>
      <c r="AU29" s="103">
        <f t="shared" si="12"/>
        <v>85.94554819720382</v>
      </c>
      <c r="AV29" s="103">
        <f t="shared" si="13"/>
        <v>83.482142857142861</v>
      </c>
      <c r="AW29" s="103">
        <f t="shared" si="14"/>
        <v>88.355167394468708</v>
      </c>
      <c r="AX29" s="106"/>
      <c r="AY29" s="103">
        <f t="shared" si="15"/>
        <v>87.983539094650212</v>
      </c>
      <c r="AZ29" s="103">
        <f t="shared" si="16"/>
        <v>84.210526315789465</v>
      </c>
      <c r="BA29" s="103">
        <f t="shared" si="17"/>
        <v>92.006802721088434</v>
      </c>
      <c r="BB29" s="143"/>
      <c r="BC29" s="103">
        <f t="shared" si="18"/>
        <v>94.220110847189233</v>
      </c>
      <c r="BD29" s="103">
        <f t="shared" si="19"/>
        <v>94.025157232704402</v>
      </c>
      <c r="BE29" s="103">
        <f t="shared" si="20"/>
        <v>94.417862838915468</v>
      </c>
    </row>
    <row r="30" spans="1:57" ht="15" customHeight="1" x14ac:dyDescent="0.2">
      <c r="A30" s="108" t="s">
        <v>94</v>
      </c>
      <c r="B30" s="272">
        <v>11110</v>
      </c>
      <c r="C30" s="272">
        <v>5578</v>
      </c>
      <c r="D30" s="272">
        <v>5532</v>
      </c>
      <c r="E30" s="272"/>
      <c r="F30" s="272">
        <v>1921</v>
      </c>
      <c r="G30" s="272">
        <v>999</v>
      </c>
      <c r="H30" s="272">
        <v>922</v>
      </c>
      <c r="I30" s="272"/>
      <c r="J30" s="272">
        <v>1902</v>
      </c>
      <c r="K30" s="272">
        <v>978</v>
      </c>
      <c r="L30" s="272">
        <v>924</v>
      </c>
      <c r="M30" s="272"/>
      <c r="N30" s="272">
        <v>1935</v>
      </c>
      <c r="O30" s="272">
        <v>983</v>
      </c>
      <c r="P30" s="272">
        <v>952</v>
      </c>
      <c r="Q30" s="272"/>
      <c r="R30" s="272">
        <v>1887</v>
      </c>
      <c r="S30" s="272">
        <v>900</v>
      </c>
      <c r="T30" s="272">
        <v>987</v>
      </c>
      <c r="U30" s="272"/>
      <c r="V30" s="272">
        <v>1706</v>
      </c>
      <c r="W30" s="272">
        <v>854</v>
      </c>
      <c r="X30" s="272">
        <v>852</v>
      </c>
      <c r="Y30" s="272"/>
      <c r="Z30" s="272">
        <v>1759</v>
      </c>
      <c r="AA30" s="272">
        <v>864</v>
      </c>
      <c r="AB30" s="272">
        <v>895</v>
      </c>
      <c r="AD30" s="108" t="s">
        <v>94</v>
      </c>
      <c r="AE30" s="103">
        <f t="shared" si="0"/>
        <v>90.894215822629462</v>
      </c>
      <c r="AF30" s="103">
        <f t="shared" si="1"/>
        <v>89.233722604383303</v>
      </c>
      <c r="AG30" s="103">
        <f t="shared" si="2"/>
        <v>92.632283991962495</v>
      </c>
      <c r="AH30" s="143"/>
      <c r="AI30" s="103">
        <f t="shared" si="3"/>
        <v>99.947970863683665</v>
      </c>
      <c r="AJ30" s="103">
        <f t="shared" si="4"/>
        <v>99.9</v>
      </c>
      <c r="AK30" s="103">
        <f t="shared" si="5"/>
        <v>100</v>
      </c>
      <c r="AL30" s="106"/>
      <c r="AM30" s="103">
        <f t="shared" si="6"/>
        <v>84.948637784725321</v>
      </c>
      <c r="AN30" s="103">
        <f t="shared" si="7"/>
        <v>83.16326530612244</v>
      </c>
      <c r="AO30" s="103">
        <f t="shared" si="8"/>
        <v>86.92380056444027</v>
      </c>
      <c r="AP30" s="106"/>
      <c r="AQ30" s="103">
        <f t="shared" si="9"/>
        <v>88.356164383561648</v>
      </c>
      <c r="AR30" s="103">
        <f t="shared" si="10"/>
        <v>86.684303350970012</v>
      </c>
      <c r="AS30" s="103">
        <f t="shared" si="11"/>
        <v>90.151515151515156</v>
      </c>
      <c r="AT30" s="106"/>
      <c r="AU30" s="103">
        <f t="shared" si="12"/>
        <v>88.967468175388959</v>
      </c>
      <c r="AV30" s="103">
        <f t="shared" si="13"/>
        <v>86.872586872586879</v>
      </c>
      <c r="AW30" s="103">
        <f t="shared" si="14"/>
        <v>90.967741935483872</v>
      </c>
      <c r="AX30" s="106"/>
      <c r="AY30" s="103">
        <f t="shared" si="15"/>
        <v>89.272632129774991</v>
      </c>
      <c r="AZ30" s="103">
        <f t="shared" si="16"/>
        <v>86.524822695035468</v>
      </c>
      <c r="BA30" s="103">
        <f t="shared" si="17"/>
        <v>92.20779220779221</v>
      </c>
      <c r="BB30" s="143"/>
      <c r="BC30" s="103">
        <f t="shared" si="18"/>
        <v>95.597826086956516</v>
      </c>
      <c r="BD30" s="103">
        <f t="shared" si="19"/>
        <v>94.117647058823522</v>
      </c>
      <c r="BE30" s="103">
        <f t="shared" si="20"/>
        <v>97.071583514099785</v>
      </c>
    </row>
    <row r="31" spans="1:57" ht="15" customHeight="1" x14ac:dyDescent="0.2">
      <c r="A31" s="108" t="s">
        <v>95</v>
      </c>
      <c r="B31" s="272">
        <v>6543</v>
      </c>
      <c r="C31" s="272">
        <v>3382</v>
      </c>
      <c r="D31" s="272">
        <v>3161</v>
      </c>
      <c r="E31" s="272"/>
      <c r="F31" s="272">
        <v>1098</v>
      </c>
      <c r="G31" s="272">
        <v>561</v>
      </c>
      <c r="H31" s="272">
        <v>537</v>
      </c>
      <c r="I31" s="272"/>
      <c r="J31" s="272">
        <v>1131</v>
      </c>
      <c r="K31" s="272">
        <v>605</v>
      </c>
      <c r="L31" s="272">
        <v>526</v>
      </c>
      <c r="M31" s="272"/>
      <c r="N31" s="272">
        <v>1163</v>
      </c>
      <c r="O31" s="272">
        <v>583</v>
      </c>
      <c r="P31" s="272">
        <v>580</v>
      </c>
      <c r="Q31" s="272"/>
      <c r="R31" s="272">
        <v>1033</v>
      </c>
      <c r="S31" s="272">
        <v>527</v>
      </c>
      <c r="T31" s="272">
        <v>506</v>
      </c>
      <c r="U31" s="272"/>
      <c r="V31" s="272">
        <v>1043</v>
      </c>
      <c r="W31" s="272">
        <v>550</v>
      </c>
      <c r="X31" s="272">
        <v>493</v>
      </c>
      <c r="Y31" s="272"/>
      <c r="Z31" s="272">
        <v>1075</v>
      </c>
      <c r="AA31" s="272">
        <v>556</v>
      </c>
      <c r="AB31" s="272">
        <v>519</v>
      </c>
      <c r="AD31" s="108" t="s">
        <v>95</v>
      </c>
      <c r="AE31" s="103">
        <f t="shared" si="0"/>
        <v>93.258266818700108</v>
      </c>
      <c r="AF31" s="103">
        <f t="shared" si="1"/>
        <v>91.777476255088203</v>
      </c>
      <c r="AG31" s="103">
        <f t="shared" si="2"/>
        <v>94.896427499249469</v>
      </c>
      <c r="AH31" s="143"/>
      <c r="AI31" s="103">
        <f t="shared" si="3"/>
        <v>99.456521739130437</v>
      </c>
      <c r="AJ31" s="103">
        <f t="shared" si="4"/>
        <v>99.292035398230084</v>
      </c>
      <c r="AK31" s="103">
        <f t="shared" si="5"/>
        <v>99.62894248608535</v>
      </c>
      <c r="AL31" s="106"/>
      <c r="AM31" s="103">
        <f t="shared" si="6"/>
        <v>91.283292978208237</v>
      </c>
      <c r="AN31" s="103">
        <f t="shared" si="7"/>
        <v>89.497041420118336</v>
      </c>
      <c r="AO31" s="103">
        <f t="shared" si="8"/>
        <v>93.428063943161632</v>
      </c>
      <c r="AP31" s="106"/>
      <c r="AQ31" s="103">
        <f t="shared" si="9"/>
        <v>93.413654618473899</v>
      </c>
      <c r="AR31" s="103">
        <f t="shared" si="10"/>
        <v>92.101105845181678</v>
      </c>
      <c r="AS31" s="103">
        <f t="shared" si="11"/>
        <v>94.77124183006535</v>
      </c>
      <c r="AT31" s="106"/>
      <c r="AU31" s="103">
        <f t="shared" si="12"/>
        <v>90.455341506129599</v>
      </c>
      <c r="AV31" s="103">
        <f t="shared" si="13"/>
        <v>87.541528239202663</v>
      </c>
      <c r="AW31" s="103">
        <f t="shared" si="14"/>
        <v>93.703703703703695</v>
      </c>
      <c r="AX31" s="106"/>
      <c r="AY31" s="103">
        <f t="shared" si="15"/>
        <v>90.38128249566725</v>
      </c>
      <c r="AZ31" s="103">
        <f t="shared" si="16"/>
        <v>89.430894308943081</v>
      </c>
      <c r="BA31" s="103">
        <f t="shared" si="17"/>
        <v>91.465677179962896</v>
      </c>
      <c r="BB31" s="143"/>
      <c r="BC31" s="103">
        <f t="shared" si="18"/>
        <v>94.964664310954063</v>
      </c>
      <c r="BD31" s="103">
        <f t="shared" si="19"/>
        <v>93.602693602693591</v>
      </c>
      <c r="BE31" s="103">
        <f t="shared" si="20"/>
        <v>96.468401486988853</v>
      </c>
    </row>
    <row r="32" spans="1:57" ht="15" customHeight="1" x14ac:dyDescent="0.2">
      <c r="A32" s="108" t="s">
        <v>96</v>
      </c>
      <c r="B32" s="272">
        <v>9468</v>
      </c>
      <c r="C32" s="272">
        <v>4838</v>
      </c>
      <c r="D32" s="272">
        <v>4630</v>
      </c>
      <c r="E32" s="272"/>
      <c r="F32" s="272">
        <v>1592</v>
      </c>
      <c r="G32" s="272">
        <v>807</v>
      </c>
      <c r="H32" s="272">
        <v>785</v>
      </c>
      <c r="I32" s="272"/>
      <c r="J32" s="272">
        <v>1666</v>
      </c>
      <c r="K32" s="272">
        <v>903</v>
      </c>
      <c r="L32" s="272">
        <v>763</v>
      </c>
      <c r="M32" s="272"/>
      <c r="N32" s="272">
        <v>1664</v>
      </c>
      <c r="O32" s="272">
        <v>831</v>
      </c>
      <c r="P32" s="272">
        <v>833</v>
      </c>
      <c r="Q32" s="272"/>
      <c r="R32" s="272">
        <v>1593</v>
      </c>
      <c r="S32" s="272">
        <v>806</v>
      </c>
      <c r="T32" s="272">
        <v>787</v>
      </c>
      <c r="U32" s="272"/>
      <c r="V32" s="272">
        <v>1486</v>
      </c>
      <c r="W32" s="272">
        <v>760</v>
      </c>
      <c r="X32" s="272">
        <v>726</v>
      </c>
      <c r="Y32" s="272"/>
      <c r="Z32" s="272">
        <v>1467</v>
      </c>
      <c r="AA32" s="272">
        <v>731</v>
      </c>
      <c r="AB32" s="272">
        <v>736</v>
      </c>
      <c r="AD32" s="108" t="s">
        <v>96</v>
      </c>
      <c r="AE32" s="103">
        <f t="shared" si="0"/>
        <v>92.217785136846203</v>
      </c>
      <c r="AF32" s="103">
        <f t="shared" si="1"/>
        <v>90.514499532273149</v>
      </c>
      <c r="AG32" s="103">
        <f t="shared" si="2"/>
        <v>94.067452255180811</v>
      </c>
      <c r="AH32" s="143"/>
      <c r="AI32" s="103">
        <f t="shared" si="3"/>
        <v>97.969230769230762</v>
      </c>
      <c r="AJ32" s="103">
        <f t="shared" si="4"/>
        <v>97.818181818181813</v>
      </c>
      <c r="AK32" s="103">
        <f t="shared" si="5"/>
        <v>98.125</v>
      </c>
      <c r="AL32" s="106"/>
      <c r="AM32" s="103">
        <f t="shared" si="6"/>
        <v>86.951983298538622</v>
      </c>
      <c r="AN32" s="103">
        <f t="shared" si="7"/>
        <v>84.47146866230122</v>
      </c>
      <c r="AO32" s="103">
        <f t="shared" si="8"/>
        <v>90.082644628099175</v>
      </c>
      <c r="AP32" s="106"/>
      <c r="AQ32" s="103">
        <f t="shared" si="9"/>
        <v>91.378363536518393</v>
      </c>
      <c r="AR32" s="103">
        <f t="shared" si="10"/>
        <v>89.547413793103445</v>
      </c>
      <c r="AS32" s="103">
        <f t="shared" si="11"/>
        <v>93.281075027995513</v>
      </c>
      <c r="AT32" s="106"/>
      <c r="AU32" s="103">
        <f t="shared" si="12"/>
        <v>90.665907797381905</v>
      </c>
      <c r="AV32" s="103">
        <f t="shared" si="13"/>
        <v>88.571428571428569</v>
      </c>
      <c r="AW32" s="103">
        <f t="shared" si="14"/>
        <v>92.916174734356545</v>
      </c>
      <c r="AX32" s="106"/>
      <c r="AY32" s="103">
        <f t="shared" si="15"/>
        <v>91.389913899138989</v>
      </c>
      <c r="AZ32" s="103">
        <f t="shared" si="16"/>
        <v>89.728453364817</v>
      </c>
      <c r="BA32" s="103">
        <f t="shared" si="17"/>
        <v>93.196405648267017</v>
      </c>
      <c r="BB32" s="143"/>
      <c r="BC32" s="103">
        <f t="shared" si="18"/>
        <v>96.386333771353478</v>
      </c>
      <c r="BD32" s="103">
        <f t="shared" si="19"/>
        <v>95.430809399477809</v>
      </c>
      <c r="BE32" s="103">
        <f t="shared" si="20"/>
        <v>97.354497354497354</v>
      </c>
    </row>
    <row r="33" spans="1:60" ht="15" customHeight="1" x14ac:dyDescent="0.2">
      <c r="A33" s="108" t="s">
        <v>97</v>
      </c>
      <c r="B33" s="272">
        <v>6268</v>
      </c>
      <c r="C33" s="272">
        <v>3234</v>
      </c>
      <c r="D33" s="272">
        <v>3034</v>
      </c>
      <c r="E33" s="272"/>
      <c r="F33" s="272">
        <v>1062</v>
      </c>
      <c r="G33" s="272">
        <v>560</v>
      </c>
      <c r="H33" s="272">
        <v>502</v>
      </c>
      <c r="I33" s="272"/>
      <c r="J33" s="272">
        <v>1051</v>
      </c>
      <c r="K33" s="272">
        <v>525</v>
      </c>
      <c r="L33" s="272">
        <v>526</v>
      </c>
      <c r="M33" s="272"/>
      <c r="N33" s="272">
        <v>1108</v>
      </c>
      <c r="O33" s="272">
        <v>563</v>
      </c>
      <c r="P33" s="272">
        <v>545</v>
      </c>
      <c r="Q33" s="272"/>
      <c r="R33" s="272">
        <v>1012</v>
      </c>
      <c r="S33" s="272">
        <v>527</v>
      </c>
      <c r="T33" s="272">
        <v>485</v>
      </c>
      <c r="U33" s="272"/>
      <c r="V33" s="272">
        <v>1048</v>
      </c>
      <c r="W33" s="272">
        <v>554</v>
      </c>
      <c r="X33" s="272">
        <v>494</v>
      </c>
      <c r="Y33" s="272"/>
      <c r="Z33" s="272">
        <v>987</v>
      </c>
      <c r="AA33" s="272">
        <v>505</v>
      </c>
      <c r="AB33" s="272">
        <v>482</v>
      </c>
      <c r="AD33" s="108" t="s">
        <v>97</v>
      </c>
      <c r="AE33" s="103">
        <f t="shared" si="0"/>
        <v>93.149056323376428</v>
      </c>
      <c r="AF33" s="103">
        <f t="shared" si="1"/>
        <v>91.92723138146674</v>
      </c>
      <c r="AG33" s="103">
        <f t="shared" si="2"/>
        <v>94.487698536281528</v>
      </c>
      <c r="AH33" s="143"/>
      <c r="AI33" s="103">
        <f t="shared" si="3"/>
        <v>99.067164179104466</v>
      </c>
      <c r="AJ33" s="103">
        <f t="shared" si="4"/>
        <v>99.115044247787608</v>
      </c>
      <c r="AK33" s="103">
        <f t="shared" si="5"/>
        <v>99.013806706114394</v>
      </c>
      <c r="AL33" s="106"/>
      <c r="AM33" s="103">
        <f t="shared" si="6"/>
        <v>87.003311258278146</v>
      </c>
      <c r="AN33" s="103">
        <f t="shared" si="7"/>
        <v>84.81421647819063</v>
      </c>
      <c r="AO33" s="103">
        <f t="shared" si="8"/>
        <v>89.303904923599319</v>
      </c>
      <c r="AP33" s="106"/>
      <c r="AQ33" s="103">
        <f t="shared" si="9"/>
        <v>92.17970049916805</v>
      </c>
      <c r="AR33" s="103">
        <f t="shared" si="10"/>
        <v>90.806451612903231</v>
      </c>
      <c r="AS33" s="103">
        <f t="shared" si="11"/>
        <v>93.642611683848799</v>
      </c>
      <c r="AT33" s="106"/>
      <c r="AU33" s="103">
        <f t="shared" si="12"/>
        <v>91.500904159132006</v>
      </c>
      <c r="AV33" s="103">
        <f t="shared" si="13"/>
        <v>90.862068965517238</v>
      </c>
      <c r="AW33" s="103">
        <f t="shared" si="14"/>
        <v>92.205323193916357</v>
      </c>
      <c r="AX33" s="106"/>
      <c r="AY33" s="103">
        <f t="shared" si="15"/>
        <v>95.186194368755679</v>
      </c>
      <c r="AZ33" s="103">
        <f t="shared" si="16"/>
        <v>93.7394247038917</v>
      </c>
      <c r="BA33" s="103">
        <f t="shared" si="17"/>
        <v>96.862745098039213</v>
      </c>
      <c r="BB33" s="143"/>
      <c r="BC33" s="103">
        <f t="shared" si="18"/>
        <v>94.903846153846146</v>
      </c>
      <c r="BD33" s="103">
        <f t="shared" si="19"/>
        <v>93.001841620626152</v>
      </c>
      <c r="BE33" s="103">
        <f t="shared" si="20"/>
        <v>96.981891348088539</v>
      </c>
    </row>
    <row r="34" spans="1:60" ht="15" customHeight="1" x14ac:dyDescent="0.2">
      <c r="A34" s="108" t="s">
        <v>98</v>
      </c>
      <c r="B34" s="272">
        <v>13013</v>
      </c>
      <c r="C34" s="272">
        <v>6570</v>
      </c>
      <c r="D34" s="272">
        <v>6443</v>
      </c>
      <c r="E34" s="272"/>
      <c r="F34" s="272">
        <v>2154</v>
      </c>
      <c r="G34" s="272">
        <v>1117</v>
      </c>
      <c r="H34" s="272">
        <v>1037</v>
      </c>
      <c r="I34" s="272"/>
      <c r="J34" s="272">
        <v>2247</v>
      </c>
      <c r="K34" s="272">
        <v>1115</v>
      </c>
      <c r="L34" s="272">
        <v>1132</v>
      </c>
      <c r="M34" s="272"/>
      <c r="N34" s="272">
        <v>2379</v>
      </c>
      <c r="O34" s="272">
        <v>1205</v>
      </c>
      <c r="P34" s="272">
        <v>1174</v>
      </c>
      <c r="Q34" s="272"/>
      <c r="R34" s="272">
        <v>2055</v>
      </c>
      <c r="S34" s="272">
        <v>1049</v>
      </c>
      <c r="T34" s="272">
        <v>1006</v>
      </c>
      <c r="U34" s="272"/>
      <c r="V34" s="272">
        <v>2031</v>
      </c>
      <c r="W34" s="272">
        <v>1030</v>
      </c>
      <c r="X34" s="272">
        <v>1001</v>
      </c>
      <c r="Y34" s="272"/>
      <c r="Z34" s="272">
        <v>2147</v>
      </c>
      <c r="AA34" s="272">
        <v>1054</v>
      </c>
      <c r="AB34" s="272">
        <v>1093</v>
      </c>
      <c r="AD34" s="108" t="s">
        <v>98</v>
      </c>
      <c r="AE34" s="103">
        <f t="shared" si="0"/>
        <v>90.746164574616458</v>
      </c>
      <c r="AF34" s="103">
        <f t="shared" si="1"/>
        <v>89.412084921066963</v>
      </c>
      <c r="AG34" s="103">
        <f t="shared" si="2"/>
        <v>92.148169336384441</v>
      </c>
      <c r="AH34" s="143"/>
      <c r="AI34" s="103">
        <f t="shared" si="3"/>
        <v>98.356164383561634</v>
      </c>
      <c r="AJ34" s="103">
        <f t="shared" si="4"/>
        <v>98.240985048372906</v>
      </c>
      <c r="AK34" s="103">
        <f t="shared" si="5"/>
        <v>98.480531813865142</v>
      </c>
      <c r="AL34" s="106"/>
      <c r="AM34" s="103">
        <f t="shared" si="6"/>
        <v>83.500557413600902</v>
      </c>
      <c r="AN34" s="103">
        <f t="shared" si="7"/>
        <v>81.505847953216374</v>
      </c>
      <c r="AO34" s="103">
        <f t="shared" si="8"/>
        <v>85.563114134542701</v>
      </c>
      <c r="AP34" s="106"/>
      <c r="AQ34" s="103">
        <f t="shared" si="9"/>
        <v>91.81783095329989</v>
      </c>
      <c r="AR34" s="103">
        <f t="shared" si="10"/>
        <v>90.601503759398497</v>
      </c>
      <c r="AS34" s="103">
        <f t="shared" si="11"/>
        <v>93.100713719270416</v>
      </c>
      <c r="AT34" s="106"/>
      <c r="AU34" s="103">
        <f t="shared" si="12"/>
        <v>89.231437255753363</v>
      </c>
      <c r="AV34" s="103">
        <f t="shared" si="13"/>
        <v>88.225399495374262</v>
      </c>
      <c r="AW34" s="103">
        <f t="shared" si="14"/>
        <v>90.305206463195688</v>
      </c>
      <c r="AX34" s="106"/>
      <c r="AY34" s="103">
        <f t="shared" si="15"/>
        <v>88.728702490170377</v>
      </c>
      <c r="AZ34" s="103">
        <f t="shared" si="16"/>
        <v>86.62741799831791</v>
      </c>
      <c r="BA34" s="103">
        <f t="shared" si="17"/>
        <v>91</v>
      </c>
      <c r="BB34" s="143"/>
      <c r="BC34" s="103">
        <f t="shared" si="18"/>
        <v>94.332161687170483</v>
      </c>
      <c r="BD34" s="103">
        <f t="shared" si="19"/>
        <v>92.863436123348023</v>
      </c>
      <c r="BE34" s="103">
        <f t="shared" si="20"/>
        <v>95.793163891323402</v>
      </c>
    </row>
    <row r="35" spans="1:60" ht="15" customHeight="1" x14ac:dyDescent="0.2">
      <c r="A35" s="108" t="s">
        <v>99</v>
      </c>
      <c r="B35" s="272">
        <v>12602</v>
      </c>
      <c r="C35" s="272">
        <v>6347</v>
      </c>
      <c r="D35" s="272">
        <v>6255</v>
      </c>
      <c r="E35" s="272"/>
      <c r="F35" s="272">
        <v>2136</v>
      </c>
      <c r="G35" s="272">
        <v>1126</v>
      </c>
      <c r="H35" s="272">
        <v>1010</v>
      </c>
      <c r="I35" s="272"/>
      <c r="J35" s="272">
        <v>2084</v>
      </c>
      <c r="K35" s="272">
        <v>1056</v>
      </c>
      <c r="L35" s="272">
        <v>1028</v>
      </c>
      <c r="M35" s="272"/>
      <c r="N35" s="272">
        <v>2163</v>
      </c>
      <c r="O35" s="272">
        <v>1077</v>
      </c>
      <c r="P35" s="272">
        <v>1086</v>
      </c>
      <c r="Q35" s="272"/>
      <c r="R35" s="272">
        <v>1957</v>
      </c>
      <c r="S35" s="272">
        <v>1003</v>
      </c>
      <c r="T35" s="272">
        <v>954</v>
      </c>
      <c r="U35" s="272"/>
      <c r="V35" s="272">
        <v>2095</v>
      </c>
      <c r="W35" s="272">
        <v>990</v>
      </c>
      <c r="X35" s="272">
        <v>1105</v>
      </c>
      <c r="Y35" s="272"/>
      <c r="Z35" s="272">
        <v>2167</v>
      </c>
      <c r="AA35" s="272">
        <v>1095</v>
      </c>
      <c r="AB35" s="272">
        <v>1072</v>
      </c>
      <c r="AD35" s="108" t="s">
        <v>99</v>
      </c>
      <c r="AE35" s="103">
        <f t="shared" si="0"/>
        <v>88.602967025240815</v>
      </c>
      <c r="AF35" s="103">
        <f t="shared" si="1"/>
        <v>86.755057408419901</v>
      </c>
      <c r="AG35" s="103">
        <f t="shared" si="2"/>
        <v>90.560301143767191</v>
      </c>
      <c r="AH35" s="143"/>
      <c r="AI35" s="103">
        <f t="shared" si="3"/>
        <v>97.66803840877914</v>
      </c>
      <c r="AJ35" s="103">
        <f t="shared" si="4"/>
        <v>96.985357450473728</v>
      </c>
      <c r="AK35" s="103">
        <f t="shared" si="5"/>
        <v>98.44054580896686</v>
      </c>
      <c r="AL35" s="106"/>
      <c r="AM35" s="103">
        <f t="shared" si="6"/>
        <v>79.481311975591154</v>
      </c>
      <c r="AN35" s="103">
        <f t="shared" si="7"/>
        <v>76.355748373101946</v>
      </c>
      <c r="AO35" s="103">
        <f t="shared" si="8"/>
        <v>82.970137207425338</v>
      </c>
      <c r="AP35" s="106"/>
      <c r="AQ35" s="103">
        <f t="shared" si="9"/>
        <v>88.466257668711663</v>
      </c>
      <c r="AR35" s="103">
        <f t="shared" si="10"/>
        <v>87.347931873479325</v>
      </c>
      <c r="AS35" s="103">
        <f t="shared" si="11"/>
        <v>89.603960396039611</v>
      </c>
      <c r="AT35" s="106"/>
      <c r="AU35" s="103">
        <f t="shared" si="12"/>
        <v>83.029274501484934</v>
      </c>
      <c r="AV35" s="103">
        <f t="shared" si="13"/>
        <v>80.111821086261983</v>
      </c>
      <c r="AW35" s="103">
        <f t="shared" si="14"/>
        <v>86.334841628959282</v>
      </c>
      <c r="AX35" s="106"/>
      <c r="AY35" s="103">
        <f t="shared" si="15"/>
        <v>90.262817750969418</v>
      </c>
      <c r="AZ35" s="103">
        <f t="shared" si="16"/>
        <v>88.314005352363949</v>
      </c>
      <c r="BA35" s="103">
        <f t="shared" si="17"/>
        <v>92.083333333333329</v>
      </c>
      <c r="BB35" s="143"/>
      <c r="BC35" s="103">
        <f t="shared" si="18"/>
        <v>94.587516368398084</v>
      </c>
      <c r="BD35" s="103">
        <f t="shared" si="19"/>
        <v>93.910806174957116</v>
      </c>
      <c r="BE35" s="103">
        <f t="shared" si="20"/>
        <v>95.288888888888891</v>
      </c>
    </row>
    <row r="36" spans="1:60" ht="15" customHeight="1" x14ac:dyDescent="0.2">
      <c r="A36" s="108" t="s">
        <v>100</v>
      </c>
      <c r="B36" s="272">
        <v>6742</v>
      </c>
      <c r="C36" s="272">
        <v>3453</v>
      </c>
      <c r="D36" s="272">
        <v>3289</v>
      </c>
      <c r="E36" s="272"/>
      <c r="F36" s="272">
        <v>1221</v>
      </c>
      <c r="G36" s="272">
        <v>637</v>
      </c>
      <c r="H36" s="272">
        <v>584</v>
      </c>
      <c r="I36" s="272"/>
      <c r="J36" s="272">
        <v>1182</v>
      </c>
      <c r="K36" s="272">
        <v>603</v>
      </c>
      <c r="L36" s="272">
        <v>579</v>
      </c>
      <c r="M36" s="272"/>
      <c r="N36" s="272">
        <v>1157</v>
      </c>
      <c r="O36" s="272">
        <v>616</v>
      </c>
      <c r="P36" s="272">
        <v>541</v>
      </c>
      <c r="Q36" s="272"/>
      <c r="R36" s="272">
        <v>1088</v>
      </c>
      <c r="S36" s="272">
        <v>553</v>
      </c>
      <c r="T36" s="272">
        <v>535</v>
      </c>
      <c r="U36" s="272"/>
      <c r="V36" s="272">
        <v>1041</v>
      </c>
      <c r="W36" s="272">
        <v>500</v>
      </c>
      <c r="X36" s="272">
        <v>541</v>
      </c>
      <c r="Y36" s="272"/>
      <c r="Z36" s="272">
        <v>1053</v>
      </c>
      <c r="AA36" s="272">
        <v>544</v>
      </c>
      <c r="AB36" s="272">
        <v>509</v>
      </c>
      <c r="AD36" s="108" t="s">
        <v>100</v>
      </c>
      <c r="AE36" s="103">
        <f t="shared" si="0"/>
        <v>88.004177000391593</v>
      </c>
      <c r="AF36" s="103">
        <f t="shared" si="1"/>
        <v>86.303424143964008</v>
      </c>
      <c r="AG36" s="103">
        <f t="shared" si="2"/>
        <v>89.863387978142072</v>
      </c>
      <c r="AH36" s="143"/>
      <c r="AI36" s="103">
        <f t="shared" si="3"/>
        <v>99.268292682926827</v>
      </c>
      <c r="AJ36" s="103">
        <f t="shared" si="4"/>
        <v>99.066874027993777</v>
      </c>
      <c r="AK36" s="103">
        <f t="shared" si="5"/>
        <v>99.488926746166953</v>
      </c>
      <c r="AL36" s="106"/>
      <c r="AM36" s="103">
        <f t="shared" si="6"/>
        <v>78.433974784339739</v>
      </c>
      <c r="AN36" s="103">
        <f t="shared" si="7"/>
        <v>76.717557251908403</v>
      </c>
      <c r="AO36" s="103">
        <f t="shared" si="8"/>
        <v>80.305131761442439</v>
      </c>
      <c r="AP36" s="106"/>
      <c r="AQ36" s="103">
        <f t="shared" si="9"/>
        <v>86.537023186237846</v>
      </c>
      <c r="AR36" s="103">
        <f t="shared" si="10"/>
        <v>85.318559556786695</v>
      </c>
      <c r="AS36" s="103">
        <f t="shared" si="11"/>
        <v>87.967479674796749</v>
      </c>
      <c r="AT36" s="106"/>
      <c r="AU36" s="103">
        <f t="shared" si="12"/>
        <v>84.669260700389103</v>
      </c>
      <c r="AV36" s="103">
        <f t="shared" si="13"/>
        <v>81.683899556868539</v>
      </c>
      <c r="AW36" s="103">
        <f t="shared" si="14"/>
        <v>87.993421052631575</v>
      </c>
      <c r="AX36" s="106"/>
      <c r="AY36" s="103">
        <f t="shared" si="15"/>
        <v>87.040133779264224</v>
      </c>
      <c r="AZ36" s="103">
        <f t="shared" si="16"/>
        <v>84.17508417508418</v>
      </c>
      <c r="BA36" s="103">
        <f t="shared" si="17"/>
        <v>89.867109634551497</v>
      </c>
      <c r="BB36" s="143"/>
      <c r="BC36" s="103">
        <f t="shared" si="18"/>
        <v>95.207956600361669</v>
      </c>
      <c r="BD36" s="103">
        <f t="shared" si="19"/>
        <v>93.955094991364419</v>
      </c>
      <c r="BE36" s="103">
        <f t="shared" si="20"/>
        <v>96.584440227703979</v>
      </c>
    </row>
    <row r="37" spans="1:60" ht="15" customHeight="1" x14ac:dyDescent="0.2">
      <c r="A37" s="108" t="s">
        <v>101</v>
      </c>
      <c r="B37" s="272">
        <v>7801</v>
      </c>
      <c r="C37" s="272">
        <v>4002</v>
      </c>
      <c r="D37" s="272">
        <v>3799</v>
      </c>
      <c r="E37" s="272"/>
      <c r="F37" s="272">
        <v>1366</v>
      </c>
      <c r="G37" s="272">
        <v>706</v>
      </c>
      <c r="H37" s="272">
        <v>660</v>
      </c>
      <c r="I37" s="272"/>
      <c r="J37" s="272">
        <v>1335</v>
      </c>
      <c r="K37" s="272">
        <v>686</v>
      </c>
      <c r="L37" s="272">
        <v>649</v>
      </c>
      <c r="M37" s="272"/>
      <c r="N37" s="272">
        <v>1304</v>
      </c>
      <c r="O37" s="272">
        <v>665</v>
      </c>
      <c r="P37" s="272">
        <v>639</v>
      </c>
      <c r="Q37" s="272"/>
      <c r="R37" s="272">
        <v>1257</v>
      </c>
      <c r="S37" s="272">
        <v>647</v>
      </c>
      <c r="T37" s="272">
        <v>610</v>
      </c>
      <c r="U37" s="272"/>
      <c r="V37" s="272">
        <v>1274</v>
      </c>
      <c r="W37" s="272">
        <v>651</v>
      </c>
      <c r="X37" s="272">
        <v>623</v>
      </c>
      <c r="Y37" s="272"/>
      <c r="Z37" s="272">
        <v>1265</v>
      </c>
      <c r="AA37" s="272">
        <v>647</v>
      </c>
      <c r="AB37" s="272">
        <v>618</v>
      </c>
      <c r="AD37" s="108" t="s">
        <v>101</v>
      </c>
      <c r="AE37" s="103">
        <f t="shared" si="0"/>
        <v>92.112409965757465</v>
      </c>
      <c r="AF37" s="103">
        <f t="shared" si="1"/>
        <v>90.686607749830046</v>
      </c>
      <c r="AG37" s="103">
        <f t="shared" si="2"/>
        <v>93.663708086785007</v>
      </c>
      <c r="AH37" s="143"/>
      <c r="AI37" s="103">
        <f t="shared" si="3"/>
        <v>99.490167516387473</v>
      </c>
      <c r="AJ37" s="103">
        <f t="shared" si="4"/>
        <v>99.436619718309856</v>
      </c>
      <c r="AK37" s="103">
        <f t="shared" si="5"/>
        <v>99.547511312217196</v>
      </c>
      <c r="AL37" s="106"/>
      <c r="AM37" s="103">
        <f t="shared" si="6"/>
        <v>85.031847133757964</v>
      </c>
      <c r="AN37" s="103">
        <f t="shared" si="7"/>
        <v>82.850241545893724</v>
      </c>
      <c r="AO37" s="103">
        <f t="shared" si="8"/>
        <v>87.466307277628033</v>
      </c>
      <c r="AP37" s="106"/>
      <c r="AQ37" s="103">
        <f t="shared" si="9"/>
        <v>91.766361717100636</v>
      </c>
      <c r="AR37" s="103">
        <f t="shared" si="10"/>
        <v>90.476190476190482</v>
      </c>
      <c r="AS37" s="103">
        <f t="shared" si="11"/>
        <v>93.148688046647237</v>
      </c>
      <c r="AT37" s="106"/>
      <c r="AU37" s="103">
        <f t="shared" si="12"/>
        <v>89.21220723917672</v>
      </c>
      <c r="AV37" s="103">
        <f t="shared" si="13"/>
        <v>87.907608695652172</v>
      </c>
      <c r="AW37" s="103">
        <f t="shared" si="14"/>
        <v>90.638930163447256</v>
      </c>
      <c r="AX37" s="106"/>
      <c r="AY37" s="103">
        <f t="shared" si="15"/>
        <v>92.318840579710155</v>
      </c>
      <c r="AZ37" s="103">
        <f t="shared" si="16"/>
        <v>90.416666666666671</v>
      </c>
      <c r="BA37" s="103">
        <f t="shared" si="17"/>
        <v>94.393939393939391</v>
      </c>
      <c r="BB37" s="143"/>
      <c r="BC37" s="103">
        <f t="shared" si="18"/>
        <v>96.124620060790278</v>
      </c>
      <c r="BD37" s="103">
        <f t="shared" si="19"/>
        <v>94.590643274853804</v>
      </c>
      <c r="BE37" s="103">
        <f t="shared" si="20"/>
        <v>97.784810126582272</v>
      </c>
    </row>
    <row r="38" spans="1:60" ht="15" customHeight="1" x14ac:dyDescent="0.2">
      <c r="A38" s="108" t="s">
        <v>102</v>
      </c>
      <c r="B38" s="272">
        <v>2533</v>
      </c>
      <c r="C38" s="272">
        <v>1360</v>
      </c>
      <c r="D38" s="272">
        <v>1173</v>
      </c>
      <c r="E38" s="272"/>
      <c r="F38" s="272">
        <v>365</v>
      </c>
      <c r="G38" s="272">
        <v>183</v>
      </c>
      <c r="H38" s="272">
        <v>182</v>
      </c>
      <c r="I38" s="272"/>
      <c r="J38" s="272">
        <v>409</v>
      </c>
      <c r="K38" s="272">
        <v>215</v>
      </c>
      <c r="L38" s="272">
        <v>194</v>
      </c>
      <c r="M38" s="272"/>
      <c r="N38" s="272">
        <v>468</v>
      </c>
      <c r="O38" s="272">
        <v>256</v>
      </c>
      <c r="P38" s="272">
        <v>212</v>
      </c>
      <c r="Q38" s="272"/>
      <c r="R38" s="272">
        <v>449</v>
      </c>
      <c r="S38" s="272">
        <v>240</v>
      </c>
      <c r="T38" s="272">
        <v>209</v>
      </c>
      <c r="U38" s="272"/>
      <c r="V38" s="272">
        <v>409</v>
      </c>
      <c r="W38" s="272">
        <v>224</v>
      </c>
      <c r="X38" s="272">
        <v>185</v>
      </c>
      <c r="Y38" s="272"/>
      <c r="Z38" s="272">
        <v>433</v>
      </c>
      <c r="AA38" s="272">
        <v>242</v>
      </c>
      <c r="AB38" s="272">
        <v>191</v>
      </c>
      <c r="AD38" s="108" t="s">
        <v>102</v>
      </c>
      <c r="AE38" s="103">
        <f t="shared" si="0"/>
        <v>91.47706753340556</v>
      </c>
      <c r="AF38" s="103">
        <f t="shared" si="1"/>
        <v>90.787716955941249</v>
      </c>
      <c r="AG38" s="103">
        <f t="shared" si="2"/>
        <v>92.289535798583785</v>
      </c>
      <c r="AH38" s="143"/>
      <c r="AI38" s="103">
        <f t="shared" si="3"/>
        <v>99.455040871934614</v>
      </c>
      <c r="AJ38" s="103">
        <f t="shared" si="4"/>
        <v>98.918918918918919</v>
      </c>
      <c r="AK38" s="103">
        <f t="shared" si="5"/>
        <v>100</v>
      </c>
      <c r="AL38" s="106"/>
      <c r="AM38" s="103">
        <f t="shared" si="6"/>
        <v>84.679089026915108</v>
      </c>
      <c r="AN38" s="103">
        <f t="shared" si="7"/>
        <v>83.984375</v>
      </c>
      <c r="AO38" s="103">
        <f t="shared" si="8"/>
        <v>85.46255506607929</v>
      </c>
      <c r="AP38" s="106"/>
      <c r="AQ38" s="103">
        <f t="shared" si="9"/>
        <v>90.34749034749035</v>
      </c>
      <c r="AR38" s="103">
        <f t="shared" si="10"/>
        <v>90.459363957597176</v>
      </c>
      <c r="AS38" s="103">
        <f t="shared" si="11"/>
        <v>90.212765957446805</v>
      </c>
      <c r="AT38" s="106"/>
      <c r="AU38" s="103">
        <f t="shared" si="12"/>
        <v>89.979959919839686</v>
      </c>
      <c r="AV38" s="103">
        <f t="shared" si="13"/>
        <v>88.235294117647058</v>
      </c>
      <c r="AW38" s="103">
        <f t="shared" si="14"/>
        <v>92.070484581497809</v>
      </c>
      <c r="AX38" s="106"/>
      <c r="AY38" s="103">
        <f t="shared" si="15"/>
        <v>92.325056433408577</v>
      </c>
      <c r="AZ38" s="103">
        <f t="shared" si="16"/>
        <v>91.428571428571431</v>
      </c>
      <c r="BA38" s="103">
        <f t="shared" si="17"/>
        <v>93.434343434343432</v>
      </c>
      <c r="BB38" s="143"/>
      <c r="BC38" s="103">
        <f t="shared" si="18"/>
        <v>94.335511982570807</v>
      </c>
      <c r="BD38" s="103">
        <f t="shared" si="19"/>
        <v>94.163424124513611</v>
      </c>
      <c r="BE38" s="103">
        <f t="shared" si="20"/>
        <v>94.554455445544548</v>
      </c>
    </row>
    <row r="39" spans="1:60" ht="15" customHeight="1" x14ac:dyDescent="0.2">
      <c r="A39" s="108" t="s">
        <v>103</v>
      </c>
      <c r="B39" s="272">
        <v>22210</v>
      </c>
      <c r="C39" s="272">
        <v>11117</v>
      </c>
      <c r="D39" s="272">
        <v>11093</v>
      </c>
      <c r="E39" s="272"/>
      <c r="F39" s="272">
        <v>3959</v>
      </c>
      <c r="G39" s="272">
        <v>2023</v>
      </c>
      <c r="H39" s="272">
        <v>1936</v>
      </c>
      <c r="I39" s="272"/>
      <c r="J39" s="272">
        <v>3876</v>
      </c>
      <c r="K39" s="272">
        <v>1976</v>
      </c>
      <c r="L39" s="272">
        <v>1900</v>
      </c>
      <c r="M39" s="272"/>
      <c r="N39" s="272">
        <v>3836</v>
      </c>
      <c r="O39" s="272">
        <v>1975</v>
      </c>
      <c r="P39" s="272">
        <v>1861</v>
      </c>
      <c r="Q39" s="272"/>
      <c r="R39" s="272">
        <v>3555</v>
      </c>
      <c r="S39" s="272">
        <v>1762</v>
      </c>
      <c r="T39" s="272">
        <v>1793</v>
      </c>
      <c r="U39" s="272"/>
      <c r="V39" s="272">
        <v>3408</v>
      </c>
      <c r="W39" s="272">
        <v>1671</v>
      </c>
      <c r="X39" s="272">
        <v>1737</v>
      </c>
      <c r="Y39" s="272"/>
      <c r="Z39" s="272">
        <v>3576</v>
      </c>
      <c r="AA39" s="272">
        <v>1710</v>
      </c>
      <c r="AB39" s="272">
        <v>1866</v>
      </c>
      <c r="AD39" s="108" t="s">
        <v>103</v>
      </c>
      <c r="AE39" s="103">
        <f>+B39/(B39+B82+B130)*100</f>
        <v>97.109877136985702</v>
      </c>
      <c r="AF39" s="103">
        <f>+C39/(C39+C82+C130)*100</f>
        <v>96.267751991686865</v>
      </c>
      <c r="AG39" s="103">
        <f>+D39/(D39+D82+D130)*100</f>
        <v>97.968736200653538</v>
      </c>
      <c r="AH39" s="143"/>
      <c r="AI39" s="103">
        <f>+F39/(F39+F82+F130)*100</f>
        <v>99.297717582141971</v>
      </c>
      <c r="AJ39" s="103">
        <f>+G39/(G39+G82+G130)*100</f>
        <v>99.02104747919725</v>
      </c>
      <c r="AK39" s="103">
        <f>+H39/(H39+H82+H130)*100</f>
        <v>99.588477366255148</v>
      </c>
      <c r="AL39" s="106"/>
      <c r="AM39" s="103">
        <f>+J39/(J39+J82+J130)*100</f>
        <v>94.536585365853654</v>
      </c>
      <c r="AN39" s="103">
        <f>+K39/(K39+K82+K130)*100</f>
        <v>93.827160493827151</v>
      </c>
      <c r="AO39" s="103">
        <f>+L39/(L39+L82+L130)*100</f>
        <v>95.285857572718157</v>
      </c>
      <c r="AP39" s="106"/>
      <c r="AQ39" s="103">
        <f>+N39/(N39+N82+N130)*100</f>
        <v>96.697756491051166</v>
      </c>
      <c r="AR39" s="103">
        <f>+O39/(O39+O82+O130)*100</f>
        <v>95.873786407766985</v>
      </c>
      <c r="AS39" s="103">
        <f>+P39/(P39+P82+P130)*100</f>
        <v>97.587834294703725</v>
      </c>
      <c r="AT39" s="106"/>
      <c r="AU39" s="103">
        <f>+R39/(R39+R82+R130)*100</f>
        <v>96.315361690598749</v>
      </c>
      <c r="AV39" s="103">
        <f>+S39/(S39+S82+S130)*100</f>
        <v>94.935344827586206</v>
      </c>
      <c r="AW39" s="103">
        <f>+T39/(T39+T82+T130)*100</f>
        <v>97.711171662125338</v>
      </c>
      <c r="AX39" s="106"/>
      <c r="AY39" s="103">
        <f>+V39/(V39+V82+V130)*100</f>
        <v>97.177074422583416</v>
      </c>
      <c r="AZ39" s="103">
        <f>+W39/(W39+W82+W130)*100</f>
        <v>95.759312320916905</v>
      </c>
      <c r="BA39" s="103">
        <f>+X39/(X39+X82+X130)*100</f>
        <v>98.581157775255392</v>
      </c>
      <c r="BB39" s="143"/>
      <c r="BC39" s="103">
        <f>+Z39/(Z39+Z82+Z130)*100</f>
        <v>98.811826471400948</v>
      </c>
      <c r="BD39" s="103">
        <f>+AA39/(AA39+AA82+AA130)*100</f>
        <v>98.388952819332559</v>
      </c>
      <c r="BE39" s="103">
        <f>+AB39/(AB39+AB82+AB130)*100</f>
        <v>99.202551834130787</v>
      </c>
    </row>
    <row r="40" spans="1:60" ht="15" customHeight="1" x14ac:dyDescent="0.2">
      <c r="A40" s="108" t="s">
        <v>104</v>
      </c>
      <c r="B40" s="272">
        <v>17978</v>
      </c>
      <c r="C40" s="272">
        <v>9076</v>
      </c>
      <c r="D40" s="272">
        <v>8902</v>
      </c>
      <c r="E40" s="272"/>
      <c r="F40" s="272">
        <v>3258</v>
      </c>
      <c r="G40" s="272">
        <v>1675</v>
      </c>
      <c r="H40" s="272">
        <v>1583</v>
      </c>
      <c r="I40" s="272"/>
      <c r="J40" s="272">
        <v>3021</v>
      </c>
      <c r="K40" s="272">
        <v>1539</v>
      </c>
      <c r="L40" s="272">
        <v>1482</v>
      </c>
      <c r="M40" s="272"/>
      <c r="N40" s="272">
        <v>3106</v>
      </c>
      <c r="O40" s="272">
        <v>1574</v>
      </c>
      <c r="P40" s="272">
        <v>1532</v>
      </c>
      <c r="Q40" s="272"/>
      <c r="R40" s="272">
        <v>2885</v>
      </c>
      <c r="S40" s="272">
        <v>1458</v>
      </c>
      <c r="T40" s="272">
        <v>1427</v>
      </c>
      <c r="U40" s="272"/>
      <c r="V40" s="272">
        <v>2684</v>
      </c>
      <c r="W40" s="272">
        <v>1313</v>
      </c>
      <c r="X40" s="272">
        <v>1371</v>
      </c>
      <c r="Y40" s="272"/>
      <c r="Z40" s="272">
        <v>3024</v>
      </c>
      <c r="AA40" s="272">
        <v>1517</v>
      </c>
      <c r="AB40" s="272">
        <v>1507</v>
      </c>
      <c r="AD40" s="108" t="s">
        <v>104</v>
      </c>
      <c r="AE40" s="103">
        <f>+B40/(B40+B84+B131)*100</f>
        <v>89.194284580273859</v>
      </c>
      <c r="AF40" s="103">
        <f>+C40/(C40+C84+C131)*100</f>
        <v>87.260840303816948</v>
      </c>
      <c r="AG40" s="103">
        <f t="shared" ref="AG40:AG41" si="21">+D40/(D40+D84+D131)*100</f>
        <v>91.255766273705802</v>
      </c>
      <c r="AH40" s="143"/>
      <c r="AI40" s="103">
        <f t="shared" ref="AI40:AK41" si="22">+F40/(F40+F84+F131)*100</f>
        <v>98.757199151257964</v>
      </c>
      <c r="AJ40" s="103">
        <f t="shared" si="22"/>
        <v>98.471487360376258</v>
      </c>
      <c r="AK40" s="103">
        <f t="shared" si="22"/>
        <v>99.061326658322898</v>
      </c>
      <c r="AL40" s="106"/>
      <c r="AM40" s="103">
        <f t="shared" ref="AM40:AO41" si="23">+J40/(J40+J84+J131)*100</f>
        <v>84.291294642857139</v>
      </c>
      <c r="AN40" s="103">
        <f t="shared" si="23"/>
        <v>81.644562334217511</v>
      </c>
      <c r="AO40" s="103">
        <f t="shared" si="23"/>
        <v>87.227781047675109</v>
      </c>
      <c r="AP40" s="106"/>
      <c r="AQ40" s="103">
        <f t="shared" ref="AQ40:AS41" si="24">+N40/(N40+N84+N131)*100</f>
        <v>89.304197814836115</v>
      </c>
      <c r="AR40" s="103">
        <f t="shared" si="24"/>
        <v>87.736900780379045</v>
      </c>
      <c r="AS40" s="103">
        <f t="shared" si="24"/>
        <v>90.973871733966746</v>
      </c>
      <c r="AT40" s="106"/>
      <c r="AU40" s="103">
        <f t="shared" ref="AU40:AW41" si="25">+R40/(R40+R84+R131)*100</f>
        <v>84.628923437958349</v>
      </c>
      <c r="AV40" s="103">
        <f t="shared" si="25"/>
        <v>82.326369282891022</v>
      </c>
      <c r="AW40" s="103">
        <f t="shared" si="25"/>
        <v>87.118437118437114</v>
      </c>
      <c r="AX40" s="106"/>
      <c r="AY40" s="103">
        <f t="shared" ref="AY40:BA41" si="26">+V40/(V40+V84+V131)*100</f>
        <v>84.963596074707183</v>
      </c>
      <c r="AZ40" s="103">
        <f t="shared" si="26"/>
        <v>81.960049937578034</v>
      </c>
      <c r="BA40" s="103">
        <f t="shared" si="26"/>
        <v>88.053949903660893</v>
      </c>
      <c r="BB40" s="143"/>
      <c r="BC40" s="103">
        <f t="shared" ref="BC40:BE41" si="27">+Z40/(Z40+Z84+Z131)*100</f>
        <v>93.709327548806939</v>
      </c>
      <c r="BD40" s="103">
        <f t="shared" si="27"/>
        <v>92.050970873786412</v>
      </c>
      <c r="BE40" s="103">
        <f t="shared" si="27"/>
        <v>95.440151994933501</v>
      </c>
    </row>
    <row r="41" spans="1:60" ht="15" customHeight="1" thickBot="1" x14ac:dyDescent="0.25">
      <c r="A41" s="123" t="s">
        <v>105</v>
      </c>
      <c r="B41" s="272">
        <v>2658</v>
      </c>
      <c r="C41" s="272">
        <v>1350</v>
      </c>
      <c r="D41" s="272">
        <v>1308</v>
      </c>
      <c r="E41" s="272"/>
      <c r="F41" s="272">
        <v>515</v>
      </c>
      <c r="G41" s="272">
        <v>262</v>
      </c>
      <c r="H41" s="272">
        <v>253</v>
      </c>
      <c r="I41" s="272"/>
      <c r="J41" s="272">
        <v>475</v>
      </c>
      <c r="K41" s="272">
        <v>249</v>
      </c>
      <c r="L41" s="272">
        <v>226</v>
      </c>
      <c r="M41" s="272"/>
      <c r="N41" s="272">
        <v>440</v>
      </c>
      <c r="O41" s="272">
        <v>218</v>
      </c>
      <c r="P41" s="272">
        <v>222</v>
      </c>
      <c r="Q41" s="272"/>
      <c r="R41" s="272">
        <v>444</v>
      </c>
      <c r="S41" s="272">
        <v>227</v>
      </c>
      <c r="T41" s="272">
        <v>217</v>
      </c>
      <c r="U41" s="272"/>
      <c r="V41" s="272">
        <v>399</v>
      </c>
      <c r="W41" s="272">
        <v>192</v>
      </c>
      <c r="X41" s="272">
        <v>207</v>
      </c>
      <c r="Y41" s="272"/>
      <c r="Z41" s="272">
        <v>385</v>
      </c>
      <c r="AA41" s="272">
        <v>202</v>
      </c>
      <c r="AB41" s="272">
        <v>183</v>
      </c>
      <c r="AD41" s="123" t="s">
        <v>105</v>
      </c>
      <c r="AE41" s="105">
        <f>+B41/(B41+B85+B132)*100</f>
        <v>81.086028065893828</v>
      </c>
      <c r="AF41" s="105">
        <f>+C41/(C41+C85+C132)*100</f>
        <v>78.99356348741955</v>
      </c>
      <c r="AG41" s="105">
        <f t="shared" si="21"/>
        <v>83.365200764818354</v>
      </c>
      <c r="AH41" s="156"/>
      <c r="AI41" s="105">
        <f t="shared" si="22"/>
        <v>96.441947565543074</v>
      </c>
      <c r="AJ41" s="105">
        <f t="shared" si="22"/>
        <v>95.970695970695971</v>
      </c>
      <c r="AK41" s="105">
        <f t="shared" si="22"/>
        <v>96.934865900383144</v>
      </c>
      <c r="AL41" s="101"/>
      <c r="AM41" s="105">
        <f t="shared" si="23"/>
        <v>73.987538940809969</v>
      </c>
      <c r="AN41" s="105">
        <f t="shared" si="23"/>
        <v>72.173913043478265</v>
      </c>
      <c r="AO41" s="105">
        <f t="shared" si="23"/>
        <v>76.094276094276097</v>
      </c>
      <c r="AP41" s="101"/>
      <c r="AQ41" s="105">
        <f t="shared" si="24"/>
        <v>76.25649913344887</v>
      </c>
      <c r="AR41" s="105">
        <f t="shared" si="24"/>
        <v>76.223776223776213</v>
      </c>
      <c r="AS41" s="105">
        <f t="shared" si="24"/>
        <v>76.288659793814432</v>
      </c>
      <c r="AT41" s="101"/>
      <c r="AU41" s="105">
        <f t="shared" si="25"/>
        <v>77.622377622377627</v>
      </c>
      <c r="AV41" s="105">
        <f t="shared" si="25"/>
        <v>73.225806451612911</v>
      </c>
      <c r="AW41" s="105">
        <f t="shared" si="25"/>
        <v>82.824427480916029</v>
      </c>
      <c r="AX41" s="101"/>
      <c r="AY41" s="105">
        <f t="shared" si="26"/>
        <v>79.324055666003972</v>
      </c>
      <c r="AZ41" s="105">
        <f t="shared" si="26"/>
        <v>77.108433734939766</v>
      </c>
      <c r="BA41" s="105">
        <f t="shared" si="26"/>
        <v>81.496062992125985</v>
      </c>
      <c r="BB41" s="156"/>
      <c r="BC41" s="105">
        <f t="shared" si="27"/>
        <v>85.555555555555557</v>
      </c>
      <c r="BD41" s="105">
        <f t="shared" si="27"/>
        <v>82.113821138211378</v>
      </c>
      <c r="BE41" s="105">
        <f t="shared" si="27"/>
        <v>89.705882352941174</v>
      </c>
    </row>
    <row r="42" spans="1:60" ht="15" customHeight="1" x14ac:dyDescent="0.2">
      <c r="A42" s="317" t="s">
        <v>256</v>
      </c>
      <c r="B42" s="317"/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D42" s="317" t="s">
        <v>256</v>
      </c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</row>
    <row r="43" spans="1:60" ht="15" customHeight="1" x14ac:dyDescent="0.2">
      <c r="A43" s="318" t="s">
        <v>242</v>
      </c>
      <c r="B43" s="318"/>
      <c r="C43" s="318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D43" s="318" t="s">
        <v>242</v>
      </c>
      <c r="AE43" s="318"/>
      <c r="AF43" s="318"/>
      <c r="AG43" s="318"/>
      <c r="AH43" s="318"/>
      <c r="AI43" s="318"/>
      <c r="AJ43" s="318"/>
      <c r="AK43" s="318"/>
      <c r="AL43" s="318"/>
      <c r="AM43" s="318"/>
      <c r="AN43" s="318"/>
      <c r="AO43" s="318"/>
      <c r="AP43" s="318"/>
      <c r="AQ43" s="318"/>
      <c r="AR43" s="318"/>
      <c r="AS43" s="318"/>
      <c r="AT43" s="318"/>
      <c r="AU43" s="318"/>
      <c r="AV43" s="318"/>
      <c r="AW43" s="318"/>
      <c r="AX43" s="318"/>
      <c r="AY43" s="318"/>
      <c r="AZ43" s="318"/>
      <c r="BA43" s="318"/>
      <c r="BB43" s="318"/>
      <c r="BC43" s="318"/>
      <c r="BD43" s="318"/>
      <c r="BE43" s="318"/>
    </row>
    <row r="44" spans="1:60" ht="15" customHeight="1" x14ac:dyDescent="0.2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29"/>
      <c r="AA44" s="308" t="s">
        <v>356</v>
      </c>
      <c r="AB44" s="308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</row>
    <row r="45" spans="1:60" ht="15" customHeight="1" x14ac:dyDescent="0.2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30"/>
      <c r="AA45" s="308"/>
      <c r="AB45" s="308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29"/>
      <c r="BG45" s="308" t="s">
        <v>356</v>
      </c>
      <c r="BH45" s="308"/>
    </row>
    <row r="46" spans="1:60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30"/>
      <c r="BG46" s="308"/>
      <c r="BH46" s="308"/>
    </row>
    <row r="47" spans="1:60" ht="15" customHeight="1" x14ac:dyDescent="0.2">
      <c r="A47" s="326" t="s">
        <v>268</v>
      </c>
      <c r="B47" s="326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6"/>
      <c r="N47" s="326"/>
      <c r="O47" s="326"/>
      <c r="P47" s="326"/>
      <c r="Q47" s="326"/>
      <c r="R47" s="326"/>
      <c r="S47" s="326"/>
      <c r="T47" s="326"/>
      <c r="U47" s="326"/>
      <c r="V47" s="326"/>
      <c r="W47" s="326"/>
      <c r="X47" s="326"/>
      <c r="Y47" s="326"/>
      <c r="Z47" s="326"/>
      <c r="AA47" s="326"/>
      <c r="AB47" s="326"/>
      <c r="AD47" s="326" t="s">
        <v>269</v>
      </c>
      <c r="AE47" s="326"/>
      <c r="AF47" s="326"/>
      <c r="AG47" s="326"/>
      <c r="AH47" s="326"/>
      <c r="AI47" s="326"/>
      <c r="AJ47" s="326"/>
      <c r="AK47" s="326"/>
      <c r="AL47" s="326"/>
      <c r="AM47" s="326"/>
      <c r="AN47" s="326"/>
      <c r="AO47" s="326"/>
      <c r="AP47" s="326"/>
      <c r="AQ47" s="326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B47" s="326"/>
      <c r="BC47" s="326"/>
      <c r="BD47" s="326"/>
      <c r="BE47" s="326"/>
    </row>
    <row r="48" spans="1:60" ht="15" customHeight="1" x14ac:dyDescent="0.2">
      <c r="A48" s="325" t="s">
        <v>77</v>
      </c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D48" s="325" t="s">
        <v>107</v>
      </c>
      <c r="AE48" s="325"/>
      <c r="AF48" s="325"/>
      <c r="AG48" s="325"/>
      <c r="AH48" s="325"/>
      <c r="AI48" s="325"/>
      <c r="AJ48" s="325"/>
      <c r="AK48" s="325"/>
      <c r="AL48" s="325"/>
      <c r="AM48" s="325"/>
      <c r="AN48" s="325"/>
      <c r="AO48" s="325"/>
      <c r="AP48" s="325"/>
      <c r="AQ48" s="325"/>
      <c r="AR48" s="325"/>
      <c r="AS48" s="325"/>
      <c r="AT48" s="325"/>
      <c r="AU48" s="325"/>
      <c r="AV48" s="325"/>
      <c r="AW48" s="325"/>
      <c r="AX48" s="325"/>
      <c r="AY48" s="325"/>
      <c r="AZ48" s="325"/>
      <c r="BA48" s="325"/>
      <c r="BB48" s="325"/>
      <c r="BC48" s="325"/>
      <c r="BD48" s="325"/>
      <c r="BE48" s="325"/>
    </row>
    <row r="49" spans="1:58" ht="15" customHeight="1" x14ac:dyDescent="0.2">
      <c r="A49" s="321" t="s">
        <v>254</v>
      </c>
      <c r="B49" s="321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  <c r="T49" s="321"/>
      <c r="U49" s="321"/>
      <c r="V49" s="321"/>
      <c r="W49" s="321"/>
      <c r="X49" s="321"/>
      <c r="Y49" s="321"/>
      <c r="Z49" s="321"/>
      <c r="AA49" s="321"/>
      <c r="AB49" s="321"/>
      <c r="AD49" s="321" t="s">
        <v>254</v>
      </c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  <c r="AS49" s="321"/>
      <c r="AT49" s="321"/>
      <c r="AU49" s="321"/>
      <c r="AV49" s="321"/>
      <c r="AW49" s="321"/>
      <c r="AX49" s="321"/>
      <c r="AY49" s="321"/>
      <c r="AZ49" s="321"/>
      <c r="BA49" s="321"/>
      <c r="BB49" s="321"/>
      <c r="BC49" s="321"/>
      <c r="BD49" s="321"/>
      <c r="BE49" s="321"/>
    </row>
    <row r="50" spans="1:58" ht="15" customHeight="1" x14ac:dyDescent="0.2">
      <c r="A50" s="321" t="s">
        <v>264</v>
      </c>
      <c r="B50" s="321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D50" s="321" t="s">
        <v>264</v>
      </c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  <c r="AS50" s="321"/>
      <c r="AT50" s="321"/>
      <c r="AU50" s="321"/>
      <c r="AV50" s="321"/>
      <c r="AW50" s="321"/>
      <c r="AX50" s="321"/>
      <c r="AY50" s="321"/>
      <c r="AZ50" s="321"/>
      <c r="BA50" s="321"/>
      <c r="BB50" s="321"/>
      <c r="BC50" s="321"/>
      <c r="BD50" s="321"/>
      <c r="BE50" s="321"/>
    </row>
    <row r="51" spans="1:58" ht="15" customHeight="1" x14ac:dyDescent="0.2">
      <c r="A51" s="321" t="s">
        <v>248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D51" s="321" t="s">
        <v>248</v>
      </c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</row>
    <row r="52" spans="1:58" ht="15" customHeight="1" x14ac:dyDescent="0.2">
      <c r="A52" s="321" t="s">
        <v>513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D52" s="321" t="s">
        <v>513</v>
      </c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1"/>
    </row>
    <row r="53" spans="1:58" ht="15" customHeight="1" thickBot="1" x14ac:dyDescent="0.25">
      <c r="A53" s="100"/>
      <c r="B53" s="157"/>
      <c r="C53" s="157"/>
      <c r="D53" s="157"/>
      <c r="E53" s="100"/>
      <c r="F53" s="101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D53" s="100"/>
      <c r="AE53" s="142"/>
      <c r="AF53" s="100"/>
      <c r="AG53" s="100"/>
      <c r="AH53" s="100"/>
      <c r="AI53" s="101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</row>
    <row r="54" spans="1:58" ht="15" customHeight="1" x14ac:dyDescent="0.2">
      <c r="A54" s="323" t="s">
        <v>260</v>
      </c>
      <c r="B54" s="316" t="s">
        <v>19</v>
      </c>
      <c r="C54" s="316" t="s">
        <v>261</v>
      </c>
      <c r="D54" s="316"/>
      <c r="E54" s="109"/>
      <c r="F54" s="316" t="s">
        <v>64</v>
      </c>
      <c r="G54" s="316"/>
      <c r="H54" s="316"/>
      <c r="I54" s="109"/>
      <c r="J54" s="316" t="s">
        <v>65</v>
      </c>
      <c r="K54" s="316"/>
      <c r="L54" s="316"/>
      <c r="M54" s="109"/>
      <c r="N54" s="316" t="s">
        <v>66</v>
      </c>
      <c r="O54" s="316"/>
      <c r="P54" s="316"/>
      <c r="Q54" s="109"/>
      <c r="R54" s="316" t="s">
        <v>67</v>
      </c>
      <c r="S54" s="316"/>
      <c r="T54" s="316"/>
      <c r="U54" s="109"/>
      <c r="V54" s="316" t="s">
        <v>68</v>
      </c>
      <c r="W54" s="316"/>
      <c r="X54" s="316"/>
      <c r="Y54" s="109"/>
      <c r="Z54" s="316" t="s">
        <v>69</v>
      </c>
      <c r="AA54" s="316"/>
      <c r="AB54" s="316"/>
      <c r="AD54" s="323" t="s">
        <v>260</v>
      </c>
      <c r="AE54" s="290" t="s">
        <v>19</v>
      </c>
      <c r="AF54" s="290" t="s">
        <v>261</v>
      </c>
      <c r="AG54" s="290"/>
      <c r="AH54" s="109"/>
      <c r="AI54" s="316" t="s">
        <v>64</v>
      </c>
      <c r="AJ54" s="316"/>
      <c r="AK54" s="316"/>
      <c r="AL54" s="109"/>
      <c r="AM54" s="316" t="s">
        <v>65</v>
      </c>
      <c r="AN54" s="316"/>
      <c r="AO54" s="316"/>
      <c r="AP54" s="109"/>
      <c r="AQ54" s="316" t="s">
        <v>66</v>
      </c>
      <c r="AR54" s="316"/>
      <c r="AS54" s="316"/>
      <c r="AT54" s="109"/>
      <c r="AU54" s="316" t="s">
        <v>67</v>
      </c>
      <c r="AV54" s="316"/>
      <c r="AW54" s="316"/>
      <c r="AX54" s="109"/>
      <c r="AY54" s="316" t="s">
        <v>68</v>
      </c>
      <c r="AZ54" s="316"/>
      <c r="BA54" s="316"/>
      <c r="BB54" s="109"/>
      <c r="BC54" s="316" t="s">
        <v>69</v>
      </c>
      <c r="BD54" s="316"/>
      <c r="BE54" s="316"/>
    </row>
    <row r="55" spans="1:58" ht="15" customHeight="1" thickBot="1" x14ac:dyDescent="0.25">
      <c r="A55" s="324"/>
      <c r="B55" s="110" t="s">
        <v>70</v>
      </c>
      <c r="C55" s="110" t="s">
        <v>71</v>
      </c>
      <c r="D55" s="110" t="s">
        <v>72</v>
      </c>
      <c r="E55" s="111"/>
      <c r="F55" s="110" t="s">
        <v>70</v>
      </c>
      <c r="G55" s="110" t="s">
        <v>71</v>
      </c>
      <c r="H55" s="110" t="s">
        <v>72</v>
      </c>
      <c r="I55" s="111"/>
      <c r="J55" s="110" t="s">
        <v>70</v>
      </c>
      <c r="K55" s="110" t="s">
        <v>71</v>
      </c>
      <c r="L55" s="110" t="s">
        <v>72</v>
      </c>
      <c r="M55" s="111"/>
      <c r="N55" s="110" t="s">
        <v>70</v>
      </c>
      <c r="O55" s="110" t="s">
        <v>71</v>
      </c>
      <c r="P55" s="110" t="s">
        <v>72</v>
      </c>
      <c r="Q55" s="111"/>
      <c r="R55" s="110" t="s">
        <v>70</v>
      </c>
      <c r="S55" s="110" t="s">
        <v>71</v>
      </c>
      <c r="T55" s="110" t="s">
        <v>72</v>
      </c>
      <c r="U55" s="111"/>
      <c r="V55" s="110" t="s">
        <v>70</v>
      </c>
      <c r="W55" s="110" t="s">
        <v>71</v>
      </c>
      <c r="X55" s="110" t="s">
        <v>72</v>
      </c>
      <c r="Y55" s="111"/>
      <c r="Z55" s="110" t="s">
        <v>70</v>
      </c>
      <c r="AA55" s="110" t="s">
        <v>71</v>
      </c>
      <c r="AB55" s="110" t="s">
        <v>72</v>
      </c>
      <c r="AD55" s="324"/>
      <c r="AE55" s="110" t="s">
        <v>70</v>
      </c>
      <c r="AF55" s="110" t="s">
        <v>71</v>
      </c>
      <c r="AG55" s="110" t="s">
        <v>72</v>
      </c>
      <c r="AH55" s="111"/>
      <c r="AI55" s="110" t="s">
        <v>70</v>
      </c>
      <c r="AJ55" s="110" t="s">
        <v>71</v>
      </c>
      <c r="AK55" s="110" t="s">
        <v>72</v>
      </c>
      <c r="AL55" s="111"/>
      <c r="AM55" s="110" t="s">
        <v>70</v>
      </c>
      <c r="AN55" s="110" t="s">
        <v>71</v>
      </c>
      <c r="AO55" s="110" t="s">
        <v>72</v>
      </c>
      <c r="AP55" s="111"/>
      <c r="AQ55" s="110" t="s">
        <v>70</v>
      </c>
      <c r="AR55" s="110" t="s">
        <v>71</v>
      </c>
      <c r="AS55" s="110" t="s">
        <v>72</v>
      </c>
      <c r="AT55" s="111"/>
      <c r="AU55" s="110" t="s">
        <v>70</v>
      </c>
      <c r="AV55" s="110" t="s">
        <v>71</v>
      </c>
      <c r="AW55" s="110" t="s">
        <v>72</v>
      </c>
      <c r="AX55" s="111"/>
      <c r="AY55" s="110" t="s">
        <v>70</v>
      </c>
      <c r="AZ55" s="110" t="s">
        <v>71</v>
      </c>
      <c r="BA55" s="110" t="s">
        <v>72</v>
      </c>
      <c r="BB55" s="111"/>
      <c r="BC55" s="110" t="s">
        <v>70</v>
      </c>
      <c r="BD55" s="110" t="s">
        <v>71</v>
      </c>
      <c r="BE55" s="110" t="s">
        <v>72</v>
      </c>
    </row>
    <row r="56" spans="1:58" ht="15" customHeight="1" x14ac:dyDescent="0.2">
      <c r="A56" s="104"/>
      <c r="B56" s="98"/>
      <c r="C56" s="98"/>
      <c r="D56" s="98"/>
      <c r="E56" s="99"/>
      <c r="F56" s="98"/>
      <c r="G56" s="98"/>
      <c r="H56" s="98"/>
      <c r="I56" s="99"/>
      <c r="J56" s="98"/>
      <c r="K56" s="98"/>
      <c r="L56" s="98"/>
      <c r="M56" s="99"/>
      <c r="N56" s="98"/>
      <c r="O56" s="98"/>
      <c r="P56" s="98"/>
      <c r="Q56" s="99"/>
      <c r="R56" s="98"/>
      <c r="S56" s="98"/>
      <c r="T56" s="98"/>
      <c r="U56" s="99"/>
      <c r="V56" s="98"/>
      <c r="W56" s="98"/>
      <c r="X56" s="98"/>
      <c r="Y56" s="99"/>
      <c r="Z56" s="98"/>
      <c r="AA56" s="98"/>
      <c r="AB56" s="98"/>
      <c r="AD56" s="104"/>
      <c r="AE56" s="98"/>
      <c r="AF56" s="98"/>
      <c r="AG56" s="98"/>
      <c r="AH56" s="99"/>
      <c r="AI56" s="98"/>
      <c r="AJ56" s="98"/>
      <c r="AK56" s="98"/>
      <c r="AL56" s="99"/>
      <c r="AM56" s="98"/>
      <c r="AN56" s="98"/>
      <c r="AO56" s="98"/>
      <c r="AP56" s="99"/>
      <c r="AQ56" s="98"/>
      <c r="AR56" s="98"/>
      <c r="AS56" s="98"/>
      <c r="AT56" s="99"/>
      <c r="AU56" s="98"/>
      <c r="AV56" s="98"/>
      <c r="AW56" s="98"/>
      <c r="AX56" s="99"/>
      <c r="AY56" s="98"/>
      <c r="AZ56" s="98"/>
      <c r="BA56" s="98"/>
      <c r="BB56" s="99"/>
      <c r="BC56" s="98"/>
      <c r="BD56" s="98"/>
      <c r="BE56" s="98"/>
    </row>
    <row r="57" spans="1:58" ht="15" customHeight="1" x14ac:dyDescent="0.25">
      <c r="A57" s="151" t="s">
        <v>262</v>
      </c>
      <c r="B57" s="153">
        <f>SUM(B59:B85)</f>
        <v>31077</v>
      </c>
      <c r="C57" s="153">
        <f>SUM(C59:C85)</f>
        <v>18475</v>
      </c>
      <c r="D57" s="153">
        <f>SUM(D59:D85)</f>
        <v>12602</v>
      </c>
      <c r="E57" s="153"/>
      <c r="F57" s="153">
        <f>SUM(F59:F85)</f>
        <v>139</v>
      </c>
      <c r="G57" s="153">
        <f>SUM(G59:G85)</f>
        <v>80</v>
      </c>
      <c r="H57" s="153">
        <f>SUM(H59:H85)</f>
        <v>59</v>
      </c>
      <c r="I57" s="153"/>
      <c r="J57" s="153">
        <f>SUM(J59:J85)</f>
        <v>6859</v>
      </c>
      <c r="K57" s="153">
        <f>SUM(K59:K85)</f>
        <v>3976</v>
      </c>
      <c r="L57" s="153">
        <f>SUM(L59:L85)</f>
        <v>2883</v>
      </c>
      <c r="M57" s="153"/>
      <c r="N57" s="153">
        <f>SUM(N59:N85)</f>
        <v>5425</v>
      </c>
      <c r="O57" s="153">
        <f>SUM(O59:O85)</f>
        <v>3156</v>
      </c>
      <c r="P57" s="153">
        <f>SUM(P59:P85)</f>
        <v>2269</v>
      </c>
      <c r="Q57" s="153"/>
      <c r="R57" s="153">
        <f>SUM(R59:R85)</f>
        <v>7855</v>
      </c>
      <c r="S57" s="153">
        <f>SUM(S59:S85)</f>
        <v>4672</v>
      </c>
      <c r="T57" s="153">
        <f>SUM(T59:T85)</f>
        <v>3183</v>
      </c>
      <c r="U57" s="153"/>
      <c r="V57" s="153">
        <f>SUM(V59:V85)</f>
        <v>6865</v>
      </c>
      <c r="W57" s="153">
        <f>SUM(W59:W85)</f>
        <v>4135</v>
      </c>
      <c r="X57" s="153">
        <f>SUM(X59:X85)</f>
        <v>2730</v>
      </c>
      <c r="Y57" s="153"/>
      <c r="Z57" s="153">
        <f>SUM(Z59:Z85)</f>
        <v>3934</v>
      </c>
      <c r="AA57" s="153">
        <f>SUM(AA59:AA85)</f>
        <v>2456</v>
      </c>
      <c r="AB57" s="153">
        <f>SUM(AB59:AB85)</f>
        <v>1478</v>
      </c>
      <c r="AC57" s="155"/>
      <c r="AD57" s="151" t="s">
        <v>262</v>
      </c>
      <c r="AE57" s="159">
        <f>+B57/(B13+B57+B104)*100</f>
        <v>7.073903018080256</v>
      </c>
      <c r="AF57" s="159">
        <f>+C57/(C13+C57+C104)*100</f>
        <v>8.181874546066501</v>
      </c>
      <c r="AG57" s="159">
        <f>+D57/(D13+D57+D104)*100</f>
        <v>5.9021614406481984</v>
      </c>
      <c r="AH57" s="160"/>
      <c r="AI57" s="159">
        <f>+F57/(F13+F57+F104)*100</f>
        <v>0.19775498299876224</v>
      </c>
      <c r="AJ57" s="159">
        <f>+G57/(G13+G57+G104)*100</f>
        <v>0.22117165685217438</v>
      </c>
      <c r="AK57" s="159">
        <f>+H57/(H13+H57+H104)*100</f>
        <v>0.17292924555952868</v>
      </c>
      <c r="AL57" s="160"/>
      <c r="AM57" s="159">
        <f>+J57/(J13+J57+J104)*100</f>
        <v>8.6117493439803123</v>
      </c>
      <c r="AN57" s="159">
        <f>+K57/(K13+K57+K104)*100</f>
        <v>9.5858045228795987</v>
      </c>
      <c r="AO57" s="159">
        <f>+L57/(L13+L57+L104)*100</f>
        <v>7.553250019649453</v>
      </c>
      <c r="AP57" s="160"/>
      <c r="AQ57" s="159">
        <f>+N57/(N13+N57+N104)*100</f>
        <v>7.1675827079589904</v>
      </c>
      <c r="AR57" s="159">
        <f>+O57/(O13+O57+O104)*100</f>
        <v>8.1139448786507611</v>
      </c>
      <c r="AS57" s="159">
        <f>+P57/(P13+P57+P104)*100</f>
        <v>6.1671015438138719</v>
      </c>
      <c r="AT57" s="160"/>
      <c r="AU57" s="159">
        <f>+R57/(R13+R57+R104)*100</f>
        <v>10.658362506445222</v>
      </c>
      <c r="AV57" s="159">
        <f>+S57/(S13+S57+S104)*100</f>
        <v>12.313531179168203</v>
      </c>
      <c r="AW57" s="159">
        <f>+T57/(T13+T57+T104)*100</f>
        <v>8.9020024611254058</v>
      </c>
      <c r="AX57" s="160"/>
      <c r="AY57" s="159">
        <f>+V57/(V13+V57+V104)*100</f>
        <v>9.6487652672560404</v>
      </c>
      <c r="AZ57" s="159">
        <f>+W57/(W13+W57+W104)*100</f>
        <v>11.369260379433598</v>
      </c>
      <c r="BA57" s="159">
        <f>+X57/(X13+X57+X104)*100</f>
        <v>7.8495643923057026</v>
      </c>
      <c r="BB57" s="160"/>
      <c r="BC57" s="159">
        <f>+Z57/(Z13+Z57+Z104)*100</f>
        <v>5.7140367185684404</v>
      </c>
      <c r="BD57" s="159">
        <f>+AA57/(AA13+AA57+AA104)*100</f>
        <v>7.027784931467651</v>
      </c>
      <c r="BE57" s="159">
        <f>+AB57/(AB13+AB57+AB104)*100</f>
        <v>4.3597533996047311</v>
      </c>
      <c r="BF57" s="161"/>
    </row>
    <row r="58" spans="1:58" ht="15" customHeight="1" x14ac:dyDescent="0.2">
      <c r="A58" s="108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08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</row>
    <row r="59" spans="1:58" ht="15" customHeight="1" x14ac:dyDescent="0.2">
      <c r="A59" s="108" t="s">
        <v>79</v>
      </c>
      <c r="B59" s="272">
        <v>2567</v>
      </c>
      <c r="C59" s="272">
        <v>1442</v>
      </c>
      <c r="D59" s="272">
        <v>1125</v>
      </c>
      <c r="E59" s="272"/>
      <c r="F59" s="272">
        <v>78</v>
      </c>
      <c r="G59" s="272">
        <v>38</v>
      </c>
      <c r="H59" s="272">
        <v>40</v>
      </c>
      <c r="I59" s="272"/>
      <c r="J59" s="272">
        <v>610</v>
      </c>
      <c r="K59" s="272">
        <v>342</v>
      </c>
      <c r="L59" s="272">
        <v>268</v>
      </c>
      <c r="M59" s="272"/>
      <c r="N59" s="272">
        <v>396</v>
      </c>
      <c r="O59" s="272">
        <v>218</v>
      </c>
      <c r="P59" s="272">
        <v>178</v>
      </c>
      <c r="Q59" s="272"/>
      <c r="R59" s="272">
        <v>660</v>
      </c>
      <c r="S59" s="272">
        <v>381</v>
      </c>
      <c r="T59" s="272">
        <v>279</v>
      </c>
      <c r="U59" s="272"/>
      <c r="V59" s="272">
        <v>521</v>
      </c>
      <c r="W59" s="272">
        <v>292</v>
      </c>
      <c r="X59" s="272">
        <v>229</v>
      </c>
      <c r="Y59" s="272"/>
      <c r="Z59" s="272">
        <v>302</v>
      </c>
      <c r="AA59" s="272">
        <v>171</v>
      </c>
      <c r="AB59" s="272">
        <v>131</v>
      </c>
      <c r="AD59" s="108" t="s">
        <v>79</v>
      </c>
      <c r="AE59" s="103">
        <f t="shared" ref="AE59:AE81" si="28">+B59/(B15+B59+B106)*100</f>
        <v>9.2255166217430364</v>
      </c>
      <c r="AF59" s="103">
        <f t="shared" ref="AF59:AF81" si="29">+C59/(C15+C59+C106)*100</f>
        <v>10.098746410813082</v>
      </c>
      <c r="AG59" s="103">
        <f t="shared" ref="AG59:AG81" si="30">+D59/(D15+D59+D106)*100</f>
        <v>8.3050346965893986</v>
      </c>
      <c r="AH59" s="143"/>
      <c r="AI59" s="103">
        <f t="shared" ref="AI59:AI81" si="31">+F59/(F15+F59+F106)*100</f>
        <v>1.716549295774648</v>
      </c>
      <c r="AJ59" s="103">
        <f t="shared" ref="AJ59:AJ81" si="32">+G59/(G15+G59+G106)*100</f>
        <v>1.6197783461210571</v>
      </c>
      <c r="AK59" s="103">
        <f t="shared" ref="AK59:AK81" si="33">+H59/(H15+H59+H106)*100</f>
        <v>1.8198362147406733</v>
      </c>
      <c r="AL59" s="106"/>
      <c r="AM59" s="103">
        <f t="shared" ref="AM59:AM81" si="34">+J59/(J15+J59+J106)*100</f>
        <v>12.024443130297655</v>
      </c>
      <c r="AN59" s="103">
        <f t="shared" ref="AN59:AN81" si="35">+K59/(K15+K59+K106)*100</f>
        <v>13.103448275862069</v>
      </c>
      <c r="AO59" s="103">
        <f t="shared" ref="AO59:AO81" si="36">+L59/(L15+L59+L106)*100</f>
        <v>10.881039382866422</v>
      </c>
      <c r="AP59" s="106"/>
      <c r="AQ59" s="103">
        <f t="shared" ref="AQ59:AQ81" si="37">+N59/(N15+N59+N106)*100</f>
        <v>8.2072538860103634</v>
      </c>
      <c r="AR59" s="103">
        <f t="shared" ref="AR59:AR81" si="38">+O59/(O15+O59+O106)*100</f>
        <v>8.7444845567589251</v>
      </c>
      <c r="AS59" s="103">
        <f t="shared" ref="AS59:AS81" si="39">+P59/(P15+P59+P106)*100</f>
        <v>7.6329331046312179</v>
      </c>
      <c r="AT59" s="106"/>
      <c r="AU59" s="103">
        <f t="shared" ref="AU59:AU81" si="40">+R59/(R15+R59+R106)*100</f>
        <v>14.003819223424571</v>
      </c>
      <c r="AV59" s="103">
        <f t="shared" ref="AV59:AV81" si="41">+S59/(S15+S59+S106)*100</f>
        <v>15.506715506715507</v>
      </c>
      <c r="AW59" s="103">
        <f t="shared" ref="AW59:AW81" si="42">+T59/(T15+T59+T106)*100</f>
        <v>12.367021276595745</v>
      </c>
      <c r="AX59" s="106"/>
      <c r="AY59" s="103">
        <f t="shared" ref="AY59:AY81" si="43">+V59/(V15+V59+V106)*100</f>
        <v>11.924925612268254</v>
      </c>
      <c r="AZ59" s="103">
        <f t="shared" ref="AZ59:AZ81" si="44">+W59/(W15+W59+W106)*100</f>
        <v>13.230629814227457</v>
      </c>
      <c r="BA59" s="103">
        <f t="shared" ref="BA59:BA81" si="45">+X59/(X15+X59+X106)*100</f>
        <v>10.592044403330251</v>
      </c>
      <c r="BB59" s="143"/>
      <c r="BC59" s="103">
        <f t="shared" ref="BC59:BC81" si="46">+Z59/(Z15+Z59+Z106)*100</f>
        <v>7.0216228784003718</v>
      </c>
      <c r="BD59" s="103">
        <f t="shared" ref="BD59:BD81" si="47">+AA59/(AA15+AA59+AA106)*100</f>
        <v>7.8947368421052628</v>
      </c>
      <c r="BE59" s="103">
        <f t="shared" ref="BE59:BE81" si="48">+AB59/(AB15+AB59+AB106)*100</f>
        <v>6.1358313817330208</v>
      </c>
    </row>
    <row r="60" spans="1:58" ht="15" customHeight="1" x14ac:dyDescent="0.2">
      <c r="A60" s="108" t="s">
        <v>80</v>
      </c>
      <c r="B60" s="272">
        <v>1752</v>
      </c>
      <c r="C60" s="272">
        <v>1059</v>
      </c>
      <c r="D60" s="272">
        <v>693</v>
      </c>
      <c r="E60" s="272"/>
      <c r="F60" s="272">
        <v>12</v>
      </c>
      <c r="G60" s="272">
        <v>10</v>
      </c>
      <c r="H60" s="272">
        <v>2</v>
      </c>
      <c r="I60" s="272"/>
      <c r="J60" s="272">
        <v>285</v>
      </c>
      <c r="K60" s="272">
        <v>181</v>
      </c>
      <c r="L60" s="272">
        <v>104</v>
      </c>
      <c r="M60" s="272"/>
      <c r="N60" s="272">
        <v>315</v>
      </c>
      <c r="O60" s="272">
        <v>180</v>
      </c>
      <c r="P60" s="272">
        <v>135</v>
      </c>
      <c r="Q60" s="272"/>
      <c r="R60" s="272">
        <v>466</v>
      </c>
      <c r="S60" s="272">
        <v>274</v>
      </c>
      <c r="T60" s="272">
        <v>192</v>
      </c>
      <c r="U60" s="272"/>
      <c r="V60" s="272">
        <v>391</v>
      </c>
      <c r="W60" s="272">
        <v>241</v>
      </c>
      <c r="X60" s="272">
        <v>150</v>
      </c>
      <c r="Y60" s="272"/>
      <c r="Z60" s="272">
        <v>283</v>
      </c>
      <c r="AA60" s="272">
        <v>173</v>
      </c>
      <c r="AB60" s="272">
        <v>110</v>
      </c>
      <c r="AD60" s="108" t="s">
        <v>80</v>
      </c>
      <c r="AE60" s="103">
        <f t="shared" si="28"/>
        <v>6.3674359440305288</v>
      </c>
      <c r="AF60" s="103">
        <f t="shared" si="29"/>
        <v>7.5218410398465805</v>
      </c>
      <c r="AG60" s="103">
        <f t="shared" si="30"/>
        <v>5.1577850550759159</v>
      </c>
      <c r="AH60" s="143"/>
      <c r="AI60" s="103">
        <f t="shared" si="31"/>
        <v>0.2714318027595567</v>
      </c>
      <c r="AJ60" s="103">
        <f t="shared" si="32"/>
        <v>0.43956043956043955</v>
      </c>
      <c r="AK60" s="103">
        <f t="shared" si="33"/>
        <v>9.3196644920782848E-2</v>
      </c>
      <c r="AL60" s="106"/>
      <c r="AM60" s="103">
        <f t="shared" si="34"/>
        <v>5.9811122770199372</v>
      </c>
      <c r="AN60" s="103">
        <f t="shared" si="35"/>
        <v>7.4608408903544934</v>
      </c>
      <c r="AO60" s="103">
        <f t="shared" si="36"/>
        <v>4.4463445917058575</v>
      </c>
      <c r="AP60" s="106"/>
      <c r="AQ60" s="103">
        <f t="shared" si="37"/>
        <v>6.6624365482233507</v>
      </c>
      <c r="AR60" s="103">
        <f t="shared" si="38"/>
        <v>7.367990176013099</v>
      </c>
      <c r="AS60" s="103">
        <f t="shared" si="39"/>
        <v>5.9080962800875279</v>
      </c>
      <c r="AT60" s="106"/>
      <c r="AU60" s="103">
        <f t="shared" si="40"/>
        <v>9.9423938553445694</v>
      </c>
      <c r="AV60" s="103">
        <f t="shared" si="41"/>
        <v>11.421425593997499</v>
      </c>
      <c r="AW60" s="103">
        <f t="shared" si="42"/>
        <v>8.3916083916083917</v>
      </c>
      <c r="AX60" s="106"/>
      <c r="AY60" s="103">
        <f t="shared" si="43"/>
        <v>8.5915183476159083</v>
      </c>
      <c r="AZ60" s="103">
        <f t="shared" si="44"/>
        <v>10.334476843910807</v>
      </c>
      <c r="BA60" s="103">
        <f t="shared" si="45"/>
        <v>6.7598017124831005</v>
      </c>
      <c r="BB60" s="143"/>
      <c r="BC60" s="103">
        <f t="shared" si="46"/>
        <v>6.4863625945450378</v>
      </c>
      <c r="BD60" s="103">
        <f t="shared" si="47"/>
        <v>7.8493647912885658</v>
      </c>
      <c r="BE60" s="103">
        <f t="shared" si="48"/>
        <v>5.094951366373321</v>
      </c>
    </row>
    <row r="61" spans="1:58" ht="15" customHeight="1" x14ac:dyDescent="0.2">
      <c r="A61" s="108" t="s">
        <v>81</v>
      </c>
      <c r="B61" s="272">
        <v>2038</v>
      </c>
      <c r="C61" s="272">
        <v>1178</v>
      </c>
      <c r="D61" s="272">
        <v>860</v>
      </c>
      <c r="E61" s="272"/>
      <c r="F61" s="272">
        <v>15</v>
      </c>
      <c r="G61" s="272">
        <v>9</v>
      </c>
      <c r="H61" s="272">
        <v>6</v>
      </c>
      <c r="I61" s="272"/>
      <c r="J61" s="272">
        <v>459</v>
      </c>
      <c r="K61" s="272">
        <v>257</v>
      </c>
      <c r="L61" s="272">
        <v>202</v>
      </c>
      <c r="M61" s="272"/>
      <c r="N61" s="272">
        <v>329</v>
      </c>
      <c r="O61" s="272">
        <v>175</v>
      </c>
      <c r="P61" s="272">
        <v>154</v>
      </c>
      <c r="Q61" s="272"/>
      <c r="R61" s="272">
        <v>475</v>
      </c>
      <c r="S61" s="272">
        <v>288</v>
      </c>
      <c r="T61" s="272">
        <v>187</v>
      </c>
      <c r="U61" s="272"/>
      <c r="V61" s="272">
        <v>508</v>
      </c>
      <c r="W61" s="272">
        <v>293</v>
      </c>
      <c r="X61" s="272">
        <v>215</v>
      </c>
      <c r="Y61" s="272"/>
      <c r="Z61" s="272">
        <v>252</v>
      </c>
      <c r="AA61" s="272">
        <v>156</v>
      </c>
      <c r="AB61" s="272">
        <v>96</v>
      </c>
      <c r="AD61" s="108" t="s">
        <v>81</v>
      </c>
      <c r="AE61" s="103">
        <f t="shared" si="28"/>
        <v>8.3685788198579232</v>
      </c>
      <c r="AF61" s="103">
        <f t="shared" si="29"/>
        <v>9.5454177133133467</v>
      </c>
      <c r="AG61" s="103">
        <f t="shared" si="30"/>
        <v>7.15950715950716</v>
      </c>
      <c r="AH61" s="143"/>
      <c r="AI61" s="103">
        <f t="shared" si="31"/>
        <v>0.37669512807634359</v>
      </c>
      <c r="AJ61" s="103">
        <f t="shared" si="32"/>
        <v>0.44798407167745147</v>
      </c>
      <c r="AK61" s="103">
        <f t="shared" si="33"/>
        <v>0.30410542321338063</v>
      </c>
      <c r="AL61" s="106"/>
      <c r="AM61" s="103">
        <f t="shared" si="34"/>
        <v>10.231832367365136</v>
      </c>
      <c r="AN61" s="103">
        <f t="shared" si="35"/>
        <v>10.903691132795927</v>
      </c>
      <c r="AO61" s="103">
        <f t="shared" si="36"/>
        <v>9.4880225457961487</v>
      </c>
      <c r="AP61" s="106"/>
      <c r="AQ61" s="103">
        <f t="shared" si="37"/>
        <v>7.8202995008319469</v>
      </c>
      <c r="AR61" s="103">
        <f t="shared" si="38"/>
        <v>8.3293669681104223</v>
      </c>
      <c r="AS61" s="103">
        <f t="shared" si="39"/>
        <v>7.3124406457739797</v>
      </c>
      <c r="AT61" s="106"/>
      <c r="AU61" s="103">
        <f t="shared" si="40"/>
        <v>11.883912934701026</v>
      </c>
      <c r="AV61" s="103">
        <f t="shared" si="41"/>
        <v>14.180206794682423</v>
      </c>
      <c r="AW61" s="103">
        <f t="shared" si="42"/>
        <v>9.511698880976601</v>
      </c>
      <c r="AX61" s="106"/>
      <c r="AY61" s="103">
        <f t="shared" si="43"/>
        <v>12.828282828282827</v>
      </c>
      <c r="AZ61" s="103">
        <f t="shared" si="44"/>
        <v>14.910941475826972</v>
      </c>
      <c r="BA61" s="103">
        <f t="shared" si="45"/>
        <v>10.776942355889723</v>
      </c>
      <c r="BB61" s="143"/>
      <c r="BC61" s="103">
        <f t="shared" si="46"/>
        <v>6.7723730180059132</v>
      </c>
      <c r="BD61" s="103">
        <f t="shared" si="47"/>
        <v>8.3067092651757193</v>
      </c>
      <c r="BE61" s="103">
        <f t="shared" si="48"/>
        <v>5.2088985349972869</v>
      </c>
    </row>
    <row r="62" spans="1:58" ht="15" customHeight="1" x14ac:dyDescent="0.2">
      <c r="A62" s="108" t="s">
        <v>82</v>
      </c>
      <c r="B62" s="272">
        <v>1711</v>
      </c>
      <c r="C62" s="272">
        <v>1013</v>
      </c>
      <c r="D62" s="272">
        <v>698</v>
      </c>
      <c r="E62" s="272"/>
      <c r="F62" s="272">
        <v>9</v>
      </c>
      <c r="G62" s="272">
        <v>5</v>
      </c>
      <c r="H62" s="272">
        <v>4</v>
      </c>
      <c r="I62" s="272"/>
      <c r="J62" s="272">
        <v>318</v>
      </c>
      <c r="K62" s="272">
        <v>176</v>
      </c>
      <c r="L62" s="272">
        <v>142</v>
      </c>
      <c r="M62" s="272"/>
      <c r="N62" s="272">
        <v>309</v>
      </c>
      <c r="O62" s="272">
        <v>183</v>
      </c>
      <c r="P62" s="272">
        <v>126</v>
      </c>
      <c r="Q62" s="272"/>
      <c r="R62" s="272">
        <v>460</v>
      </c>
      <c r="S62" s="272">
        <v>256</v>
      </c>
      <c r="T62" s="272">
        <v>204</v>
      </c>
      <c r="U62" s="272"/>
      <c r="V62" s="272">
        <v>373</v>
      </c>
      <c r="W62" s="272">
        <v>250</v>
      </c>
      <c r="X62" s="272">
        <v>123</v>
      </c>
      <c r="Y62" s="272"/>
      <c r="Z62" s="272">
        <v>242</v>
      </c>
      <c r="AA62" s="272">
        <v>143</v>
      </c>
      <c r="AB62" s="272">
        <v>99</v>
      </c>
      <c r="AD62" s="108" t="s">
        <v>82</v>
      </c>
      <c r="AE62" s="103">
        <f t="shared" si="28"/>
        <v>6.5871029836381139</v>
      </c>
      <c r="AF62" s="103">
        <f t="shared" si="29"/>
        <v>7.6011105275005626</v>
      </c>
      <c r="AG62" s="103">
        <f t="shared" si="30"/>
        <v>5.5186590765338392</v>
      </c>
      <c r="AH62" s="143"/>
      <c r="AI62" s="103">
        <f t="shared" si="31"/>
        <v>0.21660649819494585</v>
      </c>
      <c r="AJ62" s="103">
        <f t="shared" si="32"/>
        <v>0.23809523809523811</v>
      </c>
      <c r="AK62" s="103">
        <f t="shared" si="33"/>
        <v>0.19464720194647203</v>
      </c>
      <c r="AL62" s="106"/>
      <c r="AM62" s="103">
        <f t="shared" si="34"/>
        <v>6.8875893437296938</v>
      </c>
      <c r="AN62" s="103">
        <f t="shared" si="35"/>
        <v>7.441860465116279</v>
      </c>
      <c r="AO62" s="103">
        <f t="shared" si="36"/>
        <v>6.3055062166962701</v>
      </c>
      <c r="AP62" s="106"/>
      <c r="AQ62" s="103">
        <f t="shared" si="37"/>
        <v>6.97202166064982</v>
      </c>
      <c r="AR62" s="103">
        <f t="shared" si="38"/>
        <v>7.7707006369426752</v>
      </c>
      <c r="AS62" s="103">
        <f t="shared" si="39"/>
        <v>6.0664419836302361</v>
      </c>
      <c r="AT62" s="106"/>
      <c r="AU62" s="103">
        <f t="shared" si="40"/>
        <v>10.499885870805752</v>
      </c>
      <c r="AV62" s="103">
        <f t="shared" si="41"/>
        <v>11.474675033617213</v>
      </c>
      <c r="AW62" s="103">
        <f t="shared" si="42"/>
        <v>9.4883720930232567</v>
      </c>
      <c r="AX62" s="106"/>
      <c r="AY62" s="103">
        <f t="shared" si="43"/>
        <v>8.936272160996646</v>
      </c>
      <c r="AZ62" s="103">
        <f t="shared" si="44"/>
        <v>11.488970588235293</v>
      </c>
      <c r="BA62" s="103">
        <f t="shared" si="45"/>
        <v>6.1561561561561557</v>
      </c>
      <c r="BB62" s="143"/>
      <c r="BC62" s="103">
        <f t="shared" si="46"/>
        <v>5.7400379506641368</v>
      </c>
      <c r="BD62" s="103">
        <f t="shared" si="47"/>
        <v>6.8095238095238102</v>
      </c>
      <c r="BE62" s="103">
        <f t="shared" si="48"/>
        <v>4.6786389413988658</v>
      </c>
    </row>
    <row r="63" spans="1:58" ht="15" customHeight="1" x14ac:dyDescent="0.2">
      <c r="A63" s="108" t="s">
        <v>83</v>
      </c>
      <c r="B63" s="272">
        <v>285</v>
      </c>
      <c r="C63" s="272">
        <v>174</v>
      </c>
      <c r="D63" s="272">
        <v>111</v>
      </c>
      <c r="E63" s="272"/>
      <c r="F63" s="272">
        <v>2</v>
      </c>
      <c r="G63" s="272">
        <v>0</v>
      </c>
      <c r="H63" s="272">
        <v>2</v>
      </c>
      <c r="I63" s="272"/>
      <c r="J63" s="272">
        <v>53</v>
      </c>
      <c r="K63" s="272">
        <v>32</v>
      </c>
      <c r="L63" s="272">
        <v>21</v>
      </c>
      <c r="M63" s="272"/>
      <c r="N63" s="272">
        <v>52</v>
      </c>
      <c r="O63" s="272">
        <v>34</v>
      </c>
      <c r="P63" s="272">
        <v>18</v>
      </c>
      <c r="Q63" s="272"/>
      <c r="R63" s="272">
        <v>59</v>
      </c>
      <c r="S63" s="272">
        <v>34</v>
      </c>
      <c r="T63" s="272">
        <v>25</v>
      </c>
      <c r="U63" s="272"/>
      <c r="V63" s="272">
        <v>62</v>
      </c>
      <c r="W63" s="272">
        <v>42</v>
      </c>
      <c r="X63" s="272">
        <v>20</v>
      </c>
      <c r="Y63" s="272"/>
      <c r="Z63" s="272">
        <v>57</v>
      </c>
      <c r="AA63" s="272">
        <v>32</v>
      </c>
      <c r="AB63" s="272">
        <v>25</v>
      </c>
      <c r="AD63" s="108" t="s">
        <v>83</v>
      </c>
      <c r="AE63" s="103">
        <f t="shared" si="28"/>
        <v>4.75396163469558</v>
      </c>
      <c r="AF63" s="103">
        <f t="shared" si="29"/>
        <v>5.4993678887484192</v>
      </c>
      <c r="AG63" s="103">
        <f t="shared" si="30"/>
        <v>3.9208760155422113</v>
      </c>
      <c r="AH63" s="143"/>
      <c r="AI63" s="103">
        <f t="shared" si="31"/>
        <v>0.20790020790020791</v>
      </c>
      <c r="AJ63" s="103">
        <f t="shared" si="32"/>
        <v>0</v>
      </c>
      <c r="AK63" s="103">
        <f t="shared" si="33"/>
        <v>0.44843049327354262</v>
      </c>
      <c r="AL63" s="106"/>
      <c r="AM63" s="103">
        <f t="shared" si="34"/>
        <v>5.1207729468599039</v>
      </c>
      <c r="AN63" s="103">
        <f t="shared" si="35"/>
        <v>5.7142857142857144</v>
      </c>
      <c r="AO63" s="103">
        <f t="shared" si="36"/>
        <v>4.4210526315789469</v>
      </c>
      <c r="AP63" s="106"/>
      <c r="AQ63" s="103">
        <f t="shared" si="37"/>
        <v>4.8598130841121492</v>
      </c>
      <c r="AR63" s="103">
        <f t="shared" si="38"/>
        <v>6.0176991150442474</v>
      </c>
      <c r="AS63" s="103">
        <f t="shared" si="39"/>
        <v>3.564356435643564</v>
      </c>
      <c r="AT63" s="106"/>
      <c r="AU63" s="103">
        <f t="shared" si="40"/>
        <v>5.9356136820925549</v>
      </c>
      <c r="AV63" s="103">
        <f t="shared" si="41"/>
        <v>6.6276803118908383</v>
      </c>
      <c r="AW63" s="103">
        <f t="shared" si="42"/>
        <v>5.1975051975051976</v>
      </c>
      <c r="AX63" s="106"/>
      <c r="AY63" s="103">
        <f t="shared" si="43"/>
        <v>6.3265306122448974</v>
      </c>
      <c r="AZ63" s="103">
        <f t="shared" si="44"/>
        <v>8.235294117647058</v>
      </c>
      <c r="BA63" s="103">
        <f t="shared" si="45"/>
        <v>4.2553191489361701</v>
      </c>
      <c r="BB63" s="143"/>
      <c r="BC63" s="103">
        <f t="shared" si="46"/>
        <v>5.9748427672955975</v>
      </c>
      <c r="BD63" s="103">
        <f t="shared" si="47"/>
        <v>6.4</v>
      </c>
      <c r="BE63" s="103">
        <f t="shared" si="48"/>
        <v>5.5066079295154182</v>
      </c>
    </row>
    <row r="64" spans="1:58" ht="15" customHeight="1" x14ac:dyDescent="0.2">
      <c r="A64" s="108" t="s">
        <v>84</v>
      </c>
      <c r="B64" s="272">
        <v>659</v>
      </c>
      <c r="C64" s="272">
        <v>412</v>
      </c>
      <c r="D64" s="272">
        <v>247</v>
      </c>
      <c r="E64" s="272"/>
      <c r="F64" s="272">
        <v>3</v>
      </c>
      <c r="G64" s="272">
        <v>3</v>
      </c>
      <c r="H64" s="272">
        <v>0</v>
      </c>
      <c r="I64" s="272"/>
      <c r="J64" s="272">
        <v>147</v>
      </c>
      <c r="K64" s="272">
        <v>96</v>
      </c>
      <c r="L64" s="272">
        <v>51</v>
      </c>
      <c r="M64" s="272"/>
      <c r="N64" s="272">
        <v>95</v>
      </c>
      <c r="O64" s="272">
        <v>52</v>
      </c>
      <c r="P64" s="272">
        <v>43</v>
      </c>
      <c r="Q64" s="272"/>
      <c r="R64" s="272">
        <v>172</v>
      </c>
      <c r="S64" s="272">
        <v>111</v>
      </c>
      <c r="T64" s="272">
        <v>61</v>
      </c>
      <c r="U64" s="272"/>
      <c r="V64" s="272">
        <v>174</v>
      </c>
      <c r="W64" s="272">
        <v>101</v>
      </c>
      <c r="X64" s="272">
        <v>73</v>
      </c>
      <c r="Y64" s="272"/>
      <c r="Z64" s="272">
        <v>68</v>
      </c>
      <c r="AA64" s="272">
        <v>49</v>
      </c>
      <c r="AB64" s="272">
        <v>19</v>
      </c>
      <c r="AD64" s="108" t="s">
        <v>84</v>
      </c>
      <c r="AE64" s="103">
        <f t="shared" si="28"/>
        <v>4.5130803999452134</v>
      </c>
      <c r="AF64" s="103">
        <f t="shared" si="29"/>
        <v>5.5533090713034108</v>
      </c>
      <c r="AG64" s="103">
        <f t="shared" si="30"/>
        <v>3.4386746484755677</v>
      </c>
      <c r="AH64" s="143"/>
      <c r="AI64" s="103">
        <f t="shared" si="31"/>
        <v>0.12815036309269542</v>
      </c>
      <c r="AJ64" s="103">
        <f t="shared" si="32"/>
        <v>0.26246719160104987</v>
      </c>
      <c r="AK64" s="103">
        <f t="shared" si="33"/>
        <v>0</v>
      </c>
      <c r="AL64" s="106"/>
      <c r="AM64" s="103">
        <f t="shared" si="34"/>
        <v>5.5597579425113466</v>
      </c>
      <c r="AN64" s="103">
        <f t="shared" si="35"/>
        <v>6.9970845481049562</v>
      </c>
      <c r="AO64" s="103">
        <f t="shared" si="36"/>
        <v>4.0094339622641506</v>
      </c>
      <c r="AP64" s="106"/>
      <c r="AQ64" s="103">
        <f t="shared" si="37"/>
        <v>3.8665038665038662</v>
      </c>
      <c r="AR64" s="103">
        <f t="shared" si="38"/>
        <v>4.1935483870967749</v>
      </c>
      <c r="AS64" s="103">
        <f t="shared" si="39"/>
        <v>3.5332785538208711</v>
      </c>
      <c r="AT64" s="106"/>
      <c r="AU64" s="103">
        <f t="shared" si="40"/>
        <v>6.8145800316957219</v>
      </c>
      <c r="AV64" s="103">
        <f t="shared" si="41"/>
        <v>8.4154662623199403</v>
      </c>
      <c r="AW64" s="103">
        <f t="shared" si="42"/>
        <v>5.0622406639004147</v>
      </c>
      <c r="AX64" s="106"/>
      <c r="AY64" s="103">
        <f t="shared" si="43"/>
        <v>7.2469804248229908</v>
      </c>
      <c r="AZ64" s="103">
        <f t="shared" si="44"/>
        <v>8.3817427385892103</v>
      </c>
      <c r="BA64" s="103">
        <f t="shared" si="45"/>
        <v>6.103678929765886</v>
      </c>
      <c r="BB64" s="143"/>
      <c r="BC64" s="103">
        <f t="shared" si="46"/>
        <v>3.0425055928411631</v>
      </c>
      <c r="BD64" s="103">
        <f t="shared" si="47"/>
        <v>4.2982456140350882</v>
      </c>
      <c r="BE64" s="103">
        <f t="shared" si="48"/>
        <v>1.7351598173515983</v>
      </c>
    </row>
    <row r="65" spans="1:57" ht="15" customHeight="1" x14ac:dyDescent="0.2">
      <c r="A65" s="108" t="s">
        <v>85</v>
      </c>
      <c r="B65" s="272">
        <v>79</v>
      </c>
      <c r="C65" s="272">
        <v>45</v>
      </c>
      <c r="D65" s="272">
        <v>34</v>
      </c>
      <c r="E65" s="272"/>
      <c r="F65" s="272">
        <v>0</v>
      </c>
      <c r="G65" s="272">
        <v>0</v>
      </c>
      <c r="H65" s="272">
        <v>0</v>
      </c>
      <c r="I65" s="272"/>
      <c r="J65" s="272">
        <v>11</v>
      </c>
      <c r="K65" s="272">
        <v>7</v>
      </c>
      <c r="L65" s="272">
        <v>4</v>
      </c>
      <c r="M65" s="272"/>
      <c r="N65" s="272">
        <v>14</v>
      </c>
      <c r="O65" s="272">
        <v>8</v>
      </c>
      <c r="P65" s="272">
        <v>6</v>
      </c>
      <c r="Q65" s="272"/>
      <c r="R65" s="272">
        <v>25</v>
      </c>
      <c r="S65" s="272">
        <v>15</v>
      </c>
      <c r="T65" s="272">
        <v>10</v>
      </c>
      <c r="U65" s="272"/>
      <c r="V65" s="272">
        <v>24</v>
      </c>
      <c r="W65" s="272">
        <v>12</v>
      </c>
      <c r="X65" s="272">
        <v>12</v>
      </c>
      <c r="Y65" s="272"/>
      <c r="Z65" s="272">
        <v>5</v>
      </c>
      <c r="AA65" s="272">
        <v>3</v>
      </c>
      <c r="AB65" s="272">
        <v>2</v>
      </c>
      <c r="AD65" s="108" t="s">
        <v>85</v>
      </c>
      <c r="AE65" s="103">
        <f t="shared" si="28"/>
        <v>2.2616661895219008</v>
      </c>
      <c r="AF65" s="103">
        <f t="shared" si="29"/>
        <v>2.4820739106453393</v>
      </c>
      <c r="AG65" s="103">
        <f t="shared" si="30"/>
        <v>2.0238095238095237</v>
      </c>
      <c r="AH65" s="143"/>
      <c r="AI65" s="103">
        <f t="shared" si="31"/>
        <v>0</v>
      </c>
      <c r="AJ65" s="103">
        <f t="shared" si="32"/>
        <v>0</v>
      </c>
      <c r="AK65" s="103">
        <f t="shared" si="33"/>
        <v>0</v>
      </c>
      <c r="AL65" s="106"/>
      <c r="AM65" s="103">
        <f t="shared" si="34"/>
        <v>1.7241379310344827</v>
      </c>
      <c r="AN65" s="103">
        <f t="shared" si="35"/>
        <v>2.1021021021021022</v>
      </c>
      <c r="AO65" s="103">
        <f t="shared" si="36"/>
        <v>1.3114754098360655</v>
      </c>
      <c r="AP65" s="106"/>
      <c r="AQ65" s="103">
        <f t="shared" si="37"/>
        <v>2.4390243902439024</v>
      </c>
      <c r="AR65" s="103">
        <f t="shared" si="38"/>
        <v>2.7491408934707904</v>
      </c>
      <c r="AS65" s="103">
        <f t="shared" si="39"/>
        <v>2.1201413427561837</v>
      </c>
      <c r="AT65" s="106"/>
      <c r="AU65" s="103">
        <f t="shared" si="40"/>
        <v>4.2372881355932197</v>
      </c>
      <c r="AV65" s="103">
        <f t="shared" si="41"/>
        <v>4.4910179640718564</v>
      </c>
      <c r="AW65" s="103">
        <f t="shared" si="42"/>
        <v>3.90625</v>
      </c>
      <c r="AX65" s="106"/>
      <c r="AY65" s="103">
        <f t="shared" si="43"/>
        <v>4.0955631399317403</v>
      </c>
      <c r="AZ65" s="103">
        <f t="shared" si="44"/>
        <v>3.9603960396039604</v>
      </c>
      <c r="BA65" s="103">
        <f t="shared" si="45"/>
        <v>4.2402826855123674</v>
      </c>
      <c r="BB65" s="143"/>
      <c r="BC65" s="103">
        <f t="shared" si="46"/>
        <v>0.91743119266055051</v>
      </c>
      <c r="BD65" s="103">
        <f t="shared" si="47"/>
        <v>1.1673151750972763</v>
      </c>
      <c r="BE65" s="103">
        <f t="shared" si="48"/>
        <v>0.69444444444444442</v>
      </c>
    </row>
    <row r="66" spans="1:57" ht="15" customHeight="1" x14ac:dyDescent="0.2">
      <c r="A66" s="108" t="s">
        <v>86</v>
      </c>
      <c r="B66" s="272">
        <v>2794</v>
      </c>
      <c r="C66" s="272">
        <v>1669</v>
      </c>
      <c r="D66" s="272">
        <v>1125</v>
      </c>
      <c r="E66" s="272"/>
      <c r="F66" s="272">
        <v>3</v>
      </c>
      <c r="G66" s="272">
        <v>1</v>
      </c>
      <c r="H66" s="272">
        <v>2</v>
      </c>
      <c r="I66" s="272"/>
      <c r="J66" s="272">
        <v>524</v>
      </c>
      <c r="K66" s="272">
        <v>300</v>
      </c>
      <c r="L66" s="272">
        <v>224</v>
      </c>
      <c r="M66" s="272"/>
      <c r="N66" s="272">
        <v>482</v>
      </c>
      <c r="O66" s="272">
        <v>284</v>
      </c>
      <c r="P66" s="272">
        <v>198</v>
      </c>
      <c r="Q66" s="272"/>
      <c r="R66" s="272">
        <v>734</v>
      </c>
      <c r="S66" s="272">
        <v>452</v>
      </c>
      <c r="T66" s="272">
        <v>282</v>
      </c>
      <c r="U66" s="272"/>
      <c r="V66" s="272">
        <v>683</v>
      </c>
      <c r="W66" s="272">
        <v>412</v>
      </c>
      <c r="X66" s="272">
        <v>271</v>
      </c>
      <c r="Y66" s="272"/>
      <c r="Z66" s="272">
        <v>368</v>
      </c>
      <c r="AA66" s="272">
        <v>220</v>
      </c>
      <c r="AB66" s="272">
        <v>148</v>
      </c>
      <c r="AD66" s="108" t="s">
        <v>86</v>
      </c>
      <c r="AE66" s="103">
        <f t="shared" si="28"/>
        <v>7.0409757572702985</v>
      </c>
      <c r="AF66" s="103">
        <f t="shared" si="29"/>
        <v>8.1849835711833663</v>
      </c>
      <c r="AG66" s="103">
        <f t="shared" si="30"/>
        <v>5.8317350059613293</v>
      </c>
      <c r="AH66" s="143"/>
      <c r="AI66" s="103">
        <f t="shared" si="31"/>
        <v>4.7355958958168902E-2</v>
      </c>
      <c r="AJ66" s="103">
        <f t="shared" si="32"/>
        <v>3.0459945172098692E-2</v>
      </c>
      <c r="AK66" s="103">
        <f t="shared" si="33"/>
        <v>6.5530799475753604E-2</v>
      </c>
      <c r="AL66" s="106"/>
      <c r="AM66" s="103">
        <f t="shared" si="34"/>
        <v>7.3399635803333805</v>
      </c>
      <c r="AN66" s="103">
        <f t="shared" si="35"/>
        <v>8.1124932395889662</v>
      </c>
      <c r="AO66" s="103">
        <f t="shared" si="36"/>
        <v>6.5097355419936065</v>
      </c>
      <c r="AP66" s="106"/>
      <c r="AQ66" s="103">
        <f t="shared" si="37"/>
        <v>6.998693190068245</v>
      </c>
      <c r="AR66" s="103">
        <f t="shared" si="38"/>
        <v>8.0339462517680342</v>
      </c>
      <c r="AS66" s="103">
        <f t="shared" si="39"/>
        <v>5.9069212410501191</v>
      </c>
      <c r="AT66" s="106"/>
      <c r="AU66" s="103">
        <f t="shared" si="40"/>
        <v>11.219810455518191</v>
      </c>
      <c r="AV66" s="103">
        <f t="shared" si="41"/>
        <v>13.508667065152421</v>
      </c>
      <c r="AW66" s="103">
        <f t="shared" si="42"/>
        <v>8.8235294117647065</v>
      </c>
      <c r="AX66" s="106"/>
      <c r="AY66" s="103">
        <f t="shared" si="43"/>
        <v>10.408412069491009</v>
      </c>
      <c r="AZ66" s="103">
        <f t="shared" si="44"/>
        <v>12.324259647023633</v>
      </c>
      <c r="BA66" s="103">
        <f t="shared" si="45"/>
        <v>8.4187635911773846</v>
      </c>
      <c r="BB66" s="143"/>
      <c r="BC66" s="103">
        <f t="shared" si="46"/>
        <v>5.9192536593212157</v>
      </c>
      <c r="BD66" s="103">
        <f t="shared" si="47"/>
        <v>6.9052102950408036</v>
      </c>
      <c r="BE66" s="103">
        <f t="shared" si="48"/>
        <v>4.8828769383041895</v>
      </c>
    </row>
    <row r="67" spans="1:57" ht="15" customHeight="1" x14ac:dyDescent="0.2">
      <c r="A67" s="108" t="s">
        <v>87</v>
      </c>
      <c r="B67" s="272">
        <v>952</v>
      </c>
      <c r="C67" s="272">
        <v>595</v>
      </c>
      <c r="D67" s="272">
        <v>357</v>
      </c>
      <c r="E67" s="272"/>
      <c r="F67" s="272">
        <v>1</v>
      </c>
      <c r="G67" s="272">
        <v>1</v>
      </c>
      <c r="H67" s="272">
        <v>0</v>
      </c>
      <c r="I67" s="272"/>
      <c r="J67" s="272">
        <v>205</v>
      </c>
      <c r="K67" s="272">
        <v>131</v>
      </c>
      <c r="L67" s="272">
        <v>74</v>
      </c>
      <c r="M67" s="272"/>
      <c r="N67" s="272">
        <v>138</v>
      </c>
      <c r="O67" s="272">
        <v>87</v>
      </c>
      <c r="P67" s="272">
        <v>51</v>
      </c>
      <c r="Q67" s="272"/>
      <c r="R67" s="272">
        <v>224</v>
      </c>
      <c r="S67" s="272">
        <v>131</v>
      </c>
      <c r="T67" s="272">
        <v>93</v>
      </c>
      <c r="U67" s="272"/>
      <c r="V67" s="272">
        <v>242</v>
      </c>
      <c r="W67" s="272">
        <v>146</v>
      </c>
      <c r="X67" s="272">
        <v>96</v>
      </c>
      <c r="Y67" s="272"/>
      <c r="Z67" s="272">
        <v>142</v>
      </c>
      <c r="AA67" s="272">
        <v>99</v>
      </c>
      <c r="AB67" s="272">
        <v>43</v>
      </c>
      <c r="AD67" s="108" t="s">
        <v>87</v>
      </c>
      <c r="AE67" s="103">
        <f t="shared" si="28"/>
        <v>5.3249804228660924</v>
      </c>
      <c r="AF67" s="103">
        <f t="shared" si="29"/>
        <v>6.4568638090070536</v>
      </c>
      <c r="AG67" s="103">
        <f t="shared" si="30"/>
        <v>4.120974258340067</v>
      </c>
      <c r="AH67" s="143"/>
      <c r="AI67" s="103">
        <f t="shared" si="31"/>
        <v>3.4542314335060449E-2</v>
      </c>
      <c r="AJ67" s="103">
        <f t="shared" si="32"/>
        <v>6.6577896138482029E-2</v>
      </c>
      <c r="AK67" s="103">
        <f t="shared" si="33"/>
        <v>0</v>
      </c>
      <c r="AL67" s="106"/>
      <c r="AM67" s="103">
        <f t="shared" si="34"/>
        <v>6.4042486722899099</v>
      </c>
      <c r="AN67" s="103">
        <f t="shared" si="35"/>
        <v>7.7698695136417557</v>
      </c>
      <c r="AO67" s="103">
        <f t="shared" si="36"/>
        <v>4.8844884488448841</v>
      </c>
      <c r="AP67" s="106"/>
      <c r="AQ67" s="103">
        <f t="shared" si="37"/>
        <v>4.450177362141245</v>
      </c>
      <c r="AR67" s="103">
        <f t="shared" si="38"/>
        <v>5.5238095238095237</v>
      </c>
      <c r="AS67" s="103">
        <f t="shared" si="39"/>
        <v>3.3420707732634334</v>
      </c>
      <c r="AT67" s="106"/>
      <c r="AU67" s="103">
        <f t="shared" si="40"/>
        <v>7.6923076923076925</v>
      </c>
      <c r="AV67" s="103">
        <f t="shared" si="41"/>
        <v>8.6985391766268272</v>
      </c>
      <c r="AW67" s="103">
        <f t="shared" si="42"/>
        <v>6.6145092460881934</v>
      </c>
      <c r="AX67" s="106"/>
      <c r="AY67" s="103">
        <f t="shared" si="43"/>
        <v>8.1784386617100377</v>
      </c>
      <c r="AZ67" s="103">
        <f t="shared" si="44"/>
        <v>9.6497025776602783</v>
      </c>
      <c r="BA67" s="103">
        <f t="shared" si="45"/>
        <v>6.6390041493775938</v>
      </c>
      <c r="BB67" s="143"/>
      <c r="BC67" s="103">
        <f t="shared" si="46"/>
        <v>5.0533807829181496</v>
      </c>
      <c r="BD67" s="103">
        <f t="shared" si="47"/>
        <v>6.9085833914863919</v>
      </c>
      <c r="BE67" s="103">
        <f t="shared" si="48"/>
        <v>3.1227305737109656</v>
      </c>
    </row>
    <row r="68" spans="1:57" ht="15" customHeight="1" x14ac:dyDescent="0.2">
      <c r="A68" s="108" t="s">
        <v>88</v>
      </c>
      <c r="B68" s="272">
        <v>1851</v>
      </c>
      <c r="C68" s="272">
        <v>1148</v>
      </c>
      <c r="D68" s="272">
        <v>703</v>
      </c>
      <c r="E68" s="272"/>
      <c r="F68" s="272">
        <v>6</v>
      </c>
      <c r="G68" s="272">
        <v>5</v>
      </c>
      <c r="H68" s="272">
        <v>1</v>
      </c>
      <c r="I68" s="272"/>
      <c r="J68" s="272">
        <v>445</v>
      </c>
      <c r="K68" s="272">
        <v>260</v>
      </c>
      <c r="L68" s="272">
        <v>185</v>
      </c>
      <c r="M68" s="272"/>
      <c r="N68" s="272">
        <v>359</v>
      </c>
      <c r="O68" s="272">
        <v>226</v>
      </c>
      <c r="P68" s="272">
        <v>133</v>
      </c>
      <c r="Q68" s="272"/>
      <c r="R68" s="272">
        <v>476</v>
      </c>
      <c r="S68" s="272">
        <v>301</v>
      </c>
      <c r="T68" s="272">
        <v>175</v>
      </c>
      <c r="U68" s="272"/>
      <c r="V68" s="272">
        <v>369</v>
      </c>
      <c r="W68" s="272">
        <v>232</v>
      </c>
      <c r="X68" s="272">
        <v>137</v>
      </c>
      <c r="Y68" s="272"/>
      <c r="Z68" s="272">
        <v>196</v>
      </c>
      <c r="AA68" s="272">
        <v>124</v>
      </c>
      <c r="AB68" s="272">
        <v>72</v>
      </c>
      <c r="AD68" s="108" t="s">
        <v>88</v>
      </c>
      <c r="AE68" s="103">
        <f t="shared" si="28"/>
        <v>7.3580855461917629</v>
      </c>
      <c r="AF68" s="103">
        <f t="shared" si="29"/>
        <v>8.8505126821370759</v>
      </c>
      <c r="AG68" s="103">
        <f t="shared" si="30"/>
        <v>5.7693885925318016</v>
      </c>
      <c r="AH68" s="143"/>
      <c r="AI68" s="103">
        <f t="shared" si="31"/>
        <v>0.13911430558775792</v>
      </c>
      <c r="AJ68" s="103">
        <f t="shared" si="32"/>
        <v>0.22461814914645103</v>
      </c>
      <c r="AK68" s="103">
        <f t="shared" si="33"/>
        <v>4.791566842357451E-2</v>
      </c>
      <c r="AL68" s="106"/>
      <c r="AM68" s="103">
        <f t="shared" si="34"/>
        <v>9.6823324630113152</v>
      </c>
      <c r="AN68" s="103">
        <f t="shared" si="35"/>
        <v>10.668855149774313</v>
      </c>
      <c r="AO68" s="103">
        <f t="shared" si="36"/>
        <v>8.5687818434460397</v>
      </c>
      <c r="AP68" s="106"/>
      <c r="AQ68" s="103">
        <f t="shared" si="37"/>
        <v>8.4530256651754172</v>
      </c>
      <c r="AR68" s="103">
        <f t="shared" si="38"/>
        <v>10.268059972739664</v>
      </c>
      <c r="AS68" s="103">
        <f t="shared" si="39"/>
        <v>6.5004887585532742</v>
      </c>
      <c r="AT68" s="106"/>
      <c r="AU68" s="103">
        <f t="shared" si="40"/>
        <v>11.371237458193979</v>
      </c>
      <c r="AV68" s="103">
        <f t="shared" si="41"/>
        <v>14.039179104477611</v>
      </c>
      <c r="AW68" s="103">
        <f t="shared" si="42"/>
        <v>8.570029382957884</v>
      </c>
      <c r="AX68" s="106"/>
      <c r="AY68" s="103">
        <f t="shared" si="43"/>
        <v>9.287691920463125</v>
      </c>
      <c r="AZ68" s="103">
        <f t="shared" si="44"/>
        <v>11.234866828087167</v>
      </c>
      <c r="BA68" s="103">
        <f t="shared" si="45"/>
        <v>7.1802935010482187</v>
      </c>
      <c r="BB68" s="143"/>
      <c r="BC68" s="103">
        <f t="shared" si="46"/>
        <v>5.1028378026555581</v>
      </c>
      <c r="BD68" s="103">
        <f t="shared" si="47"/>
        <v>6.5331928345626968</v>
      </c>
      <c r="BE68" s="103">
        <f t="shared" si="48"/>
        <v>3.705609881626351</v>
      </c>
    </row>
    <row r="69" spans="1:57" ht="15" customHeight="1" x14ac:dyDescent="0.2">
      <c r="A69" s="108" t="s">
        <v>89</v>
      </c>
      <c r="B69" s="272">
        <v>879</v>
      </c>
      <c r="C69" s="272">
        <v>560</v>
      </c>
      <c r="D69" s="272">
        <v>319</v>
      </c>
      <c r="E69" s="272"/>
      <c r="F69" s="272">
        <v>0</v>
      </c>
      <c r="G69" s="272">
        <v>0</v>
      </c>
      <c r="H69" s="272">
        <v>0</v>
      </c>
      <c r="I69" s="272"/>
      <c r="J69" s="272">
        <v>219</v>
      </c>
      <c r="K69" s="272">
        <v>146</v>
      </c>
      <c r="L69" s="272">
        <v>73</v>
      </c>
      <c r="M69" s="272"/>
      <c r="N69" s="272">
        <v>163</v>
      </c>
      <c r="O69" s="272">
        <v>96</v>
      </c>
      <c r="P69" s="272">
        <v>67</v>
      </c>
      <c r="Q69" s="272"/>
      <c r="R69" s="272">
        <v>232</v>
      </c>
      <c r="S69" s="272">
        <v>136</v>
      </c>
      <c r="T69" s="272">
        <v>96</v>
      </c>
      <c r="U69" s="272"/>
      <c r="V69" s="272">
        <v>166</v>
      </c>
      <c r="W69" s="272">
        <v>106</v>
      </c>
      <c r="X69" s="272">
        <v>60</v>
      </c>
      <c r="Y69" s="272"/>
      <c r="Z69" s="272">
        <v>99</v>
      </c>
      <c r="AA69" s="272">
        <v>76</v>
      </c>
      <c r="AB69" s="272">
        <v>23</v>
      </c>
      <c r="AD69" s="108" t="s">
        <v>89</v>
      </c>
      <c r="AE69" s="103">
        <f t="shared" si="28"/>
        <v>10.433234421364986</v>
      </c>
      <c r="AF69" s="103">
        <f t="shared" si="29"/>
        <v>12.835205134082054</v>
      </c>
      <c r="AG69" s="103">
        <f t="shared" si="30"/>
        <v>7.853274249138356</v>
      </c>
      <c r="AH69" s="143"/>
      <c r="AI69" s="103">
        <f t="shared" si="31"/>
        <v>0</v>
      </c>
      <c r="AJ69" s="103">
        <f t="shared" si="32"/>
        <v>0</v>
      </c>
      <c r="AK69" s="103">
        <f t="shared" si="33"/>
        <v>0</v>
      </c>
      <c r="AL69" s="106"/>
      <c r="AM69" s="103">
        <f t="shared" si="34"/>
        <v>13.52686843730698</v>
      </c>
      <c r="AN69" s="103">
        <f t="shared" si="35"/>
        <v>16.743119266055047</v>
      </c>
      <c r="AO69" s="103">
        <f t="shared" si="36"/>
        <v>9.7724230254350726</v>
      </c>
      <c r="AP69" s="106"/>
      <c r="AQ69" s="103">
        <f t="shared" si="37"/>
        <v>11.058344640434193</v>
      </c>
      <c r="AR69" s="103">
        <f t="shared" si="38"/>
        <v>12.972972972972974</v>
      </c>
      <c r="AS69" s="103">
        <f t="shared" si="39"/>
        <v>9.1280653950953674</v>
      </c>
      <c r="AT69" s="106"/>
      <c r="AU69" s="103">
        <f t="shared" si="40"/>
        <v>16.535994297933001</v>
      </c>
      <c r="AV69" s="103">
        <f t="shared" si="41"/>
        <v>18.013245033112582</v>
      </c>
      <c r="AW69" s="103">
        <f t="shared" si="42"/>
        <v>14.814814814814813</v>
      </c>
      <c r="AX69" s="106"/>
      <c r="AY69" s="103">
        <f t="shared" si="43"/>
        <v>11.968276856524874</v>
      </c>
      <c r="AZ69" s="103">
        <f t="shared" si="44"/>
        <v>15.406976744186046</v>
      </c>
      <c r="BA69" s="103">
        <f t="shared" si="45"/>
        <v>8.5836909871244629</v>
      </c>
      <c r="BB69" s="143"/>
      <c r="BC69" s="103">
        <f t="shared" si="46"/>
        <v>7.9518072289156621</v>
      </c>
      <c r="BD69" s="103">
        <f t="shared" si="47"/>
        <v>11.674347158218126</v>
      </c>
      <c r="BE69" s="103">
        <f t="shared" si="48"/>
        <v>3.872053872053872</v>
      </c>
    </row>
    <row r="70" spans="1:57" ht="15" customHeight="1" x14ac:dyDescent="0.2">
      <c r="A70" s="154" t="s">
        <v>90</v>
      </c>
      <c r="B70" s="272">
        <v>2637</v>
      </c>
      <c r="C70" s="272">
        <v>1536</v>
      </c>
      <c r="D70" s="272">
        <v>1101</v>
      </c>
      <c r="E70" s="272"/>
      <c r="F70" s="272">
        <v>5</v>
      </c>
      <c r="G70" s="272">
        <v>3</v>
      </c>
      <c r="H70" s="272">
        <v>2</v>
      </c>
      <c r="I70" s="272"/>
      <c r="J70" s="272">
        <v>489</v>
      </c>
      <c r="K70" s="272">
        <v>267</v>
      </c>
      <c r="L70" s="272">
        <v>222</v>
      </c>
      <c r="M70" s="272"/>
      <c r="N70" s="272">
        <v>397</v>
      </c>
      <c r="O70" s="272">
        <v>237</v>
      </c>
      <c r="P70" s="272">
        <v>160</v>
      </c>
      <c r="Q70" s="272"/>
      <c r="R70" s="272">
        <v>700</v>
      </c>
      <c r="S70" s="272">
        <v>423</v>
      </c>
      <c r="T70" s="272">
        <v>277</v>
      </c>
      <c r="U70" s="272"/>
      <c r="V70" s="272">
        <v>614</v>
      </c>
      <c r="W70" s="272">
        <v>337</v>
      </c>
      <c r="X70" s="272">
        <v>277</v>
      </c>
      <c r="Y70" s="272"/>
      <c r="Z70" s="272">
        <v>432</v>
      </c>
      <c r="AA70" s="272">
        <v>269</v>
      </c>
      <c r="AB70" s="272">
        <v>163</v>
      </c>
      <c r="AD70" s="154" t="s">
        <v>90</v>
      </c>
      <c r="AE70" s="103">
        <f t="shared" si="28"/>
        <v>7.2911770398429514</v>
      </c>
      <c r="AF70" s="103">
        <f t="shared" si="29"/>
        <v>8.2425543332438949</v>
      </c>
      <c r="AG70" s="103">
        <f t="shared" si="30"/>
        <v>6.2799452429842573</v>
      </c>
      <c r="AH70" s="143"/>
      <c r="AI70" s="103">
        <f t="shared" si="31"/>
        <v>8.775008775008776E-2</v>
      </c>
      <c r="AJ70" s="103">
        <f t="shared" si="32"/>
        <v>0.10097610232245036</v>
      </c>
      <c r="AK70" s="103">
        <f t="shared" si="33"/>
        <v>7.3340667400073334E-2</v>
      </c>
      <c r="AL70" s="106"/>
      <c r="AM70" s="103">
        <f t="shared" si="34"/>
        <v>7.5896321589321749</v>
      </c>
      <c r="AN70" s="103">
        <f t="shared" si="35"/>
        <v>7.92520035618878</v>
      </c>
      <c r="AO70" s="103">
        <f t="shared" si="36"/>
        <v>7.2218607677293436</v>
      </c>
      <c r="AP70" s="106"/>
      <c r="AQ70" s="103">
        <f t="shared" si="37"/>
        <v>6.5382081686429521</v>
      </c>
      <c r="AR70" s="103">
        <f t="shared" si="38"/>
        <v>7.7425677883044761</v>
      </c>
      <c r="AS70" s="103">
        <f t="shared" si="39"/>
        <v>5.3138492195283957</v>
      </c>
      <c r="AT70" s="106"/>
      <c r="AU70" s="103">
        <f t="shared" si="40"/>
        <v>11.323196376577158</v>
      </c>
      <c r="AV70" s="103">
        <f t="shared" si="41"/>
        <v>13.318639798488666</v>
      </c>
      <c r="AW70" s="103">
        <f t="shared" si="42"/>
        <v>9.2149035262807732</v>
      </c>
      <c r="AX70" s="106"/>
      <c r="AY70" s="103">
        <f t="shared" si="43"/>
        <v>10.163880152292666</v>
      </c>
      <c r="AZ70" s="103">
        <f t="shared" si="44"/>
        <v>10.867462108997097</v>
      </c>
      <c r="BA70" s="103">
        <f t="shared" si="45"/>
        <v>9.4217687074829932</v>
      </c>
      <c r="BB70" s="143"/>
      <c r="BC70" s="103">
        <f t="shared" si="46"/>
        <v>7.5379514918862327</v>
      </c>
      <c r="BD70" s="103">
        <f t="shared" si="47"/>
        <v>9.0970578288806223</v>
      </c>
      <c r="BE70" s="103">
        <f t="shared" si="48"/>
        <v>5.8759913482335975</v>
      </c>
    </row>
    <row r="71" spans="1:57" ht="15" customHeight="1" x14ac:dyDescent="0.2">
      <c r="A71" s="108" t="s">
        <v>91</v>
      </c>
      <c r="B71" s="272">
        <v>555</v>
      </c>
      <c r="C71" s="272">
        <v>310</v>
      </c>
      <c r="D71" s="272">
        <v>245</v>
      </c>
      <c r="E71" s="272"/>
      <c r="F71" s="272">
        <v>0</v>
      </c>
      <c r="G71" s="272">
        <v>0</v>
      </c>
      <c r="H71" s="272">
        <v>0</v>
      </c>
      <c r="I71" s="272"/>
      <c r="J71" s="272">
        <v>106</v>
      </c>
      <c r="K71" s="272">
        <v>59</v>
      </c>
      <c r="L71" s="272">
        <v>47</v>
      </c>
      <c r="M71" s="272"/>
      <c r="N71" s="272">
        <v>110</v>
      </c>
      <c r="O71" s="272">
        <v>56</v>
      </c>
      <c r="P71" s="272">
        <v>54</v>
      </c>
      <c r="Q71" s="272"/>
      <c r="R71" s="272">
        <v>151</v>
      </c>
      <c r="S71" s="272">
        <v>87</v>
      </c>
      <c r="T71" s="272">
        <v>64</v>
      </c>
      <c r="U71" s="272"/>
      <c r="V71" s="272">
        <v>117</v>
      </c>
      <c r="W71" s="272">
        <v>66</v>
      </c>
      <c r="X71" s="272">
        <v>51</v>
      </c>
      <c r="Y71" s="272"/>
      <c r="Z71" s="272">
        <v>71</v>
      </c>
      <c r="AA71" s="272">
        <v>42</v>
      </c>
      <c r="AB71" s="272">
        <v>29</v>
      </c>
      <c r="AD71" s="108" t="s">
        <v>91</v>
      </c>
      <c r="AE71" s="103">
        <f t="shared" si="28"/>
        <v>5.8967275818104552</v>
      </c>
      <c r="AF71" s="103">
        <f t="shared" si="29"/>
        <v>6.498951781970649</v>
      </c>
      <c r="AG71" s="103">
        <f t="shared" si="30"/>
        <v>5.2778974579922453</v>
      </c>
      <c r="AH71" s="143"/>
      <c r="AI71" s="103">
        <f t="shared" si="31"/>
        <v>0</v>
      </c>
      <c r="AJ71" s="103">
        <f t="shared" si="32"/>
        <v>0</v>
      </c>
      <c r="AK71" s="103">
        <f t="shared" si="33"/>
        <v>0</v>
      </c>
      <c r="AL71" s="106"/>
      <c r="AM71" s="103">
        <f t="shared" si="34"/>
        <v>6.2243100411039345</v>
      </c>
      <c r="AN71" s="103">
        <f t="shared" si="35"/>
        <v>6.8684516880093138</v>
      </c>
      <c r="AO71" s="103">
        <f t="shared" si="36"/>
        <v>5.5687203791469191</v>
      </c>
      <c r="AP71" s="106"/>
      <c r="AQ71" s="103">
        <f t="shared" si="37"/>
        <v>6.703229737964655</v>
      </c>
      <c r="AR71" s="103">
        <f t="shared" si="38"/>
        <v>6.7632850241545892</v>
      </c>
      <c r="AS71" s="103">
        <f t="shared" si="39"/>
        <v>6.6420664206642073</v>
      </c>
      <c r="AT71" s="106"/>
      <c r="AU71" s="103">
        <f t="shared" si="40"/>
        <v>9.0745192307692299</v>
      </c>
      <c r="AV71" s="103">
        <f t="shared" si="41"/>
        <v>10.648714810281518</v>
      </c>
      <c r="AW71" s="103">
        <f t="shared" si="42"/>
        <v>7.5560802833530101</v>
      </c>
      <c r="AX71" s="106"/>
      <c r="AY71" s="103">
        <f t="shared" si="43"/>
        <v>7.8470824949698192</v>
      </c>
      <c r="AZ71" s="103">
        <f t="shared" si="44"/>
        <v>8.59375</v>
      </c>
      <c r="BA71" s="103">
        <f t="shared" si="45"/>
        <v>7.0539419087136928</v>
      </c>
      <c r="BB71" s="143"/>
      <c r="BC71" s="103">
        <f t="shared" si="46"/>
        <v>4.94773519163763</v>
      </c>
      <c r="BD71" s="103">
        <f t="shared" si="47"/>
        <v>5.7065217391304346</v>
      </c>
      <c r="BE71" s="103">
        <f t="shared" si="48"/>
        <v>4.148783977110158</v>
      </c>
    </row>
    <row r="72" spans="1:57" ht="15" customHeight="1" x14ac:dyDescent="0.2">
      <c r="A72" s="108" t="s">
        <v>92</v>
      </c>
      <c r="B72" s="272">
        <v>1821</v>
      </c>
      <c r="C72" s="272">
        <v>1118</v>
      </c>
      <c r="D72" s="272">
        <v>703</v>
      </c>
      <c r="E72" s="272"/>
      <c r="F72" s="272">
        <v>1</v>
      </c>
      <c r="G72" s="272">
        <v>1</v>
      </c>
      <c r="H72" s="272">
        <v>0</v>
      </c>
      <c r="I72" s="272"/>
      <c r="J72" s="272">
        <v>478</v>
      </c>
      <c r="K72" s="272">
        <v>271</v>
      </c>
      <c r="L72" s="272">
        <v>207</v>
      </c>
      <c r="M72" s="272"/>
      <c r="N72" s="272">
        <v>280</v>
      </c>
      <c r="O72" s="272">
        <v>164</v>
      </c>
      <c r="P72" s="272">
        <v>116</v>
      </c>
      <c r="Q72" s="272"/>
      <c r="R72" s="272">
        <v>468</v>
      </c>
      <c r="S72" s="272">
        <v>293</v>
      </c>
      <c r="T72" s="272">
        <v>175</v>
      </c>
      <c r="U72" s="272"/>
      <c r="V72" s="272">
        <v>357</v>
      </c>
      <c r="W72" s="272">
        <v>240</v>
      </c>
      <c r="X72" s="272">
        <v>117</v>
      </c>
      <c r="Y72" s="272"/>
      <c r="Z72" s="272">
        <v>237</v>
      </c>
      <c r="AA72" s="272">
        <v>149</v>
      </c>
      <c r="AB72" s="272">
        <v>88</v>
      </c>
      <c r="AD72" s="108" t="s">
        <v>92</v>
      </c>
      <c r="AE72" s="103">
        <f t="shared" si="28"/>
        <v>5.5469249748697793</v>
      </c>
      <c r="AF72" s="103">
        <f t="shared" si="29"/>
        <v>6.6902040572078274</v>
      </c>
      <c r="AG72" s="103">
        <f t="shared" si="30"/>
        <v>4.3615833229929271</v>
      </c>
      <c r="AH72" s="143"/>
      <c r="AI72" s="103">
        <f t="shared" si="31"/>
        <v>1.9312475859405175E-2</v>
      </c>
      <c r="AJ72" s="103">
        <f t="shared" si="32"/>
        <v>3.8240917782026769E-2</v>
      </c>
      <c r="AK72" s="103">
        <f t="shared" si="33"/>
        <v>0</v>
      </c>
      <c r="AL72" s="106"/>
      <c r="AM72" s="103">
        <f t="shared" si="34"/>
        <v>8.05256064690027</v>
      </c>
      <c r="AN72" s="103">
        <f t="shared" si="35"/>
        <v>9.0423757090423766</v>
      </c>
      <c r="AO72" s="103">
        <f t="shared" si="36"/>
        <v>7.0432119768628789</v>
      </c>
      <c r="AP72" s="106"/>
      <c r="AQ72" s="103">
        <f t="shared" si="37"/>
        <v>5.1197659535564082</v>
      </c>
      <c r="AR72" s="103">
        <f t="shared" si="38"/>
        <v>5.8550517672259907</v>
      </c>
      <c r="AS72" s="103">
        <f t="shared" si="39"/>
        <v>4.3478260869565215</v>
      </c>
      <c r="AT72" s="106"/>
      <c r="AU72" s="103">
        <f t="shared" si="40"/>
        <v>8.6875812140337842</v>
      </c>
      <c r="AV72" s="103">
        <f t="shared" si="41"/>
        <v>10.646802325581394</v>
      </c>
      <c r="AW72" s="103">
        <f t="shared" si="42"/>
        <v>6.6413662239089177</v>
      </c>
      <c r="AX72" s="106"/>
      <c r="AY72" s="103">
        <f t="shared" si="43"/>
        <v>6.585500830105147</v>
      </c>
      <c r="AZ72" s="103">
        <f t="shared" si="44"/>
        <v>8.639308855291576</v>
      </c>
      <c r="BA72" s="103">
        <f t="shared" si="45"/>
        <v>4.426787741203178</v>
      </c>
      <c r="BB72" s="143"/>
      <c r="BC72" s="103">
        <f t="shared" si="46"/>
        <v>4.3582199337991909</v>
      </c>
      <c r="BD72" s="103">
        <f t="shared" si="47"/>
        <v>5.3829479768786124</v>
      </c>
      <c r="BE72" s="103">
        <f t="shared" si="48"/>
        <v>3.2958801498127341</v>
      </c>
    </row>
    <row r="73" spans="1:57" ht="15" customHeight="1" x14ac:dyDescent="0.2">
      <c r="A73" s="108" t="s">
        <v>93</v>
      </c>
      <c r="B73" s="272">
        <v>626</v>
      </c>
      <c r="C73" s="272">
        <v>362</v>
      </c>
      <c r="D73" s="272">
        <v>264</v>
      </c>
      <c r="E73" s="272"/>
      <c r="F73" s="272">
        <v>0</v>
      </c>
      <c r="G73" s="272">
        <v>0</v>
      </c>
      <c r="H73" s="272">
        <v>0</v>
      </c>
      <c r="I73" s="272"/>
      <c r="J73" s="272">
        <v>158</v>
      </c>
      <c r="K73" s="272">
        <v>90</v>
      </c>
      <c r="L73" s="272">
        <v>68</v>
      </c>
      <c r="M73" s="272"/>
      <c r="N73" s="272">
        <v>98</v>
      </c>
      <c r="O73" s="272">
        <v>53</v>
      </c>
      <c r="P73" s="272">
        <v>45</v>
      </c>
      <c r="Q73" s="272"/>
      <c r="R73" s="272">
        <v>164</v>
      </c>
      <c r="S73" s="272">
        <v>92</v>
      </c>
      <c r="T73" s="272">
        <v>72</v>
      </c>
      <c r="U73" s="272"/>
      <c r="V73" s="272">
        <v>136</v>
      </c>
      <c r="W73" s="272">
        <v>91</v>
      </c>
      <c r="X73" s="272">
        <v>45</v>
      </c>
      <c r="Y73" s="272"/>
      <c r="Z73" s="272">
        <v>70</v>
      </c>
      <c r="AA73" s="272">
        <v>36</v>
      </c>
      <c r="AB73" s="272">
        <v>34</v>
      </c>
      <c r="AD73" s="108" t="s">
        <v>93</v>
      </c>
      <c r="AE73" s="103">
        <f t="shared" si="28"/>
        <v>7.9411391602181913</v>
      </c>
      <c r="AF73" s="103">
        <f t="shared" si="29"/>
        <v>8.9626145085417175</v>
      </c>
      <c r="AG73" s="103">
        <f t="shared" si="30"/>
        <v>6.8678459937565037</v>
      </c>
      <c r="AH73" s="143"/>
      <c r="AI73" s="103">
        <f t="shared" si="31"/>
        <v>0</v>
      </c>
      <c r="AJ73" s="103">
        <f t="shared" si="32"/>
        <v>0</v>
      </c>
      <c r="AK73" s="103">
        <f t="shared" si="33"/>
        <v>0</v>
      </c>
      <c r="AL73" s="106"/>
      <c r="AM73" s="103">
        <f t="shared" si="34"/>
        <v>10.54739652870494</v>
      </c>
      <c r="AN73" s="103">
        <f t="shared" si="35"/>
        <v>11.479591836734695</v>
      </c>
      <c r="AO73" s="103">
        <f t="shared" si="36"/>
        <v>9.5238095238095237</v>
      </c>
      <c r="AP73" s="106"/>
      <c r="AQ73" s="103">
        <f t="shared" si="37"/>
        <v>7.4809160305343516</v>
      </c>
      <c r="AR73" s="103">
        <f t="shared" si="38"/>
        <v>8.0424886191198777</v>
      </c>
      <c r="AS73" s="103">
        <f t="shared" si="39"/>
        <v>6.9124423963133648</v>
      </c>
      <c r="AT73" s="106"/>
      <c r="AU73" s="103">
        <f t="shared" si="40"/>
        <v>12.067696835908755</v>
      </c>
      <c r="AV73" s="103">
        <f t="shared" si="41"/>
        <v>13.690476190476192</v>
      </c>
      <c r="AW73" s="103">
        <f t="shared" si="42"/>
        <v>10.480349344978166</v>
      </c>
      <c r="AX73" s="106"/>
      <c r="AY73" s="103">
        <f t="shared" si="43"/>
        <v>11.193415637860083</v>
      </c>
      <c r="AZ73" s="103">
        <f t="shared" si="44"/>
        <v>14.513556618819775</v>
      </c>
      <c r="BA73" s="103">
        <f t="shared" si="45"/>
        <v>7.6530612244897958</v>
      </c>
      <c r="BB73" s="143"/>
      <c r="BC73" s="103">
        <f t="shared" si="46"/>
        <v>5.5423594615993661</v>
      </c>
      <c r="BD73" s="103">
        <f t="shared" si="47"/>
        <v>5.6603773584905666</v>
      </c>
      <c r="BE73" s="103">
        <f t="shared" si="48"/>
        <v>5.4226475279106863</v>
      </c>
    </row>
    <row r="74" spans="1:57" ht="15" customHeight="1" x14ac:dyDescent="0.2">
      <c r="A74" s="108" t="s">
        <v>94</v>
      </c>
      <c r="B74" s="272">
        <v>880</v>
      </c>
      <c r="C74" s="272">
        <v>518</v>
      </c>
      <c r="D74" s="272">
        <v>362</v>
      </c>
      <c r="E74" s="272"/>
      <c r="F74" s="272">
        <v>0</v>
      </c>
      <c r="G74" s="272">
        <v>0</v>
      </c>
      <c r="H74" s="272">
        <v>0</v>
      </c>
      <c r="I74" s="272"/>
      <c r="J74" s="272">
        <v>202</v>
      </c>
      <c r="K74" s="272">
        <v>114</v>
      </c>
      <c r="L74" s="272">
        <v>88</v>
      </c>
      <c r="M74" s="272"/>
      <c r="N74" s="272">
        <v>220</v>
      </c>
      <c r="O74" s="272">
        <v>127</v>
      </c>
      <c r="P74" s="272">
        <v>93</v>
      </c>
      <c r="Q74" s="272"/>
      <c r="R74" s="272">
        <v>198</v>
      </c>
      <c r="S74" s="272">
        <v>109</v>
      </c>
      <c r="T74" s="272">
        <v>89</v>
      </c>
      <c r="U74" s="272"/>
      <c r="V74" s="272">
        <v>179</v>
      </c>
      <c r="W74" s="272">
        <v>114</v>
      </c>
      <c r="X74" s="272">
        <v>65</v>
      </c>
      <c r="Y74" s="272"/>
      <c r="Z74" s="272">
        <v>81</v>
      </c>
      <c r="AA74" s="272">
        <v>54</v>
      </c>
      <c r="AB74" s="272">
        <v>27</v>
      </c>
      <c r="AD74" s="108" t="s">
        <v>94</v>
      </c>
      <c r="AE74" s="103">
        <f t="shared" si="28"/>
        <v>7.1995418473369881</v>
      </c>
      <c r="AF74" s="103">
        <f t="shared" si="29"/>
        <v>8.2866741321388577</v>
      </c>
      <c r="AG74" s="103">
        <f t="shared" si="30"/>
        <v>6.0616208975217685</v>
      </c>
      <c r="AH74" s="143"/>
      <c r="AI74" s="103">
        <f t="shared" si="31"/>
        <v>0</v>
      </c>
      <c r="AJ74" s="103">
        <f t="shared" si="32"/>
        <v>0</v>
      </c>
      <c r="AK74" s="103">
        <f t="shared" si="33"/>
        <v>0</v>
      </c>
      <c r="AL74" s="106"/>
      <c r="AM74" s="103">
        <f t="shared" si="34"/>
        <v>9.0218847699866025</v>
      </c>
      <c r="AN74" s="103">
        <f t="shared" si="35"/>
        <v>9.6938775510204085</v>
      </c>
      <c r="AO74" s="103">
        <f t="shared" si="36"/>
        <v>8.2784571966133598</v>
      </c>
      <c r="AP74" s="106"/>
      <c r="AQ74" s="103">
        <f t="shared" si="37"/>
        <v>10.045662100456621</v>
      </c>
      <c r="AR74" s="103">
        <f t="shared" si="38"/>
        <v>11.199294532627865</v>
      </c>
      <c r="AS74" s="103">
        <f t="shared" si="39"/>
        <v>8.8068181818181817</v>
      </c>
      <c r="AT74" s="106"/>
      <c r="AU74" s="103">
        <f t="shared" si="40"/>
        <v>9.3352192362093351</v>
      </c>
      <c r="AV74" s="103">
        <f t="shared" si="41"/>
        <v>10.521235521235521</v>
      </c>
      <c r="AW74" s="103">
        <f t="shared" si="42"/>
        <v>8.2027649769585249</v>
      </c>
      <c r="AX74" s="106"/>
      <c r="AY74" s="103">
        <f t="shared" si="43"/>
        <v>9.3668236525379385</v>
      </c>
      <c r="AZ74" s="103">
        <f t="shared" si="44"/>
        <v>11.550151975683891</v>
      </c>
      <c r="BA74" s="103">
        <f t="shared" si="45"/>
        <v>7.0346320346320352</v>
      </c>
      <c r="BB74" s="143"/>
      <c r="BC74" s="103">
        <f t="shared" si="46"/>
        <v>4.4021739130434785</v>
      </c>
      <c r="BD74" s="103">
        <f t="shared" si="47"/>
        <v>5.8823529411764701</v>
      </c>
      <c r="BE74" s="103">
        <f t="shared" si="48"/>
        <v>2.9284164859002169</v>
      </c>
    </row>
    <row r="75" spans="1:57" ht="15" customHeight="1" x14ac:dyDescent="0.2">
      <c r="A75" s="108" t="s">
        <v>95</v>
      </c>
      <c r="B75" s="272">
        <v>391</v>
      </c>
      <c r="C75" s="272">
        <v>247</v>
      </c>
      <c r="D75" s="272">
        <v>144</v>
      </c>
      <c r="E75" s="272"/>
      <c r="F75" s="272">
        <v>0</v>
      </c>
      <c r="G75" s="272">
        <v>0</v>
      </c>
      <c r="H75" s="272">
        <v>0</v>
      </c>
      <c r="I75" s="272"/>
      <c r="J75" s="272">
        <v>73</v>
      </c>
      <c r="K75" s="272">
        <v>45</v>
      </c>
      <c r="L75" s="272">
        <v>28</v>
      </c>
      <c r="M75" s="272"/>
      <c r="N75" s="272">
        <v>65</v>
      </c>
      <c r="O75" s="272">
        <v>41</v>
      </c>
      <c r="P75" s="272">
        <v>24</v>
      </c>
      <c r="Q75" s="272"/>
      <c r="R75" s="272">
        <v>95</v>
      </c>
      <c r="S75" s="272">
        <v>64</v>
      </c>
      <c r="T75" s="272">
        <v>31</v>
      </c>
      <c r="U75" s="272"/>
      <c r="V75" s="272">
        <v>103</v>
      </c>
      <c r="W75" s="272">
        <v>60</v>
      </c>
      <c r="X75" s="272">
        <v>43</v>
      </c>
      <c r="Y75" s="272"/>
      <c r="Z75" s="272">
        <v>55</v>
      </c>
      <c r="AA75" s="272">
        <v>37</v>
      </c>
      <c r="AB75" s="272">
        <v>18</v>
      </c>
      <c r="AD75" s="108" t="s">
        <v>95</v>
      </c>
      <c r="AE75" s="103">
        <f t="shared" si="28"/>
        <v>5.5729760547320408</v>
      </c>
      <c r="AF75" s="103">
        <f t="shared" si="29"/>
        <v>6.7028493894165546</v>
      </c>
      <c r="AG75" s="103">
        <f t="shared" si="30"/>
        <v>4.3230261182827983</v>
      </c>
      <c r="AH75" s="143"/>
      <c r="AI75" s="103">
        <f t="shared" si="31"/>
        <v>0</v>
      </c>
      <c r="AJ75" s="103">
        <f t="shared" si="32"/>
        <v>0</v>
      </c>
      <c r="AK75" s="103">
        <f t="shared" si="33"/>
        <v>0</v>
      </c>
      <c r="AL75" s="106"/>
      <c r="AM75" s="103">
        <f t="shared" si="34"/>
        <v>5.89184826472962</v>
      </c>
      <c r="AN75" s="103">
        <f t="shared" si="35"/>
        <v>6.6568047337278111</v>
      </c>
      <c r="AO75" s="103">
        <f t="shared" si="36"/>
        <v>4.9733570159857905</v>
      </c>
      <c r="AP75" s="106"/>
      <c r="AQ75" s="103">
        <f t="shared" si="37"/>
        <v>5.2208835341365463</v>
      </c>
      <c r="AR75" s="103">
        <f t="shared" si="38"/>
        <v>6.4770932069510261</v>
      </c>
      <c r="AS75" s="103">
        <f t="shared" si="39"/>
        <v>3.9215686274509802</v>
      </c>
      <c r="AT75" s="106"/>
      <c r="AU75" s="103">
        <f t="shared" si="40"/>
        <v>8.3187390542907185</v>
      </c>
      <c r="AV75" s="103">
        <f t="shared" si="41"/>
        <v>10.631229235880399</v>
      </c>
      <c r="AW75" s="103">
        <f t="shared" si="42"/>
        <v>5.7407407407407405</v>
      </c>
      <c r="AX75" s="106"/>
      <c r="AY75" s="103">
        <f t="shared" si="43"/>
        <v>8.9254766031195842</v>
      </c>
      <c r="AZ75" s="103">
        <f t="shared" si="44"/>
        <v>9.7560975609756095</v>
      </c>
      <c r="BA75" s="103">
        <f t="shared" si="45"/>
        <v>7.9777365491651206</v>
      </c>
      <c r="BB75" s="143"/>
      <c r="BC75" s="103">
        <f t="shared" si="46"/>
        <v>4.8586572438162543</v>
      </c>
      <c r="BD75" s="103">
        <f t="shared" si="47"/>
        <v>6.2289562289562292</v>
      </c>
      <c r="BE75" s="103">
        <f t="shared" si="48"/>
        <v>3.3457249070631967</v>
      </c>
    </row>
    <row r="76" spans="1:57" ht="15" customHeight="1" x14ac:dyDescent="0.2">
      <c r="A76" s="108" t="s">
        <v>96</v>
      </c>
      <c r="B76" s="272">
        <v>548</v>
      </c>
      <c r="C76" s="272">
        <v>347</v>
      </c>
      <c r="D76" s="272">
        <v>201</v>
      </c>
      <c r="E76" s="272"/>
      <c r="F76" s="272">
        <v>0</v>
      </c>
      <c r="G76" s="272">
        <v>0</v>
      </c>
      <c r="H76" s="272">
        <v>0</v>
      </c>
      <c r="I76" s="272"/>
      <c r="J76" s="272">
        <v>139</v>
      </c>
      <c r="K76" s="272">
        <v>89</v>
      </c>
      <c r="L76" s="272">
        <v>50</v>
      </c>
      <c r="M76" s="272"/>
      <c r="N76" s="272">
        <v>113</v>
      </c>
      <c r="O76" s="272">
        <v>71</v>
      </c>
      <c r="P76" s="272">
        <v>42</v>
      </c>
      <c r="Q76" s="272"/>
      <c r="R76" s="272">
        <v>131</v>
      </c>
      <c r="S76" s="272">
        <v>81</v>
      </c>
      <c r="T76" s="272">
        <v>50</v>
      </c>
      <c r="U76" s="272"/>
      <c r="V76" s="272">
        <v>120</v>
      </c>
      <c r="W76" s="272">
        <v>77</v>
      </c>
      <c r="X76" s="272">
        <v>43</v>
      </c>
      <c r="Y76" s="272"/>
      <c r="Z76" s="272">
        <v>45</v>
      </c>
      <c r="AA76" s="272">
        <v>29</v>
      </c>
      <c r="AB76" s="272">
        <v>16</v>
      </c>
      <c r="AD76" s="108" t="s">
        <v>96</v>
      </c>
      <c r="AE76" s="103">
        <f t="shared" si="28"/>
        <v>5.3374890425635524</v>
      </c>
      <c r="AF76" s="103">
        <f t="shared" si="29"/>
        <v>6.4920486435921427</v>
      </c>
      <c r="AG76" s="103">
        <f t="shared" si="30"/>
        <v>4.0837058106460784</v>
      </c>
      <c r="AH76" s="143"/>
      <c r="AI76" s="103">
        <f t="shared" si="31"/>
        <v>0</v>
      </c>
      <c r="AJ76" s="103">
        <f t="shared" si="32"/>
        <v>0</v>
      </c>
      <c r="AK76" s="103">
        <f t="shared" si="33"/>
        <v>0</v>
      </c>
      <c r="AL76" s="106"/>
      <c r="AM76" s="103">
        <f t="shared" si="34"/>
        <v>7.2546972860125267</v>
      </c>
      <c r="AN76" s="103">
        <f t="shared" si="35"/>
        <v>8.3255378858746489</v>
      </c>
      <c r="AO76" s="103">
        <f t="shared" si="36"/>
        <v>5.9031877213695401</v>
      </c>
      <c r="AP76" s="106"/>
      <c r="AQ76" s="103">
        <f t="shared" si="37"/>
        <v>6.2053816584294346</v>
      </c>
      <c r="AR76" s="103">
        <f t="shared" si="38"/>
        <v>7.6508620689655169</v>
      </c>
      <c r="AS76" s="103">
        <f t="shared" si="39"/>
        <v>4.7032474804031352</v>
      </c>
      <c r="AT76" s="106"/>
      <c r="AU76" s="103">
        <f t="shared" si="40"/>
        <v>7.4558907228229945</v>
      </c>
      <c r="AV76" s="103">
        <f t="shared" si="41"/>
        <v>8.9010989010989015</v>
      </c>
      <c r="AW76" s="103">
        <f t="shared" si="42"/>
        <v>5.9031877213695401</v>
      </c>
      <c r="AX76" s="106"/>
      <c r="AY76" s="103">
        <f t="shared" si="43"/>
        <v>7.3800738007380069</v>
      </c>
      <c r="AZ76" s="103">
        <f t="shared" si="44"/>
        <v>9.0909090909090917</v>
      </c>
      <c r="BA76" s="103">
        <f t="shared" si="45"/>
        <v>5.5198973042362001</v>
      </c>
      <c r="BB76" s="143"/>
      <c r="BC76" s="103">
        <f t="shared" si="46"/>
        <v>2.9566360052562422</v>
      </c>
      <c r="BD76" s="103">
        <f t="shared" si="47"/>
        <v>3.7859007832898173</v>
      </c>
      <c r="BE76" s="103">
        <f t="shared" si="48"/>
        <v>2.1164021164021163</v>
      </c>
    </row>
    <row r="77" spans="1:57" ht="15" customHeight="1" x14ac:dyDescent="0.2">
      <c r="A77" s="108" t="s">
        <v>97</v>
      </c>
      <c r="B77" s="272">
        <v>388</v>
      </c>
      <c r="C77" s="272">
        <v>244</v>
      </c>
      <c r="D77" s="272">
        <v>144</v>
      </c>
      <c r="E77" s="272"/>
      <c r="F77" s="272">
        <v>0</v>
      </c>
      <c r="G77" s="272">
        <v>0</v>
      </c>
      <c r="H77" s="272">
        <v>0</v>
      </c>
      <c r="I77" s="272"/>
      <c r="J77" s="272">
        <v>126</v>
      </c>
      <c r="K77" s="272">
        <v>79</v>
      </c>
      <c r="L77" s="272">
        <v>47</v>
      </c>
      <c r="M77" s="272"/>
      <c r="N77" s="272">
        <v>82</v>
      </c>
      <c r="O77" s="272">
        <v>49</v>
      </c>
      <c r="P77" s="272">
        <v>33</v>
      </c>
      <c r="Q77" s="272"/>
      <c r="R77" s="272">
        <v>80</v>
      </c>
      <c r="S77" s="272">
        <v>44</v>
      </c>
      <c r="T77" s="272">
        <v>36</v>
      </c>
      <c r="U77" s="272"/>
      <c r="V77" s="272">
        <v>47</v>
      </c>
      <c r="W77" s="272">
        <v>34</v>
      </c>
      <c r="X77" s="272">
        <v>13</v>
      </c>
      <c r="Y77" s="272"/>
      <c r="Z77" s="272">
        <v>53</v>
      </c>
      <c r="AA77" s="272">
        <v>38</v>
      </c>
      <c r="AB77" s="272">
        <v>15</v>
      </c>
      <c r="AD77" s="108" t="s">
        <v>97</v>
      </c>
      <c r="AE77" s="103">
        <f t="shared" si="28"/>
        <v>5.7660870857482536</v>
      </c>
      <c r="AF77" s="103">
        <f t="shared" si="29"/>
        <v>6.9357589539511082</v>
      </c>
      <c r="AG77" s="103">
        <f t="shared" si="30"/>
        <v>4.4845842416692623</v>
      </c>
      <c r="AH77" s="143"/>
      <c r="AI77" s="103">
        <f t="shared" si="31"/>
        <v>0</v>
      </c>
      <c r="AJ77" s="103">
        <f t="shared" si="32"/>
        <v>0</v>
      </c>
      <c r="AK77" s="103">
        <f t="shared" si="33"/>
        <v>0</v>
      </c>
      <c r="AL77" s="106"/>
      <c r="AM77" s="103">
        <f t="shared" si="34"/>
        <v>10.430463576158941</v>
      </c>
      <c r="AN77" s="103">
        <f t="shared" si="35"/>
        <v>12.762520193861066</v>
      </c>
      <c r="AO77" s="103">
        <f t="shared" si="36"/>
        <v>7.9796264855687609</v>
      </c>
      <c r="AP77" s="106"/>
      <c r="AQ77" s="103">
        <f t="shared" si="37"/>
        <v>6.8219633943427613</v>
      </c>
      <c r="AR77" s="103">
        <f t="shared" si="38"/>
        <v>7.9032258064516121</v>
      </c>
      <c r="AS77" s="103">
        <f t="shared" si="39"/>
        <v>5.6701030927835054</v>
      </c>
      <c r="AT77" s="106"/>
      <c r="AU77" s="103">
        <f t="shared" si="40"/>
        <v>7.2332730560578664</v>
      </c>
      <c r="AV77" s="103">
        <f t="shared" si="41"/>
        <v>7.5862068965517242</v>
      </c>
      <c r="AW77" s="103">
        <f t="shared" si="42"/>
        <v>6.8441064638783269</v>
      </c>
      <c r="AX77" s="106"/>
      <c r="AY77" s="103">
        <f t="shared" si="43"/>
        <v>4.2688465031789278</v>
      </c>
      <c r="AZ77" s="103">
        <f t="shared" si="44"/>
        <v>5.7529610829103213</v>
      </c>
      <c r="BA77" s="103">
        <f t="shared" si="45"/>
        <v>2.5490196078431371</v>
      </c>
      <c r="BB77" s="143"/>
      <c r="BC77" s="103">
        <f t="shared" si="46"/>
        <v>5.0961538461538458</v>
      </c>
      <c r="BD77" s="103">
        <f t="shared" si="47"/>
        <v>6.9981583793738489</v>
      </c>
      <c r="BE77" s="103">
        <f t="shared" si="48"/>
        <v>3.0181086519114686</v>
      </c>
    </row>
    <row r="78" spans="1:57" ht="15" customHeight="1" x14ac:dyDescent="0.2">
      <c r="A78" s="108" t="s">
        <v>98</v>
      </c>
      <c r="B78" s="272">
        <v>876</v>
      </c>
      <c r="C78" s="272">
        <v>506</v>
      </c>
      <c r="D78" s="272">
        <v>370</v>
      </c>
      <c r="E78" s="272"/>
      <c r="F78" s="272">
        <v>1</v>
      </c>
      <c r="G78" s="272">
        <v>1</v>
      </c>
      <c r="H78" s="272">
        <v>0</v>
      </c>
      <c r="I78" s="272"/>
      <c r="J78" s="272">
        <v>208</v>
      </c>
      <c r="K78" s="272">
        <v>114</v>
      </c>
      <c r="L78" s="272">
        <v>94</v>
      </c>
      <c r="M78" s="272"/>
      <c r="N78" s="272">
        <v>136</v>
      </c>
      <c r="O78" s="272">
        <v>76</v>
      </c>
      <c r="P78" s="272">
        <v>60</v>
      </c>
      <c r="Q78" s="272"/>
      <c r="R78" s="272">
        <v>188</v>
      </c>
      <c r="S78" s="272">
        <v>104</v>
      </c>
      <c r="T78" s="272">
        <v>84</v>
      </c>
      <c r="U78" s="272"/>
      <c r="V78" s="272">
        <v>217</v>
      </c>
      <c r="W78" s="272">
        <v>132</v>
      </c>
      <c r="X78" s="272">
        <v>85</v>
      </c>
      <c r="Y78" s="272"/>
      <c r="Z78" s="272">
        <v>126</v>
      </c>
      <c r="AA78" s="272">
        <v>79</v>
      </c>
      <c r="AB78" s="272">
        <v>47</v>
      </c>
      <c r="AD78" s="108" t="s">
        <v>98</v>
      </c>
      <c r="AE78" s="103">
        <f t="shared" si="28"/>
        <v>6.1087866108786608</v>
      </c>
      <c r="AF78" s="103">
        <f t="shared" si="29"/>
        <v>6.88622754491018</v>
      </c>
      <c r="AG78" s="103">
        <f t="shared" si="30"/>
        <v>5.2917620137299775</v>
      </c>
      <c r="AH78" s="143"/>
      <c r="AI78" s="103">
        <f t="shared" si="31"/>
        <v>4.5662100456621002E-2</v>
      </c>
      <c r="AJ78" s="103">
        <f t="shared" si="32"/>
        <v>8.7950747581354446E-2</v>
      </c>
      <c r="AK78" s="103">
        <f t="shared" si="33"/>
        <v>0</v>
      </c>
      <c r="AL78" s="106"/>
      <c r="AM78" s="103">
        <f t="shared" si="34"/>
        <v>7.7294685990338161</v>
      </c>
      <c r="AN78" s="103">
        <f t="shared" si="35"/>
        <v>8.3333333333333321</v>
      </c>
      <c r="AO78" s="103">
        <f t="shared" si="36"/>
        <v>7.1050642479213906</v>
      </c>
      <c r="AP78" s="106"/>
      <c r="AQ78" s="103">
        <f t="shared" si="37"/>
        <v>5.2489386337321493</v>
      </c>
      <c r="AR78" s="103">
        <f t="shared" si="38"/>
        <v>5.7142857142857144</v>
      </c>
      <c r="AS78" s="103">
        <f t="shared" si="39"/>
        <v>4.7581284694686756</v>
      </c>
      <c r="AT78" s="106"/>
      <c r="AU78" s="103">
        <f t="shared" si="40"/>
        <v>8.1632653061224492</v>
      </c>
      <c r="AV78" s="103">
        <f t="shared" si="41"/>
        <v>8.7468460891505462</v>
      </c>
      <c r="AW78" s="103">
        <f t="shared" si="42"/>
        <v>7.5403949730700175</v>
      </c>
      <c r="AX78" s="106"/>
      <c r="AY78" s="103">
        <f t="shared" si="43"/>
        <v>9.4801223241590211</v>
      </c>
      <c r="AZ78" s="103">
        <f t="shared" si="44"/>
        <v>11.101766190075695</v>
      </c>
      <c r="BA78" s="103">
        <f t="shared" si="45"/>
        <v>7.7272727272727266</v>
      </c>
      <c r="BB78" s="143"/>
      <c r="BC78" s="103">
        <f t="shared" si="46"/>
        <v>5.5360281195079093</v>
      </c>
      <c r="BD78" s="103">
        <f t="shared" si="47"/>
        <v>6.960352422907488</v>
      </c>
      <c r="BE78" s="103">
        <f t="shared" si="48"/>
        <v>4.1191936897458366</v>
      </c>
    </row>
    <row r="79" spans="1:57" ht="15" customHeight="1" x14ac:dyDescent="0.2">
      <c r="A79" s="108" t="s">
        <v>99</v>
      </c>
      <c r="B79" s="272">
        <v>1075</v>
      </c>
      <c r="C79" s="272">
        <v>624</v>
      </c>
      <c r="D79" s="272">
        <v>451</v>
      </c>
      <c r="E79" s="272"/>
      <c r="F79" s="272">
        <v>1</v>
      </c>
      <c r="G79" s="272">
        <v>1</v>
      </c>
      <c r="H79" s="272">
        <v>0</v>
      </c>
      <c r="I79" s="272"/>
      <c r="J79" s="272">
        <v>291</v>
      </c>
      <c r="K79" s="272">
        <v>168</v>
      </c>
      <c r="L79" s="272">
        <v>123</v>
      </c>
      <c r="M79" s="272"/>
      <c r="N79" s="272">
        <v>174</v>
      </c>
      <c r="O79" s="272">
        <v>95</v>
      </c>
      <c r="P79" s="272">
        <v>79</v>
      </c>
      <c r="Q79" s="272"/>
      <c r="R79" s="272">
        <v>305</v>
      </c>
      <c r="S79" s="272">
        <v>184</v>
      </c>
      <c r="T79" s="272">
        <v>121</v>
      </c>
      <c r="U79" s="272"/>
      <c r="V79" s="272">
        <v>188</v>
      </c>
      <c r="W79" s="272">
        <v>109</v>
      </c>
      <c r="X79" s="272">
        <v>79</v>
      </c>
      <c r="Y79" s="272"/>
      <c r="Z79" s="272">
        <v>116</v>
      </c>
      <c r="AA79" s="272">
        <v>67</v>
      </c>
      <c r="AB79" s="272">
        <v>49</v>
      </c>
      <c r="AD79" s="108" t="s">
        <v>99</v>
      </c>
      <c r="AE79" s="103">
        <f t="shared" si="28"/>
        <v>7.5581804120087179</v>
      </c>
      <c r="AF79" s="103">
        <f t="shared" si="29"/>
        <v>8.5292509568069974</v>
      </c>
      <c r="AG79" s="103">
        <f t="shared" si="30"/>
        <v>6.5296076444187054</v>
      </c>
      <c r="AH79" s="143"/>
      <c r="AI79" s="103">
        <f t="shared" si="31"/>
        <v>4.5724737082761771E-2</v>
      </c>
      <c r="AJ79" s="103">
        <f t="shared" si="32"/>
        <v>8.6132644272179162E-2</v>
      </c>
      <c r="AK79" s="103">
        <f t="shared" si="33"/>
        <v>0</v>
      </c>
      <c r="AL79" s="106"/>
      <c r="AM79" s="103">
        <f t="shared" si="34"/>
        <v>11.098398169336384</v>
      </c>
      <c r="AN79" s="103">
        <f t="shared" si="35"/>
        <v>12.147505422993492</v>
      </c>
      <c r="AO79" s="103">
        <f t="shared" si="36"/>
        <v>9.9273607748184016</v>
      </c>
      <c r="AP79" s="106"/>
      <c r="AQ79" s="103">
        <f t="shared" si="37"/>
        <v>7.1165644171779148</v>
      </c>
      <c r="AR79" s="103">
        <f t="shared" si="38"/>
        <v>7.7047850770478501</v>
      </c>
      <c r="AS79" s="103">
        <f t="shared" si="39"/>
        <v>6.5181518151815183</v>
      </c>
      <c r="AT79" s="106"/>
      <c r="AU79" s="103">
        <f t="shared" si="40"/>
        <v>12.940178192617735</v>
      </c>
      <c r="AV79" s="103">
        <f t="shared" si="41"/>
        <v>14.696485623003195</v>
      </c>
      <c r="AW79" s="103">
        <f t="shared" si="42"/>
        <v>10.950226244343892</v>
      </c>
      <c r="AX79" s="106"/>
      <c r="AY79" s="103">
        <f t="shared" si="43"/>
        <v>8.0999569151227906</v>
      </c>
      <c r="AZ79" s="103">
        <f t="shared" si="44"/>
        <v>9.7234611953612848</v>
      </c>
      <c r="BA79" s="103">
        <f t="shared" si="45"/>
        <v>6.583333333333333</v>
      </c>
      <c r="BB79" s="143"/>
      <c r="BC79" s="103">
        <f t="shared" si="46"/>
        <v>5.0632911392405067</v>
      </c>
      <c r="BD79" s="103">
        <f t="shared" si="47"/>
        <v>5.7461406518010296</v>
      </c>
      <c r="BE79" s="103">
        <f t="shared" si="48"/>
        <v>4.3555555555555552</v>
      </c>
    </row>
    <row r="80" spans="1:57" ht="15" customHeight="1" x14ac:dyDescent="0.2">
      <c r="A80" s="108" t="s">
        <v>100</v>
      </c>
      <c r="B80" s="272">
        <v>656</v>
      </c>
      <c r="C80" s="272">
        <v>386</v>
      </c>
      <c r="D80" s="272">
        <v>270</v>
      </c>
      <c r="E80" s="272"/>
      <c r="F80" s="272">
        <v>0</v>
      </c>
      <c r="G80" s="272">
        <v>0</v>
      </c>
      <c r="H80" s="272">
        <v>0</v>
      </c>
      <c r="I80" s="272"/>
      <c r="J80" s="272">
        <v>163</v>
      </c>
      <c r="K80" s="272">
        <v>88</v>
      </c>
      <c r="L80" s="272">
        <v>75</v>
      </c>
      <c r="M80" s="272"/>
      <c r="N80" s="272">
        <v>129</v>
      </c>
      <c r="O80" s="272">
        <v>77</v>
      </c>
      <c r="P80" s="272">
        <v>52</v>
      </c>
      <c r="Q80" s="272"/>
      <c r="R80" s="272">
        <v>169</v>
      </c>
      <c r="S80" s="272">
        <v>104</v>
      </c>
      <c r="T80" s="272">
        <v>65</v>
      </c>
      <c r="U80" s="272"/>
      <c r="V80" s="272">
        <v>144</v>
      </c>
      <c r="W80" s="272">
        <v>84</v>
      </c>
      <c r="X80" s="272">
        <v>60</v>
      </c>
      <c r="Y80" s="272"/>
      <c r="Z80" s="272">
        <v>51</v>
      </c>
      <c r="AA80" s="272">
        <v>33</v>
      </c>
      <c r="AB80" s="272">
        <v>18</v>
      </c>
      <c r="AD80" s="108" t="s">
        <v>100</v>
      </c>
      <c r="AE80" s="103">
        <f t="shared" si="28"/>
        <v>8.5628508027672634</v>
      </c>
      <c r="AF80" s="103">
        <f t="shared" si="29"/>
        <v>9.6475881029742574</v>
      </c>
      <c r="AG80" s="103">
        <f t="shared" si="30"/>
        <v>7.3770491803278686</v>
      </c>
      <c r="AH80" s="143"/>
      <c r="AI80" s="103">
        <f t="shared" si="31"/>
        <v>0</v>
      </c>
      <c r="AJ80" s="103">
        <f t="shared" si="32"/>
        <v>0</v>
      </c>
      <c r="AK80" s="103">
        <f t="shared" si="33"/>
        <v>0</v>
      </c>
      <c r="AL80" s="106"/>
      <c r="AM80" s="103">
        <f t="shared" si="34"/>
        <v>10.816191108161911</v>
      </c>
      <c r="AN80" s="103">
        <f t="shared" si="35"/>
        <v>11.195928753180661</v>
      </c>
      <c r="AO80" s="103">
        <f t="shared" si="36"/>
        <v>10.402219140083217</v>
      </c>
      <c r="AP80" s="106"/>
      <c r="AQ80" s="103">
        <f t="shared" si="37"/>
        <v>9.6484667165295441</v>
      </c>
      <c r="AR80" s="103">
        <f t="shared" si="38"/>
        <v>10.664819944598337</v>
      </c>
      <c r="AS80" s="103">
        <f t="shared" si="39"/>
        <v>8.4552845528455283</v>
      </c>
      <c r="AT80" s="106"/>
      <c r="AU80" s="103">
        <f t="shared" si="40"/>
        <v>13.151750972762647</v>
      </c>
      <c r="AV80" s="103">
        <f t="shared" si="41"/>
        <v>15.361890694239291</v>
      </c>
      <c r="AW80" s="103">
        <f t="shared" si="42"/>
        <v>10.690789473684211</v>
      </c>
      <c r="AX80" s="106"/>
      <c r="AY80" s="103">
        <f t="shared" si="43"/>
        <v>12.040133779264215</v>
      </c>
      <c r="AZ80" s="103">
        <f t="shared" si="44"/>
        <v>14.14141414141414</v>
      </c>
      <c r="BA80" s="103">
        <f t="shared" si="45"/>
        <v>9.9667774086378742</v>
      </c>
      <c r="BB80" s="143"/>
      <c r="BC80" s="103">
        <f t="shared" si="46"/>
        <v>4.6112115732368899</v>
      </c>
      <c r="BD80" s="103">
        <f t="shared" si="47"/>
        <v>5.6994818652849739</v>
      </c>
      <c r="BE80" s="103">
        <f t="shared" si="48"/>
        <v>3.4155597722960152</v>
      </c>
    </row>
    <row r="81" spans="1:60" ht="15" customHeight="1" x14ac:dyDescent="0.2">
      <c r="A81" s="108" t="s">
        <v>101</v>
      </c>
      <c r="B81" s="272">
        <v>464</v>
      </c>
      <c r="C81" s="272">
        <v>283</v>
      </c>
      <c r="D81" s="272">
        <v>181</v>
      </c>
      <c r="E81" s="272"/>
      <c r="F81" s="272">
        <v>0</v>
      </c>
      <c r="G81" s="272">
        <v>0</v>
      </c>
      <c r="H81" s="272">
        <v>0</v>
      </c>
      <c r="I81" s="272"/>
      <c r="J81" s="272">
        <v>137</v>
      </c>
      <c r="K81" s="272">
        <v>81</v>
      </c>
      <c r="L81" s="272">
        <v>56</v>
      </c>
      <c r="M81" s="272"/>
      <c r="N81" s="272">
        <v>81</v>
      </c>
      <c r="O81" s="272">
        <v>46</v>
      </c>
      <c r="P81" s="272">
        <v>35</v>
      </c>
      <c r="Q81" s="272"/>
      <c r="R81" s="272">
        <v>108</v>
      </c>
      <c r="S81" s="272">
        <v>62</v>
      </c>
      <c r="T81" s="272">
        <v>46</v>
      </c>
      <c r="U81" s="272"/>
      <c r="V81" s="272">
        <v>91</v>
      </c>
      <c r="W81" s="272">
        <v>59</v>
      </c>
      <c r="X81" s="272">
        <v>32</v>
      </c>
      <c r="Y81" s="272"/>
      <c r="Z81" s="272">
        <v>47</v>
      </c>
      <c r="AA81" s="272">
        <v>35</v>
      </c>
      <c r="AB81" s="272">
        <v>12</v>
      </c>
      <c r="AD81" s="108" t="s">
        <v>101</v>
      </c>
      <c r="AE81" s="103">
        <f t="shared" si="28"/>
        <v>5.4788050537253508</v>
      </c>
      <c r="AF81" s="103">
        <f t="shared" si="29"/>
        <v>6.4128710627690921</v>
      </c>
      <c r="AG81" s="103">
        <f t="shared" si="30"/>
        <v>4.4625246548323467</v>
      </c>
      <c r="AH81" s="143"/>
      <c r="AI81" s="103">
        <f t="shared" si="31"/>
        <v>0</v>
      </c>
      <c r="AJ81" s="103">
        <f t="shared" si="32"/>
        <v>0</v>
      </c>
      <c r="AK81" s="103">
        <f t="shared" si="33"/>
        <v>0</v>
      </c>
      <c r="AL81" s="106"/>
      <c r="AM81" s="103">
        <f t="shared" si="34"/>
        <v>8.7261146496815289</v>
      </c>
      <c r="AN81" s="103">
        <f t="shared" si="35"/>
        <v>9.7826086956521738</v>
      </c>
      <c r="AO81" s="103">
        <f t="shared" si="36"/>
        <v>7.5471698113207548</v>
      </c>
      <c r="AP81" s="106"/>
      <c r="AQ81" s="103">
        <f t="shared" si="37"/>
        <v>5.7002111189303308</v>
      </c>
      <c r="AR81" s="103">
        <f t="shared" si="38"/>
        <v>6.2585034013605449</v>
      </c>
      <c r="AS81" s="103">
        <f t="shared" si="39"/>
        <v>5.1020408163265305</v>
      </c>
      <c r="AT81" s="106"/>
      <c r="AU81" s="103">
        <f t="shared" si="40"/>
        <v>7.6650106458481195</v>
      </c>
      <c r="AV81" s="103">
        <f t="shared" si="41"/>
        <v>8.4239130434782616</v>
      </c>
      <c r="AW81" s="103">
        <f t="shared" si="42"/>
        <v>6.8350668647845465</v>
      </c>
      <c r="AX81" s="106"/>
      <c r="AY81" s="103">
        <f t="shared" si="43"/>
        <v>6.5942028985507246</v>
      </c>
      <c r="AZ81" s="103">
        <f t="shared" si="44"/>
        <v>8.1944444444444446</v>
      </c>
      <c r="BA81" s="103">
        <f t="shared" si="45"/>
        <v>4.8484848484848486</v>
      </c>
      <c r="BB81" s="143"/>
      <c r="BC81" s="103">
        <f t="shared" si="46"/>
        <v>3.5714285714285712</v>
      </c>
      <c r="BD81" s="103">
        <f t="shared" si="47"/>
        <v>5.1169590643274852</v>
      </c>
      <c r="BE81" s="103">
        <f t="shared" si="48"/>
        <v>1.89873417721519</v>
      </c>
    </row>
    <row r="82" spans="1:60" ht="15" customHeight="1" x14ac:dyDescent="0.2">
      <c r="A82" s="108" t="s">
        <v>102</v>
      </c>
      <c r="B82" s="272">
        <v>185</v>
      </c>
      <c r="C82" s="272">
        <v>106</v>
      </c>
      <c r="D82" s="272">
        <v>79</v>
      </c>
      <c r="E82" s="272"/>
      <c r="F82" s="272">
        <v>0</v>
      </c>
      <c r="G82" s="272">
        <v>0</v>
      </c>
      <c r="H82" s="272">
        <v>0</v>
      </c>
      <c r="I82" s="272"/>
      <c r="J82" s="272">
        <v>40</v>
      </c>
      <c r="K82" s="272">
        <v>20</v>
      </c>
      <c r="L82" s="272">
        <v>20</v>
      </c>
      <c r="M82" s="272"/>
      <c r="N82" s="272">
        <v>44</v>
      </c>
      <c r="O82" s="272">
        <v>24</v>
      </c>
      <c r="P82" s="272">
        <v>20</v>
      </c>
      <c r="Q82" s="272"/>
      <c r="R82" s="272">
        <v>46</v>
      </c>
      <c r="S82" s="272">
        <v>29</v>
      </c>
      <c r="T82" s="272">
        <v>17</v>
      </c>
      <c r="U82" s="272"/>
      <c r="V82" s="272">
        <v>30</v>
      </c>
      <c r="W82" s="272">
        <v>19</v>
      </c>
      <c r="X82" s="272">
        <v>11</v>
      </c>
      <c r="Y82" s="272"/>
      <c r="Z82" s="272">
        <v>25</v>
      </c>
      <c r="AA82" s="272">
        <v>14</v>
      </c>
      <c r="AB82" s="272">
        <v>11</v>
      </c>
      <c r="AD82" s="108" t="s">
        <v>102</v>
      </c>
      <c r="AE82" s="103">
        <f>+B82/(B39+B82+B130)*100</f>
        <v>0.80888461370294262</v>
      </c>
      <c r="AF82" s="103">
        <f>+C82/(C39+C82+C130)*100</f>
        <v>0.9179078628333911</v>
      </c>
      <c r="AG82" s="103">
        <f>+D82/(D39+D82+D130)*100</f>
        <v>0.69769495716682861</v>
      </c>
      <c r="AH82" s="143"/>
      <c r="AI82" s="103">
        <f>+F82/(F39+F82+F130)*100</f>
        <v>0</v>
      </c>
      <c r="AJ82" s="103">
        <f>+G82/(G39+G82+G130)*100</f>
        <v>0</v>
      </c>
      <c r="AK82" s="103">
        <f>+H82/(H39+H82+H130)*100</f>
        <v>0</v>
      </c>
      <c r="AL82" s="106"/>
      <c r="AM82" s="103">
        <f>+J82/(J39+J82+J130)*100</f>
        <v>0.97560975609756095</v>
      </c>
      <c r="AN82" s="103">
        <f>+K82/(K39+K82+K130)*100</f>
        <v>0.94966761633428298</v>
      </c>
      <c r="AO82" s="103">
        <f>+L82/(L39+L82+L130)*100</f>
        <v>1.0030090270812437</v>
      </c>
      <c r="AP82" s="106"/>
      <c r="AQ82" s="103">
        <f>+N82/(N39+N82+N130)*100</f>
        <v>1.1091504915553314</v>
      </c>
      <c r="AR82" s="103">
        <f>+O82/(O39+O82+O130)*100</f>
        <v>1.1650485436893203</v>
      </c>
      <c r="AS82" s="103">
        <f>+P82/(P39+P82+P130)*100</f>
        <v>1.048767697954903</v>
      </c>
      <c r="AT82" s="106"/>
      <c r="AU82" s="103">
        <f>+R82/(R39+R82+R130)*100</f>
        <v>1.2462747222974804</v>
      </c>
      <c r="AV82" s="103">
        <f>+S82/(S39+S82+S130)*100</f>
        <v>1.5625</v>
      </c>
      <c r="AW82" s="103">
        <f>+T82/(T39+T82+T130)*100</f>
        <v>0.92643051771117169</v>
      </c>
      <c r="AX82" s="106"/>
      <c r="AY82" s="103">
        <f>+V82/(V39+V82+V130)*100</f>
        <v>0.85543199315654406</v>
      </c>
      <c r="AZ82" s="103">
        <f>+W82/(W39+W82+W130)*100</f>
        <v>1.0888252148997135</v>
      </c>
      <c r="BA82" s="103">
        <f>+X82/(X39+X82+X130)*100</f>
        <v>0.62429057888762762</v>
      </c>
      <c r="BB82" s="143"/>
      <c r="BC82" s="103">
        <f>+Z82/(Z39+Z82+Z130)*100</f>
        <v>0.69079856313898869</v>
      </c>
      <c r="BD82" s="103">
        <f>+AA82/(AA39+AA82+AA130)*100</f>
        <v>0.80552359033371701</v>
      </c>
      <c r="BE82" s="103">
        <f>+AB82/(AB39+AB82+AB130)*100</f>
        <v>0.58479532163742687</v>
      </c>
    </row>
    <row r="83" spans="1:60" ht="15" customHeight="1" x14ac:dyDescent="0.2">
      <c r="A83" s="108" t="s">
        <v>103</v>
      </c>
      <c r="B83" s="272">
        <v>2312</v>
      </c>
      <c r="C83" s="272">
        <v>1360</v>
      </c>
      <c r="D83" s="272">
        <v>952</v>
      </c>
      <c r="E83" s="272"/>
      <c r="F83" s="272">
        <v>2</v>
      </c>
      <c r="G83" s="272">
        <v>2</v>
      </c>
      <c r="H83" s="272">
        <v>0</v>
      </c>
      <c r="I83" s="272"/>
      <c r="J83" s="272">
        <v>493</v>
      </c>
      <c r="K83" s="272">
        <v>276</v>
      </c>
      <c r="L83" s="272">
        <v>217</v>
      </c>
      <c r="M83" s="272"/>
      <c r="N83" s="272">
        <v>446</v>
      </c>
      <c r="O83" s="272">
        <v>274</v>
      </c>
      <c r="P83" s="272">
        <v>172</v>
      </c>
      <c r="Q83" s="272"/>
      <c r="R83" s="272">
        <v>572</v>
      </c>
      <c r="S83" s="272">
        <v>328</v>
      </c>
      <c r="T83" s="272">
        <v>244</v>
      </c>
      <c r="U83" s="272"/>
      <c r="V83" s="272">
        <v>519</v>
      </c>
      <c r="W83" s="272">
        <v>303</v>
      </c>
      <c r="X83" s="272">
        <v>216</v>
      </c>
      <c r="Y83" s="272"/>
      <c r="Z83" s="272">
        <v>280</v>
      </c>
      <c r="AA83" s="272">
        <v>177</v>
      </c>
      <c r="AB83" s="272">
        <v>103</v>
      </c>
      <c r="AD83" s="108" t="s">
        <v>103</v>
      </c>
      <c r="AE83" s="103">
        <f t="shared" ref="AE83:AF85" si="49">+B83/(B39+B83+B130)*100</f>
        <v>9.2487398991919356</v>
      </c>
      <c r="AF83" s="103">
        <f t="shared" si="49"/>
        <v>10.623340103108889</v>
      </c>
      <c r="AG83" s="103">
        <f t="shared" ref="AG83:AG85" si="50">+D83/(D39+D83+D130)*100</f>
        <v>7.8058379796654638</v>
      </c>
      <c r="AH83" s="143"/>
      <c r="AI83" s="103">
        <f t="shared" ref="AI83:AK85" si="51">+F83/(F39+F83+F130)*100</f>
        <v>5.0137879167711202E-2</v>
      </c>
      <c r="AJ83" s="103">
        <f t="shared" si="51"/>
        <v>9.779951100244498E-2</v>
      </c>
      <c r="AK83" s="103">
        <f t="shared" si="51"/>
        <v>0</v>
      </c>
      <c r="AL83" s="106"/>
      <c r="AM83" s="103">
        <f t="shared" ref="AM83:AO85" si="52">+J83/(J39+J83+J130)*100</f>
        <v>10.828025477707007</v>
      </c>
      <c r="AN83" s="103">
        <f t="shared" si="52"/>
        <v>11.685012701100762</v>
      </c>
      <c r="AO83" s="103">
        <f t="shared" si="52"/>
        <v>9.9041533546325873</v>
      </c>
      <c r="AP83" s="106"/>
      <c r="AQ83" s="103">
        <f t="shared" ref="AQ83:AS85" si="53">+N83/(N39+N83+N130)*100</f>
        <v>10.208285648889905</v>
      </c>
      <c r="AR83" s="103">
        <f t="shared" si="53"/>
        <v>11.861471861471863</v>
      </c>
      <c r="AS83" s="103">
        <f t="shared" si="53"/>
        <v>8.353569694026227</v>
      </c>
      <c r="AT83" s="106"/>
      <c r="AU83" s="103">
        <f t="shared" ref="AU83:AW85" si="54">+R83/(R39+R83+R130)*100</f>
        <v>13.564145126867441</v>
      </c>
      <c r="AV83" s="103">
        <f t="shared" si="54"/>
        <v>15.220417633410674</v>
      </c>
      <c r="AW83" s="103">
        <f t="shared" si="54"/>
        <v>11.833171677982541</v>
      </c>
      <c r="AX83" s="106"/>
      <c r="AY83" s="103">
        <f t="shared" ref="AY83:BA85" si="55">+V83/(V39+V83+V130)*100</f>
        <v>12.987987987987987</v>
      </c>
      <c r="AZ83" s="103">
        <f t="shared" si="55"/>
        <v>14.933464760965991</v>
      </c>
      <c r="BA83" s="103">
        <f t="shared" si="55"/>
        <v>10.981189628876461</v>
      </c>
      <c r="BB83" s="143"/>
      <c r="BC83" s="103">
        <f t="shared" ref="BC83:BE85" si="56">+Z83/(Z39+Z83+Z130)*100</f>
        <v>7.2276716572018591</v>
      </c>
      <c r="BD83" s="103">
        <f t="shared" si="56"/>
        <v>9.3108890057864286</v>
      </c>
      <c r="BE83" s="103">
        <f t="shared" si="56"/>
        <v>5.2204764318297006</v>
      </c>
    </row>
    <row r="84" spans="1:60" ht="15" customHeight="1" x14ac:dyDescent="0.2">
      <c r="A84" s="108" t="s">
        <v>104</v>
      </c>
      <c r="B84" s="272">
        <v>1660</v>
      </c>
      <c r="C84" s="272">
        <v>981</v>
      </c>
      <c r="D84" s="272">
        <v>679</v>
      </c>
      <c r="E84" s="272"/>
      <c r="F84" s="272">
        <v>0</v>
      </c>
      <c r="G84" s="272">
        <v>0</v>
      </c>
      <c r="H84" s="272">
        <v>0</v>
      </c>
      <c r="I84" s="272"/>
      <c r="J84" s="272">
        <v>358</v>
      </c>
      <c r="K84" s="272">
        <v>215</v>
      </c>
      <c r="L84" s="272">
        <v>143</v>
      </c>
      <c r="M84" s="272"/>
      <c r="N84" s="272">
        <v>297</v>
      </c>
      <c r="O84" s="272">
        <v>170</v>
      </c>
      <c r="P84" s="272">
        <v>127</v>
      </c>
      <c r="Q84" s="272"/>
      <c r="R84" s="272">
        <v>415</v>
      </c>
      <c r="S84" s="272">
        <v>242</v>
      </c>
      <c r="T84" s="272">
        <v>173</v>
      </c>
      <c r="U84" s="272"/>
      <c r="V84" s="272">
        <v>404</v>
      </c>
      <c r="W84" s="272">
        <v>236</v>
      </c>
      <c r="X84" s="272">
        <v>168</v>
      </c>
      <c r="Y84" s="272"/>
      <c r="Z84" s="272">
        <v>186</v>
      </c>
      <c r="AA84" s="272">
        <v>118</v>
      </c>
      <c r="AB84" s="272">
        <v>68</v>
      </c>
      <c r="AD84" s="108" t="s">
        <v>104</v>
      </c>
      <c r="AE84" s="103">
        <f t="shared" si="49"/>
        <v>8.2357610637031158</v>
      </c>
      <c r="AF84" s="103">
        <f t="shared" si="49"/>
        <v>9.4317854052494958</v>
      </c>
      <c r="AG84" s="103">
        <f t="shared" si="50"/>
        <v>6.9605330599692472</v>
      </c>
      <c r="AH84" s="143"/>
      <c r="AI84" s="103">
        <f t="shared" si="51"/>
        <v>0</v>
      </c>
      <c r="AJ84" s="103">
        <f t="shared" si="51"/>
        <v>0</v>
      </c>
      <c r="AK84" s="103">
        <f t="shared" si="51"/>
        <v>0</v>
      </c>
      <c r="AL84" s="106"/>
      <c r="AM84" s="103">
        <f t="shared" si="52"/>
        <v>9.9888392857142865</v>
      </c>
      <c r="AN84" s="103">
        <f t="shared" si="52"/>
        <v>11.405835543766578</v>
      </c>
      <c r="AO84" s="103">
        <f t="shared" si="52"/>
        <v>8.4167157151265446</v>
      </c>
      <c r="AP84" s="106"/>
      <c r="AQ84" s="103">
        <f t="shared" si="53"/>
        <v>8.5393904542840708</v>
      </c>
      <c r="AR84" s="103">
        <f t="shared" si="53"/>
        <v>9.4760312151616493</v>
      </c>
      <c r="AS84" s="103">
        <f t="shared" si="53"/>
        <v>7.5415676959619953</v>
      </c>
      <c r="AT84" s="106"/>
      <c r="AU84" s="103">
        <f t="shared" si="54"/>
        <v>12.17365796421238</v>
      </c>
      <c r="AV84" s="103">
        <f t="shared" si="54"/>
        <v>13.664596273291925</v>
      </c>
      <c r="AW84" s="103">
        <f t="shared" si="54"/>
        <v>10.561660561660561</v>
      </c>
      <c r="AX84" s="106"/>
      <c r="AY84" s="103">
        <f t="shared" si="55"/>
        <v>12.788857233301679</v>
      </c>
      <c r="AZ84" s="103">
        <f t="shared" si="55"/>
        <v>14.731585518102372</v>
      </c>
      <c r="BA84" s="103">
        <f t="shared" si="55"/>
        <v>10.789980732177264</v>
      </c>
      <c r="BB84" s="143"/>
      <c r="BC84" s="103">
        <f t="shared" si="56"/>
        <v>5.7638673690734432</v>
      </c>
      <c r="BD84" s="103">
        <f t="shared" si="56"/>
        <v>7.1601941747572813</v>
      </c>
      <c r="BE84" s="103">
        <f t="shared" si="56"/>
        <v>4.3065231158961366</v>
      </c>
    </row>
    <row r="85" spans="1:60" ht="15" customHeight="1" thickBot="1" x14ac:dyDescent="0.25">
      <c r="A85" s="123" t="s">
        <v>105</v>
      </c>
      <c r="B85" s="272">
        <v>436</v>
      </c>
      <c r="C85" s="272">
        <v>252</v>
      </c>
      <c r="D85" s="272">
        <v>184</v>
      </c>
      <c r="E85" s="272"/>
      <c r="F85" s="272">
        <v>0</v>
      </c>
      <c r="G85" s="272">
        <v>0</v>
      </c>
      <c r="H85" s="272">
        <v>0</v>
      </c>
      <c r="I85" s="272"/>
      <c r="J85" s="272">
        <v>122</v>
      </c>
      <c r="K85" s="272">
        <v>72</v>
      </c>
      <c r="L85" s="272">
        <v>50</v>
      </c>
      <c r="M85" s="272"/>
      <c r="N85" s="272">
        <v>101</v>
      </c>
      <c r="O85" s="272">
        <v>53</v>
      </c>
      <c r="P85" s="272">
        <v>48</v>
      </c>
      <c r="Q85" s="272"/>
      <c r="R85" s="272">
        <v>82</v>
      </c>
      <c r="S85" s="272">
        <v>47</v>
      </c>
      <c r="T85" s="272">
        <v>35</v>
      </c>
      <c r="U85" s="272"/>
      <c r="V85" s="272">
        <v>86</v>
      </c>
      <c r="W85" s="272">
        <v>47</v>
      </c>
      <c r="X85" s="272">
        <v>39</v>
      </c>
      <c r="Y85" s="272"/>
      <c r="Z85" s="272">
        <v>45</v>
      </c>
      <c r="AA85" s="272">
        <v>33</v>
      </c>
      <c r="AB85" s="272">
        <v>12</v>
      </c>
      <c r="AD85" s="123" t="s">
        <v>105</v>
      </c>
      <c r="AE85" s="105">
        <f t="shared" si="49"/>
        <v>13.300793166564977</v>
      </c>
      <c r="AF85" s="105">
        <f t="shared" si="49"/>
        <v>14.745465184318315</v>
      </c>
      <c r="AG85" s="105">
        <f t="shared" si="50"/>
        <v>11.72721478648821</v>
      </c>
      <c r="AH85" s="156"/>
      <c r="AI85" s="105">
        <f t="shared" si="51"/>
        <v>0</v>
      </c>
      <c r="AJ85" s="105">
        <f t="shared" si="51"/>
        <v>0</v>
      </c>
      <c r="AK85" s="105">
        <f t="shared" si="51"/>
        <v>0</v>
      </c>
      <c r="AL85" s="101"/>
      <c r="AM85" s="105">
        <f t="shared" si="52"/>
        <v>19.003115264797508</v>
      </c>
      <c r="AN85" s="105">
        <f t="shared" si="52"/>
        <v>20.869565217391305</v>
      </c>
      <c r="AO85" s="105">
        <f t="shared" si="52"/>
        <v>16.835016835016837</v>
      </c>
      <c r="AP85" s="101"/>
      <c r="AQ85" s="105">
        <f t="shared" si="53"/>
        <v>17.504332755632582</v>
      </c>
      <c r="AR85" s="105">
        <f t="shared" si="53"/>
        <v>18.53146853146853</v>
      </c>
      <c r="AS85" s="105">
        <f t="shared" si="53"/>
        <v>16.494845360824741</v>
      </c>
      <c r="AT85" s="101"/>
      <c r="AU85" s="105">
        <f t="shared" si="54"/>
        <v>14.335664335664337</v>
      </c>
      <c r="AV85" s="105">
        <f t="shared" si="54"/>
        <v>15.161290322580644</v>
      </c>
      <c r="AW85" s="105">
        <f t="shared" si="54"/>
        <v>13.358778625954198</v>
      </c>
      <c r="AX85" s="101"/>
      <c r="AY85" s="105">
        <f t="shared" si="55"/>
        <v>17.097415506958249</v>
      </c>
      <c r="AZ85" s="105">
        <f t="shared" si="55"/>
        <v>18.875502008032129</v>
      </c>
      <c r="BA85" s="105">
        <f t="shared" si="55"/>
        <v>15.354330708661418</v>
      </c>
      <c r="BB85" s="156"/>
      <c r="BC85" s="105">
        <f t="shared" si="56"/>
        <v>10</v>
      </c>
      <c r="BD85" s="105">
        <f t="shared" si="56"/>
        <v>13.414634146341465</v>
      </c>
      <c r="BE85" s="105">
        <f t="shared" si="56"/>
        <v>5.8823529411764701</v>
      </c>
    </row>
    <row r="86" spans="1:60" ht="15" customHeight="1" x14ac:dyDescent="0.2">
      <c r="A86" s="317" t="s">
        <v>256</v>
      </c>
      <c r="B86" s="317"/>
      <c r="C86" s="317"/>
      <c r="D86" s="317"/>
      <c r="E86" s="317"/>
      <c r="F86" s="317"/>
      <c r="G86" s="317"/>
      <c r="H86" s="317"/>
      <c r="I86" s="317"/>
      <c r="J86" s="317"/>
      <c r="K86" s="317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D86" s="317" t="s">
        <v>256</v>
      </c>
      <c r="AE86" s="317"/>
      <c r="AF86" s="317"/>
      <c r="AG86" s="317"/>
      <c r="AH86" s="317"/>
      <c r="AI86" s="317"/>
      <c r="AJ86" s="317"/>
      <c r="AK86" s="317"/>
      <c r="AL86" s="317"/>
      <c r="AM86" s="317"/>
      <c r="AN86" s="317"/>
      <c r="AO86" s="317"/>
      <c r="AP86" s="317"/>
      <c r="AQ86" s="317"/>
      <c r="AR86" s="317"/>
      <c r="AS86" s="317"/>
      <c r="AT86" s="317"/>
      <c r="AU86" s="317"/>
      <c r="AV86" s="317"/>
      <c r="AW86" s="317"/>
      <c r="AX86" s="317"/>
      <c r="AY86" s="317"/>
      <c r="AZ86" s="317"/>
      <c r="BA86" s="317"/>
      <c r="BB86" s="317"/>
      <c r="BC86" s="317"/>
      <c r="BD86" s="317"/>
      <c r="BE86" s="317"/>
    </row>
    <row r="87" spans="1:60" ht="15" customHeight="1" x14ac:dyDescent="0.2">
      <c r="A87" s="318" t="s">
        <v>242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/>
      <c r="V87" s="318"/>
      <c r="W87" s="318"/>
      <c r="X87" s="318"/>
      <c r="Y87" s="318"/>
      <c r="Z87" s="318"/>
      <c r="AA87" s="318"/>
      <c r="AB87" s="318"/>
      <c r="AD87" s="318" t="s">
        <v>242</v>
      </c>
      <c r="AE87" s="318"/>
      <c r="AF87" s="318"/>
      <c r="AG87" s="318"/>
      <c r="AH87" s="318"/>
      <c r="AI87" s="318"/>
      <c r="AJ87" s="318"/>
      <c r="AK87" s="318"/>
      <c r="AL87" s="318"/>
      <c r="AM87" s="318"/>
      <c r="AN87" s="318"/>
      <c r="AO87" s="318"/>
      <c r="AP87" s="318"/>
      <c r="AQ87" s="318"/>
      <c r="AR87" s="318"/>
      <c r="AS87" s="318"/>
      <c r="AT87" s="318"/>
      <c r="AU87" s="318"/>
      <c r="AV87" s="318"/>
      <c r="AW87" s="318"/>
      <c r="AX87" s="318"/>
      <c r="AY87" s="318"/>
      <c r="AZ87" s="318"/>
      <c r="BA87" s="318"/>
      <c r="BB87" s="318"/>
      <c r="BC87" s="318"/>
      <c r="BD87" s="318"/>
      <c r="BE87" s="318"/>
    </row>
    <row r="91" spans="1:60" ht="15" customHeight="1" x14ac:dyDescent="0.2">
      <c r="Z91" s="29"/>
      <c r="AA91" s="308" t="s">
        <v>356</v>
      </c>
      <c r="AB91" s="308"/>
    </row>
    <row r="92" spans="1:60" ht="15" customHeight="1" x14ac:dyDescent="0.2">
      <c r="Z92" s="30"/>
      <c r="AA92" s="308"/>
      <c r="AB92" s="308"/>
      <c r="BF92" s="29"/>
      <c r="BG92" s="308" t="s">
        <v>356</v>
      </c>
      <c r="BH92" s="308"/>
    </row>
    <row r="93" spans="1:60" ht="15" customHeight="1" x14ac:dyDescent="0.2">
      <c r="BF93" s="30"/>
      <c r="BG93" s="308"/>
      <c r="BH93" s="308"/>
    </row>
    <row r="94" spans="1:60" ht="15" customHeight="1" x14ac:dyDescent="0.2">
      <c r="A94" s="326" t="s">
        <v>266</v>
      </c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D94" s="326" t="s">
        <v>267</v>
      </c>
      <c r="AE94" s="326"/>
      <c r="AF94" s="326"/>
      <c r="AG94" s="326"/>
      <c r="AH94" s="326"/>
      <c r="AI94" s="326"/>
      <c r="AJ94" s="326"/>
      <c r="AK94" s="326"/>
      <c r="AL94" s="326"/>
      <c r="AM94" s="326"/>
      <c r="AN94" s="326"/>
      <c r="AO94" s="326"/>
      <c r="AP94" s="326"/>
      <c r="AQ94" s="326"/>
      <c r="AR94" s="326"/>
      <c r="AS94" s="326"/>
      <c r="AT94" s="326"/>
      <c r="AU94" s="326"/>
      <c r="AV94" s="326"/>
      <c r="AW94" s="326"/>
      <c r="AX94" s="326"/>
      <c r="AY94" s="326"/>
      <c r="AZ94" s="326"/>
      <c r="BA94" s="326"/>
      <c r="BB94" s="326"/>
      <c r="BC94" s="326"/>
      <c r="BD94" s="326"/>
      <c r="BE94" s="326"/>
      <c r="BF94" s="102"/>
    </row>
    <row r="95" spans="1:60" ht="15" customHeight="1" x14ac:dyDescent="0.2">
      <c r="A95" s="325" t="s">
        <v>78</v>
      </c>
      <c r="B95" s="325"/>
      <c r="C95" s="325"/>
      <c r="D95" s="325"/>
      <c r="E95" s="325"/>
      <c r="F95" s="325"/>
      <c r="G95" s="325"/>
      <c r="H95" s="325"/>
      <c r="I95" s="325"/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  <c r="AA95" s="325"/>
      <c r="AB95" s="325"/>
      <c r="AD95" s="325" t="s">
        <v>108</v>
      </c>
      <c r="AE95" s="325"/>
      <c r="AF95" s="325"/>
      <c r="AG95" s="325"/>
      <c r="AH95" s="325"/>
      <c r="AI95" s="325"/>
      <c r="AJ95" s="325"/>
      <c r="AK95" s="325"/>
      <c r="AL95" s="325"/>
      <c r="AM95" s="325"/>
      <c r="AN95" s="325"/>
      <c r="AO95" s="325"/>
      <c r="AP95" s="325"/>
      <c r="AQ95" s="325"/>
      <c r="AR95" s="325"/>
      <c r="AS95" s="325"/>
      <c r="AT95" s="325"/>
      <c r="AU95" s="325"/>
      <c r="AV95" s="325"/>
      <c r="AW95" s="325"/>
      <c r="AX95" s="325"/>
      <c r="AY95" s="325"/>
      <c r="AZ95" s="325"/>
      <c r="BA95" s="325"/>
      <c r="BB95" s="325"/>
      <c r="BC95" s="325"/>
      <c r="BD95" s="325"/>
      <c r="BE95" s="325"/>
    </row>
    <row r="96" spans="1:60" ht="15" customHeight="1" x14ac:dyDescent="0.2">
      <c r="A96" s="321" t="s">
        <v>254</v>
      </c>
      <c r="B96" s="321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D96" s="321" t="s">
        <v>254</v>
      </c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  <c r="AP96" s="321"/>
      <c r="AQ96" s="321"/>
      <c r="AR96" s="321"/>
      <c r="AS96" s="321"/>
      <c r="AT96" s="321"/>
      <c r="AU96" s="321"/>
      <c r="AV96" s="321"/>
      <c r="AW96" s="321"/>
      <c r="AX96" s="321"/>
      <c r="AY96" s="321"/>
      <c r="AZ96" s="321"/>
      <c r="BA96" s="321"/>
      <c r="BB96" s="321"/>
      <c r="BC96" s="321"/>
      <c r="BD96" s="321"/>
      <c r="BE96" s="321"/>
    </row>
    <row r="97" spans="1:58" ht="15" customHeight="1" x14ac:dyDescent="0.2">
      <c r="A97" s="321" t="s">
        <v>264</v>
      </c>
      <c r="B97" s="321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D97" s="321" t="s">
        <v>264</v>
      </c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  <c r="AR97" s="321"/>
      <c r="AS97" s="321"/>
      <c r="AT97" s="321"/>
      <c r="AU97" s="321"/>
      <c r="AV97" s="321"/>
      <c r="AW97" s="321"/>
      <c r="AX97" s="321"/>
      <c r="AY97" s="321"/>
      <c r="AZ97" s="321"/>
      <c r="BA97" s="321"/>
      <c r="BB97" s="321"/>
      <c r="BC97" s="321"/>
      <c r="BD97" s="321"/>
      <c r="BE97" s="321"/>
      <c r="BF97" s="102"/>
    </row>
    <row r="98" spans="1:58" ht="15" customHeight="1" x14ac:dyDescent="0.2">
      <c r="A98" s="321" t="s">
        <v>248</v>
      </c>
      <c r="B98" s="321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D98" s="321" t="s">
        <v>248</v>
      </c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102"/>
    </row>
    <row r="99" spans="1:58" ht="15" customHeight="1" x14ac:dyDescent="0.2">
      <c r="A99" s="321" t="s">
        <v>513</v>
      </c>
      <c r="B99" s="321"/>
      <c r="C99" s="321"/>
      <c r="D99" s="321"/>
      <c r="E99" s="321"/>
      <c r="F99" s="321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D99" s="321" t="s">
        <v>513</v>
      </c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1"/>
      <c r="AS99" s="321"/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102"/>
    </row>
    <row r="100" spans="1:58" ht="15" customHeight="1" thickBot="1" x14ac:dyDescent="0.25">
      <c r="A100" s="100"/>
      <c r="B100" s="142"/>
      <c r="C100" s="100"/>
      <c r="D100" s="100"/>
      <c r="E100" s="100"/>
      <c r="F100" s="101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D100" s="100"/>
      <c r="AE100" s="142"/>
      <c r="AF100" s="100"/>
      <c r="AG100" s="100"/>
      <c r="AH100" s="100"/>
      <c r="AI100" s="101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2"/>
    </row>
    <row r="101" spans="1:58" ht="15" customHeight="1" x14ac:dyDescent="0.2">
      <c r="A101" s="323" t="s">
        <v>260</v>
      </c>
      <c r="B101" s="316" t="s">
        <v>19</v>
      </c>
      <c r="C101" s="316" t="s">
        <v>261</v>
      </c>
      <c r="D101" s="316"/>
      <c r="E101" s="109"/>
      <c r="F101" s="316" t="s">
        <v>64</v>
      </c>
      <c r="G101" s="316"/>
      <c r="H101" s="316"/>
      <c r="I101" s="109"/>
      <c r="J101" s="316" t="s">
        <v>65</v>
      </c>
      <c r="K101" s="316"/>
      <c r="L101" s="316"/>
      <c r="M101" s="109"/>
      <c r="N101" s="316" t="s">
        <v>66</v>
      </c>
      <c r="O101" s="316"/>
      <c r="P101" s="316"/>
      <c r="Q101" s="109"/>
      <c r="R101" s="316" t="s">
        <v>67</v>
      </c>
      <c r="S101" s="316"/>
      <c r="T101" s="316"/>
      <c r="U101" s="109"/>
      <c r="V101" s="316" t="s">
        <v>68</v>
      </c>
      <c r="W101" s="316"/>
      <c r="X101" s="316"/>
      <c r="Y101" s="109"/>
      <c r="Z101" s="316" t="s">
        <v>69</v>
      </c>
      <c r="AA101" s="316"/>
      <c r="AB101" s="316"/>
      <c r="AD101" s="323" t="s">
        <v>260</v>
      </c>
      <c r="AE101" s="316" t="s">
        <v>19</v>
      </c>
      <c r="AF101" s="316" t="s">
        <v>261</v>
      </c>
      <c r="AG101" s="316"/>
      <c r="AH101" s="109"/>
      <c r="AI101" s="316" t="s">
        <v>64</v>
      </c>
      <c r="AJ101" s="316"/>
      <c r="AK101" s="316"/>
      <c r="AL101" s="109"/>
      <c r="AM101" s="316" t="s">
        <v>65</v>
      </c>
      <c r="AN101" s="316"/>
      <c r="AO101" s="316"/>
      <c r="AP101" s="109"/>
      <c r="AQ101" s="316" t="s">
        <v>66</v>
      </c>
      <c r="AR101" s="316"/>
      <c r="AS101" s="316"/>
      <c r="AT101" s="109"/>
      <c r="AU101" s="316" t="s">
        <v>67</v>
      </c>
      <c r="AV101" s="316"/>
      <c r="AW101" s="316"/>
      <c r="AX101" s="109"/>
      <c r="AY101" s="316" t="s">
        <v>68</v>
      </c>
      <c r="AZ101" s="316"/>
      <c r="BA101" s="316"/>
      <c r="BB101" s="109"/>
      <c r="BC101" s="316" t="s">
        <v>69</v>
      </c>
      <c r="BD101" s="316"/>
      <c r="BE101" s="316"/>
      <c r="BF101" s="102"/>
    </row>
    <row r="102" spans="1:58" ht="15" customHeight="1" thickBot="1" x14ac:dyDescent="0.25">
      <c r="A102" s="324"/>
      <c r="B102" s="110" t="s">
        <v>70</v>
      </c>
      <c r="C102" s="110" t="s">
        <v>71</v>
      </c>
      <c r="D102" s="110" t="s">
        <v>72</v>
      </c>
      <c r="E102" s="111"/>
      <c r="F102" s="110" t="s">
        <v>70</v>
      </c>
      <c r="G102" s="110" t="s">
        <v>71</v>
      </c>
      <c r="H102" s="110" t="s">
        <v>72</v>
      </c>
      <c r="I102" s="111"/>
      <c r="J102" s="110" t="s">
        <v>70</v>
      </c>
      <c r="K102" s="110" t="s">
        <v>71</v>
      </c>
      <c r="L102" s="110" t="s">
        <v>72</v>
      </c>
      <c r="M102" s="111"/>
      <c r="N102" s="110" t="s">
        <v>70</v>
      </c>
      <c r="O102" s="110" t="s">
        <v>71</v>
      </c>
      <c r="P102" s="110" t="s">
        <v>72</v>
      </c>
      <c r="Q102" s="111"/>
      <c r="R102" s="110" t="s">
        <v>70</v>
      </c>
      <c r="S102" s="110" t="s">
        <v>71</v>
      </c>
      <c r="T102" s="110" t="s">
        <v>72</v>
      </c>
      <c r="U102" s="111"/>
      <c r="V102" s="110" t="s">
        <v>70</v>
      </c>
      <c r="W102" s="110" t="s">
        <v>71</v>
      </c>
      <c r="X102" s="110" t="s">
        <v>72</v>
      </c>
      <c r="Y102" s="111"/>
      <c r="Z102" s="110" t="s">
        <v>70</v>
      </c>
      <c r="AA102" s="110" t="s">
        <v>71</v>
      </c>
      <c r="AB102" s="110" t="s">
        <v>72</v>
      </c>
      <c r="AD102" s="324"/>
      <c r="AE102" s="110" t="s">
        <v>70</v>
      </c>
      <c r="AF102" s="110" t="s">
        <v>71</v>
      </c>
      <c r="AG102" s="110" t="s">
        <v>72</v>
      </c>
      <c r="AH102" s="111"/>
      <c r="AI102" s="110" t="s">
        <v>70</v>
      </c>
      <c r="AJ102" s="110" t="s">
        <v>71</v>
      </c>
      <c r="AK102" s="110" t="s">
        <v>72</v>
      </c>
      <c r="AL102" s="111"/>
      <c r="AM102" s="110" t="s">
        <v>70</v>
      </c>
      <c r="AN102" s="110" t="s">
        <v>71</v>
      </c>
      <c r="AO102" s="110" t="s">
        <v>72</v>
      </c>
      <c r="AP102" s="111"/>
      <c r="AQ102" s="110" t="s">
        <v>70</v>
      </c>
      <c r="AR102" s="110" t="s">
        <v>71</v>
      </c>
      <c r="AS102" s="110" t="s">
        <v>72</v>
      </c>
      <c r="AT102" s="111"/>
      <c r="AU102" s="110" t="s">
        <v>70</v>
      </c>
      <c r="AV102" s="110" t="s">
        <v>71</v>
      </c>
      <c r="AW102" s="110" t="s">
        <v>72</v>
      </c>
      <c r="AX102" s="111"/>
      <c r="AY102" s="110" t="s">
        <v>70</v>
      </c>
      <c r="AZ102" s="110" t="s">
        <v>71</v>
      </c>
      <c r="BA102" s="110" t="s">
        <v>72</v>
      </c>
      <c r="BB102" s="111"/>
      <c r="BC102" s="110" t="s">
        <v>70</v>
      </c>
      <c r="BD102" s="110" t="s">
        <v>71</v>
      </c>
      <c r="BE102" s="110" t="s">
        <v>72</v>
      </c>
      <c r="BF102" s="102"/>
    </row>
    <row r="103" spans="1:58" ht="15" customHeight="1" x14ac:dyDescent="0.2">
      <c r="A103" s="104"/>
      <c r="B103" s="98"/>
      <c r="C103" s="98"/>
      <c r="D103" s="98"/>
      <c r="E103" s="99"/>
      <c r="F103" s="98"/>
      <c r="G103" s="98"/>
      <c r="H103" s="98"/>
      <c r="I103" s="99"/>
      <c r="J103" s="98"/>
      <c r="K103" s="98"/>
      <c r="L103" s="98"/>
      <c r="M103" s="99"/>
      <c r="N103" s="98"/>
      <c r="O103" s="98"/>
      <c r="P103" s="98"/>
      <c r="Q103" s="99"/>
      <c r="R103" s="98"/>
      <c r="S103" s="98"/>
      <c r="T103" s="98"/>
      <c r="U103" s="99"/>
      <c r="V103" s="98"/>
      <c r="W103" s="98"/>
      <c r="X103" s="98"/>
      <c r="Y103" s="99"/>
      <c r="Z103" s="98"/>
      <c r="AA103" s="98"/>
      <c r="AB103" s="98"/>
      <c r="AD103" s="104"/>
      <c r="AE103" s="98"/>
      <c r="AF103" s="98"/>
      <c r="AG103" s="98"/>
      <c r="AH103" s="99"/>
      <c r="AI103" s="98"/>
      <c r="AJ103" s="98"/>
      <c r="AK103" s="98"/>
      <c r="AL103" s="99"/>
      <c r="AM103" s="98"/>
      <c r="AN103" s="98"/>
      <c r="AO103" s="98"/>
      <c r="AP103" s="99"/>
      <c r="AQ103" s="98"/>
      <c r="AR103" s="98"/>
      <c r="AS103" s="98"/>
      <c r="AT103" s="99"/>
      <c r="AU103" s="98"/>
      <c r="AV103" s="98"/>
      <c r="AW103" s="98"/>
      <c r="AX103" s="99"/>
      <c r="AY103" s="98"/>
      <c r="AZ103" s="98"/>
      <c r="BA103" s="98"/>
      <c r="BB103" s="99"/>
      <c r="BC103" s="98"/>
      <c r="BD103" s="98"/>
      <c r="BE103" s="98"/>
      <c r="BF103" s="102"/>
    </row>
    <row r="104" spans="1:58" ht="15" customHeight="1" x14ac:dyDescent="0.25">
      <c r="A104" s="151" t="s">
        <v>262</v>
      </c>
      <c r="B104" s="153">
        <f>SUM(B106:B132)</f>
        <v>9943</v>
      </c>
      <c r="C104" s="153">
        <f>SUM(C106:C132)</f>
        <v>6244</v>
      </c>
      <c r="D104" s="153">
        <f>SUM(D106:D132)</f>
        <v>3699</v>
      </c>
      <c r="E104" s="153"/>
      <c r="F104" s="153">
        <f>SUM(F106:F132)</f>
        <v>576</v>
      </c>
      <c r="G104" s="153">
        <f>SUM(G106:G132)</f>
        <v>349</v>
      </c>
      <c r="H104" s="153">
        <f>SUM(H106:H132)</f>
        <v>227</v>
      </c>
      <c r="I104" s="153"/>
      <c r="J104" s="153">
        <f>SUM(J106:J132)</f>
        <v>4705</v>
      </c>
      <c r="K104" s="153">
        <f>SUM(K106:K132)</f>
        <v>2886</v>
      </c>
      <c r="L104" s="153">
        <f>SUM(L106:L132)</f>
        <v>1819</v>
      </c>
      <c r="M104" s="153"/>
      <c r="N104" s="153">
        <f>SUM(N106:N132)</f>
        <v>1622</v>
      </c>
      <c r="O104" s="153">
        <f>SUM(O106:O132)</f>
        <v>1006</v>
      </c>
      <c r="P104" s="153">
        <f>SUM(P106:P132)</f>
        <v>616</v>
      </c>
      <c r="Q104" s="153"/>
      <c r="R104" s="153">
        <f>SUM(R106:R132)</f>
        <v>1713</v>
      </c>
      <c r="S104" s="153">
        <f>SUM(S106:S132)</f>
        <v>1129</v>
      </c>
      <c r="T104" s="153">
        <f>SUM(T106:T132)</f>
        <v>584</v>
      </c>
      <c r="U104" s="153"/>
      <c r="V104" s="153">
        <f>SUM(V106:V132)</f>
        <v>1050</v>
      </c>
      <c r="W104" s="153">
        <f>SUM(W106:W132)</f>
        <v>705</v>
      </c>
      <c r="X104" s="153">
        <f>SUM(X106:X132)</f>
        <v>345</v>
      </c>
      <c r="Y104" s="153"/>
      <c r="Z104" s="153">
        <f>SUM(Z106:Z132)</f>
        <v>277</v>
      </c>
      <c r="AA104" s="153">
        <f>SUM(AA106:AA132)</f>
        <v>169</v>
      </c>
      <c r="AB104" s="153">
        <f>SUM(AB106:AB132)</f>
        <v>108</v>
      </c>
      <c r="AD104" s="151" t="s">
        <v>262</v>
      </c>
      <c r="AE104" s="159">
        <f>+B104/(B57+B104+B13)*100</f>
        <v>2.263275660738552</v>
      </c>
      <c r="AF104" s="159">
        <f>+C104/(C57+C104+C13)*100</f>
        <v>2.7652300224973869</v>
      </c>
      <c r="AG104" s="159">
        <f>+D104/(D57+D104+D13)*100</f>
        <v>1.7324309767463644</v>
      </c>
      <c r="AH104" s="160"/>
      <c r="AI104" s="159">
        <f>+F104/(F57+F104+F13)*100</f>
        <v>0.81947388638336016</v>
      </c>
      <c r="AJ104" s="159">
        <f>+G104/(G57+G104+G13)*100</f>
        <v>0.96486135301761078</v>
      </c>
      <c r="AK104" s="159">
        <f>+H104/(H57+H104+H13)*100</f>
        <v>0.66533794477988151</v>
      </c>
      <c r="AL104" s="160"/>
      <c r="AM104" s="159">
        <f>+J104/(J57+J104+J13)*100</f>
        <v>5.9073160319911615</v>
      </c>
      <c r="AN104" s="159">
        <f>+K104/(K57+K104+K13)*100</f>
        <v>6.9579053956314194</v>
      </c>
      <c r="AO104" s="159">
        <f>+L104/(L57+L104+L13)*100</f>
        <v>4.7656475149990829</v>
      </c>
      <c r="AP104" s="160"/>
      <c r="AQ104" s="159">
        <f>+N104/(N57+N104+N13)*100</f>
        <v>2.1430081386745585</v>
      </c>
      <c r="AR104" s="159">
        <f>+O104/(O57+O104+O13)*100</f>
        <v>2.5863842040312628</v>
      </c>
      <c r="AS104" s="159">
        <f>+P104/(P57+P104+P13)*100</f>
        <v>1.6742770167427701</v>
      </c>
      <c r="AT104" s="160"/>
      <c r="AU104" s="159">
        <f>+R104/(R57+R104+R13)*100</f>
        <v>2.3243507286493528</v>
      </c>
      <c r="AV104" s="159">
        <f>+S104/(S57+S104+S13)*100</f>
        <v>2.9755943281851249</v>
      </c>
      <c r="AW104" s="159">
        <f>+T104/(T57+T104+T13)*100</f>
        <v>1.6332923145765745</v>
      </c>
      <c r="AX104" s="160"/>
      <c r="AY104" s="159">
        <f>+V104/(V57+V104+V13)*100</f>
        <v>1.4757761879998312</v>
      </c>
      <c r="AZ104" s="159">
        <f>+W104/(W57+W104+W13)*100</f>
        <v>1.93841077811383</v>
      </c>
      <c r="BA104" s="159">
        <f>+X104/(X57+X104+X13)*100</f>
        <v>0.99197791770896226</v>
      </c>
      <c r="BB104" s="160"/>
      <c r="BC104" s="159">
        <f>+Z104/(Z57+Z104+Z13)*100</f>
        <v>0.40233557982802692</v>
      </c>
      <c r="BD104" s="159">
        <f>+AA104/(AA57+AA104+AA13)*100</f>
        <v>0.48358943543079524</v>
      </c>
      <c r="BE104" s="159">
        <f>+AB104/(AB57+AB104+AB13)*100</f>
        <v>0.31857467331347156</v>
      </c>
      <c r="BF104" s="162"/>
    </row>
    <row r="105" spans="1:58" ht="15" customHeight="1" x14ac:dyDescent="0.2">
      <c r="A105" s="108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D105" s="108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02"/>
    </row>
    <row r="106" spans="1:58" ht="15" customHeight="1" x14ac:dyDescent="0.2">
      <c r="A106" s="108" t="s">
        <v>79</v>
      </c>
      <c r="B106" s="272">
        <v>689</v>
      </c>
      <c r="C106" s="272">
        <v>443</v>
      </c>
      <c r="D106" s="272">
        <v>246</v>
      </c>
      <c r="E106" s="272"/>
      <c r="F106" s="272">
        <v>21</v>
      </c>
      <c r="G106" s="272">
        <v>15</v>
      </c>
      <c r="H106" s="272">
        <v>6</v>
      </c>
      <c r="I106" s="272"/>
      <c r="J106" s="272">
        <v>327</v>
      </c>
      <c r="K106" s="272">
        <v>197</v>
      </c>
      <c r="L106" s="272">
        <v>130</v>
      </c>
      <c r="M106" s="272"/>
      <c r="N106" s="272">
        <v>103</v>
      </c>
      <c r="O106" s="272">
        <v>68</v>
      </c>
      <c r="P106" s="272">
        <v>35</v>
      </c>
      <c r="Q106" s="272"/>
      <c r="R106" s="272">
        <v>118</v>
      </c>
      <c r="S106" s="272">
        <v>80</v>
      </c>
      <c r="T106" s="272">
        <v>38</v>
      </c>
      <c r="U106" s="272"/>
      <c r="V106" s="272">
        <v>95</v>
      </c>
      <c r="W106" s="272">
        <v>67</v>
      </c>
      <c r="X106" s="272">
        <v>28</v>
      </c>
      <c r="Y106" s="272"/>
      <c r="Z106" s="272">
        <v>25</v>
      </c>
      <c r="AA106" s="272">
        <v>16</v>
      </c>
      <c r="AB106" s="272">
        <v>9</v>
      </c>
      <c r="AD106" s="108" t="s">
        <v>79</v>
      </c>
      <c r="AE106" s="103">
        <f t="shared" ref="AE106:AE129" si="57">+B106/(B59+B106+B15)*100</f>
        <v>2.4761904761904763</v>
      </c>
      <c r="AF106" s="103">
        <f t="shared" ref="AF106:AF129" si="58">+C106/(C59+C106+C15)*100</f>
        <v>3.1024581553330064</v>
      </c>
      <c r="AG106" s="103">
        <f t="shared" ref="AG106:AG129" si="59">+D106/(D59+D106+D15)*100</f>
        <v>1.8160342536542153</v>
      </c>
      <c r="AH106" s="143"/>
      <c r="AI106" s="103">
        <f t="shared" ref="AI106:AI129" si="60">+F106/(F59+F106+F15)*100</f>
        <v>0.46214788732394363</v>
      </c>
      <c r="AJ106" s="103">
        <f t="shared" ref="AJ106:AJ129" si="61">+G106/(G59+G106+G15)*100</f>
        <v>0.63938618925831203</v>
      </c>
      <c r="AK106" s="103">
        <f t="shared" ref="AK106:AK129" si="62">+H106/(H59+H106+H15)*100</f>
        <v>0.27297543221110104</v>
      </c>
      <c r="AL106" s="106"/>
      <c r="AM106" s="103">
        <f t="shared" ref="AM106:AM129" si="63">+J106/(J59+J106+J15)*100</f>
        <v>6.445890005913661</v>
      </c>
      <c r="AN106" s="103">
        <f t="shared" ref="AN106:AN129" si="64">+K106/(K59+K106+K15)*100</f>
        <v>7.5478927203065131</v>
      </c>
      <c r="AO106" s="103">
        <f t="shared" ref="AO106:AO129" si="65">+L106/(L59+L106+L15)*100</f>
        <v>5.2781161185546077</v>
      </c>
      <c r="AP106" s="106"/>
      <c r="AQ106" s="103">
        <f t="shared" ref="AQ106:AQ129" si="66">+N106/(N59+N106+N15)*100</f>
        <v>2.1347150259067358</v>
      </c>
      <c r="AR106" s="103">
        <f t="shared" ref="AR106:AR129" si="67">+O106/(O59+O106+O15)*100</f>
        <v>2.727637384677096</v>
      </c>
      <c r="AS106" s="103">
        <f t="shared" ref="AS106:AS129" si="68">+P106/(P59+P106+P15)*100</f>
        <v>1.5008576329331047</v>
      </c>
      <c r="AT106" s="106"/>
      <c r="AU106" s="103">
        <f t="shared" ref="AU106:AU129" si="69">+R106/(R59+R106+R15)*100</f>
        <v>2.5037131338849989</v>
      </c>
      <c r="AV106" s="103">
        <f t="shared" ref="AV106:AV129" si="70">+S106/(S59+S106+S15)*100</f>
        <v>3.2560032560032557</v>
      </c>
      <c r="AW106" s="103">
        <f t="shared" ref="AW106:AW129" si="71">+T106/(T59+T106+T15)*100</f>
        <v>1.6843971631205674</v>
      </c>
      <c r="AX106" s="106"/>
      <c r="AY106" s="103">
        <f t="shared" ref="AY106:AY129" si="72">+V106/(V59+V106+V15)*100</f>
        <v>2.1744106202792399</v>
      </c>
      <c r="AZ106" s="103">
        <f t="shared" ref="AZ106:AZ129" si="73">+W106/(W59+W106+W15)*100</f>
        <v>3.035795197100136</v>
      </c>
      <c r="BA106" s="103">
        <f t="shared" ref="BA106:BA129" si="74">+X106/(X59+X106+X15)*100</f>
        <v>1.2950971322849214</v>
      </c>
      <c r="BB106" s="143"/>
      <c r="BC106" s="103">
        <f t="shared" ref="BC106:BC129" si="75">+Z106/(Z59+Z106+Z15)*100</f>
        <v>0.58126017205301095</v>
      </c>
      <c r="BD106" s="103">
        <f t="shared" ref="BD106:BD129" si="76">+AA106/(AA59+AA106+AA15)*100</f>
        <v>0.73868882733148655</v>
      </c>
      <c r="BE106" s="103">
        <f t="shared" ref="BE106:BE129" si="77">+AB106/(AB59+AB106+AB15)*100</f>
        <v>0.42154566744730682</v>
      </c>
      <c r="BF106" s="102"/>
    </row>
    <row r="107" spans="1:58" ht="15" customHeight="1" x14ac:dyDescent="0.2">
      <c r="A107" s="108" t="s">
        <v>80</v>
      </c>
      <c r="B107" s="272">
        <v>526</v>
      </c>
      <c r="C107" s="272">
        <v>333</v>
      </c>
      <c r="D107" s="272">
        <v>193</v>
      </c>
      <c r="E107" s="272"/>
      <c r="F107" s="272">
        <v>25</v>
      </c>
      <c r="G107" s="272">
        <v>14</v>
      </c>
      <c r="H107" s="272">
        <v>11</v>
      </c>
      <c r="I107" s="272"/>
      <c r="J107" s="272">
        <v>226</v>
      </c>
      <c r="K107" s="272">
        <v>138</v>
      </c>
      <c r="L107" s="272">
        <v>88</v>
      </c>
      <c r="M107" s="272"/>
      <c r="N107" s="272">
        <v>88</v>
      </c>
      <c r="O107" s="272">
        <v>53</v>
      </c>
      <c r="P107" s="272">
        <v>35</v>
      </c>
      <c r="Q107" s="272"/>
      <c r="R107" s="272">
        <v>116</v>
      </c>
      <c r="S107" s="272">
        <v>78</v>
      </c>
      <c r="T107" s="272">
        <v>38</v>
      </c>
      <c r="U107" s="272"/>
      <c r="V107" s="272">
        <v>54</v>
      </c>
      <c r="W107" s="272">
        <v>34</v>
      </c>
      <c r="X107" s="272">
        <v>20</v>
      </c>
      <c r="Y107" s="272"/>
      <c r="Z107" s="272">
        <v>17</v>
      </c>
      <c r="AA107" s="272">
        <v>16</v>
      </c>
      <c r="AB107" s="272">
        <v>1</v>
      </c>
      <c r="AD107" s="108" t="s">
        <v>80</v>
      </c>
      <c r="AE107" s="103">
        <f t="shared" si="57"/>
        <v>1.9116845357077958</v>
      </c>
      <c r="AF107" s="103">
        <f t="shared" si="58"/>
        <v>2.365224802897933</v>
      </c>
      <c r="AG107" s="103">
        <f t="shared" si="59"/>
        <v>1.4364394164930039</v>
      </c>
      <c r="AH107" s="143"/>
      <c r="AI107" s="103">
        <f t="shared" si="60"/>
        <v>0.56548292241574305</v>
      </c>
      <c r="AJ107" s="103">
        <f t="shared" si="61"/>
        <v>0.61538461538461542</v>
      </c>
      <c r="AK107" s="103">
        <f t="shared" si="62"/>
        <v>0.5125815470643057</v>
      </c>
      <c r="AL107" s="106"/>
      <c r="AM107" s="103">
        <f t="shared" si="63"/>
        <v>4.7429171038824762</v>
      </c>
      <c r="AN107" s="103">
        <f t="shared" si="64"/>
        <v>5.6883759274525971</v>
      </c>
      <c r="AO107" s="103">
        <f t="shared" si="65"/>
        <v>3.7622915775972641</v>
      </c>
      <c r="AP107" s="106"/>
      <c r="AQ107" s="103">
        <f t="shared" si="66"/>
        <v>1.8612521150592216</v>
      </c>
      <c r="AR107" s="103">
        <f t="shared" si="67"/>
        <v>2.1694637740483009</v>
      </c>
      <c r="AS107" s="103">
        <f t="shared" si="68"/>
        <v>1.5317286652078774</v>
      </c>
      <c r="AT107" s="106"/>
      <c r="AU107" s="103">
        <f t="shared" si="69"/>
        <v>2.4749306592703224</v>
      </c>
      <c r="AV107" s="103">
        <f t="shared" si="70"/>
        <v>3.2513547311379738</v>
      </c>
      <c r="AW107" s="103">
        <f t="shared" si="71"/>
        <v>1.6608391608391608</v>
      </c>
      <c r="AX107" s="106"/>
      <c r="AY107" s="103">
        <f t="shared" si="72"/>
        <v>1.1865524060646011</v>
      </c>
      <c r="AZ107" s="103">
        <f t="shared" si="73"/>
        <v>1.4579759862778732</v>
      </c>
      <c r="BA107" s="103">
        <f t="shared" si="74"/>
        <v>0.90130689499774674</v>
      </c>
      <c r="BB107" s="143"/>
      <c r="BC107" s="103">
        <f t="shared" si="75"/>
        <v>0.38964015585606232</v>
      </c>
      <c r="BD107" s="103">
        <f t="shared" si="76"/>
        <v>0.72595281306715065</v>
      </c>
      <c r="BE107" s="103">
        <f t="shared" si="77"/>
        <v>4.6317739694302917E-2</v>
      </c>
      <c r="BF107" s="102"/>
    </row>
    <row r="108" spans="1:58" ht="15" customHeight="1" x14ac:dyDescent="0.2">
      <c r="A108" s="108" t="s">
        <v>81</v>
      </c>
      <c r="B108" s="272">
        <v>578</v>
      </c>
      <c r="C108" s="272">
        <v>359</v>
      </c>
      <c r="D108" s="272">
        <v>219</v>
      </c>
      <c r="E108" s="272"/>
      <c r="F108" s="272">
        <v>7</v>
      </c>
      <c r="G108" s="272">
        <v>4</v>
      </c>
      <c r="H108" s="272">
        <v>3</v>
      </c>
      <c r="I108" s="272"/>
      <c r="J108" s="272">
        <v>289</v>
      </c>
      <c r="K108" s="272">
        <v>183</v>
      </c>
      <c r="L108" s="272">
        <v>106</v>
      </c>
      <c r="M108" s="272"/>
      <c r="N108" s="272">
        <v>101</v>
      </c>
      <c r="O108" s="272">
        <v>54</v>
      </c>
      <c r="P108" s="272">
        <v>47</v>
      </c>
      <c r="Q108" s="272"/>
      <c r="R108" s="272">
        <v>93</v>
      </c>
      <c r="S108" s="272">
        <v>67</v>
      </c>
      <c r="T108" s="272">
        <v>26</v>
      </c>
      <c r="U108" s="272"/>
      <c r="V108" s="272">
        <v>68</v>
      </c>
      <c r="W108" s="272">
        <v>39</v>
      </c>
      <c r="X108" s="272">
        <v>29</v>
      </c>
      <c r="Y108" s="272"/>
      <c r="Z108" s="272">
        <v>20</v>
      </c>
      <c r="AA108" s="272">
        <v>12</v>
      </c>
      <c r="AB108" s="272">
        <v>8</v>
      </c>
      <c r="AD108" s="108" t="s">
        <v>81</v>
      </c>
      <c r="AE108" s="103">
        <f t="shared" si="57"/>
        <v>2.3734242187820804</v>
      </c>
      <c r="AF108" s="103">
        <f t="shared" si="58"/>
        <v>2.9090025119520297</v>
      </c>
      <c r="AG108" s="103">
        <f t="shared" si="59"/>
        <v>1.8231768231768233</v>
      </c>
      <c r="AH108" s="143"/>
      <c r="AI108" s="103">
        <f t="shared" si="60"/>
        <v>0.17579105976896031</v>
      </c>
      <c r="AJ108" s="103">
        <f t="shared" si="61"/>
        <v>0.1991040318566451</v>
      </c>
      <c r="AK108" s="103">
        <f t="shared" si="62"/>
        <v>0.15205271160669032</v>
      </c>
      <c r="AL108" s="106"/>
      <c r="AM108" s="103">
        <f t="shared" si="63"/>
        <v>6.4422648238965667</v>
      </c>
      <c r="AN108" s="103">
        <f t="shared" si="64"/>
        <v>7.7641069155706415</v>
      </c>
      <c r="AO108" s="103">
        <f t="shared" si="65"/>
        <v>4.97886331611085</v>
      </c>
      <c r="AP108" s="106"/>
      <c r="AQ108" s="103">
        <f t="shared" si="66"/>
        <v>2.4007606370335157</v>
      </c>
      <c r="AR108" s="103">
        <f t="shared" si="67"/>
        <v>2.5702046644455021</v>
      </c>
      <c r="AS108" s="103">
        <f t="shared" si="68"/>
        <v>2.2317188983855649</v>
      </c>
      <c r="AT108" s="106"/>
      <c r="AU108" s="103">
        <f t="shared" si="69"/>
        <v>2.3267450587940957</v>
      </c>
      <c r="AV108" s="103">
        <f t="shared" si="70"/>
        <v>3.2988675529295914</v>
      </c>
      <c r="AW108" s="103">
        <f t="shared" si="71"/>
        <v>1.3224821973550356</v>
      </c>
      <c r="AX108" s="106"/>
      <c r="AY108" s="103">
        <f t="shared" si="72"/>
        <v>1.7171717171717171</v>
      </c>
      <c r="AZ108" s="103">
        <f t="shared" si="73"/>
        <v>1.9847328244274809</v>
      </c>
      <c r="BA108" s="103">
        <f t="shared" si="74"/>
        <v>1.4536340852130327</v>
      </c>
      <c r="BB108" s="143"/>
      <c r="BC108" s="103">
        <f t="shared" si="75"/>
        <v>0.53748992206396129</v>
      </c>
      <c r="BD108" s="103">
        <f t="shared" si="76"/>
        <v>0.63897763578274758</v>
      </c>
      <c r="BE108" s="103">
        <f t="shared" si="77"/>
        <v>0.43407487791644062</v>
      </c>
      <c r="BF108" s="102"/>
    </row>
    <row r="109" spans="1:58" ht="15" customHeight="1" x14ac:dyDescent="0.2">
      <c r="A109" s="108" t="s">
        <v>82</v>
      </c>
      <c r="B109" s="272">
        <v>594</v>
      </c>
      <c r="C109" s="272">
        <v>354</v>
      </c>
      <c r="D109" s="272">
        <v>240</v>
      </c>
      <c r="E109" s="272"/>
      <c r="F109" s="272">
        <v>77</v>
      </c>
      <c r="G109" s="272">
        <v>46</v>
      </c>
      <c r="H109" s="272">
        <v>31</v>
      </c>
      <c r="I109" s="272"/>
      <c r="J109" s="272">
        <v>236</v>
      </c>
      <c r="K109" s="272">
        <v>137</v>
      </c>
      <c r="L109" s="272">
        <v>99</v>
      </c>
      <c r="M109" s="272"/>
      <c r="N109" s="272">
        <v>89</v>
      </c>
      <c r="O109" s="272">
        <v>47</v>
      </c>
      <c r="P109" s="272">
        <v>42</v>
      </c>
      <c r="Q109" s="272"/>
      <c r="R109" s="272">
        <v>101</v>
      </c>
      <c r="S109" s="272">
        <v>64</v>
      </c>
      <c r="T109" s="272">
        <v>37</v>
      </c>
      <c r="U109" s="272"/>
      <c r="V109" s="272">
        <v>70</v>
      </c>
      <c r="W109" s="272">
        <v>47</v>
      </c>
      <c r="X109" s="272">
        <v>23</v>
      </c>
      <c r="Y109" s="272"/>
      <c r="Z109" s="272">
        <v>21</v>
      </c>
      <c r="AA109" s="272">
        <v>13</v>
      </c>
      <c r="AB109" s="272">
        <v>8</v>
      </c>
      <c r="AD109" s="108" t="s">
        <v>82</v>
      </c>
      <c r="AE109" s="103">
        <f t="shared" si="57"/>
        <v>2.2868142444658326</v>
      </c>
      <c r="AF109" s="103">
        <f t="shared" si="58"/>
        <v>2.6562617243190516</v>
      </c>
      <c r="AG109" s="103">
        <f t="shared" si="59"/>
        <v>1.8975332068311195</v>
      </c>
      <c r="AH109" s="143"/>
      <c r="AI109" s="103">
        <f t="shared" si="60"/>
        <v>1.8531889290012034</v>
      </c>
      <c r="AJ109" s="103">
        <f t="shared" si="61"/>
        <v>2.1904761904761907</v>
      </c>
      <c r="AK109" s="103">
        <f t="shared" si="62"/>
        <v>1.5085158150851581</v>
      </c>
      <c r="AL109" s="106"/>
      <c r="AM109" s="103">
        <f t="shared" si="63"/>
        <v>5.1115442928308426</v>
      </c>
      <c r="AN109" s="103">
        <f t="shared" si="64"/>
        <v>5.7928118393234671</v>
      </c>
      <c r="AO109" s="103">
        <f t="shared" si="65"/>
        <v>4.3960923623445831</v>
      </c>
      <c r="AP109" s="106"/>
      <c r="AQ109" s="103">
        <f t="shared" si="66"/>
        <v>2.0081227436823106</v>
      </c>
      <c r="AR109" s="103">
        <f t="shared" si="67"/>
        <v>1.9957537154989384</v>
      </c>
      <c r="AS109" s="103">
        <f t="shared" si="68"/>
        <v>2.0221473278767452</v>
      </c>
      <c r="AT109" s="106"/>
      <c r="AU109" s="103">
        <f t="shared" si="69"/>
        <v>2.3054097238073497</v>
      </c>
      <c r="AV109" s="103">
        <f t="shared" si="70"/>
        <v>2.8686687584043034</v>
      </c>
      <c r="AW109" s="103">
        <f t="shared" si="71"/>
        <v>1.7209302325581395</v>
      </c>
      <c r="AX109" s="106"/>
      <c r="AY109" s="103">
        <f t="shared" si="72"/>
        <v>1.6770483948251078</v>
      </c>
      <c r="AZ109" s="103">
        <f t="shared" si="73"/>
        <v>2.1599264705882351</v>
      </c>
      <c r="BA109" s="103">
        <f t="shared" si="74"/>
        <v>1.1511511511511512</v>
      </c>
      <c r="BB109" s="143"/>
      <c r="BC109" s="103">
        <f t="shared" si="75"/>
        <v>0.49810246679316889</v>
      </c>
      <c r="BD109" s="103">
        <f t="shared" si="76"/>
        <v>0.61904761904761907</v>
      </c>
      <c r="BE109" s="103">
        <f t="shared" si="77"/>
        <v>0.3780718336483932</v>
      </c>
      <c r="BF109" s="102"/>
    </row>
    <row r="110" spans="1:58" ht="15" customHeight="1" x14ac:dyDescent="0.2">
      <c r="A110" s="108" t="s">
        <v>83</v>
      </c>
      <c r="B110" s="272">
        <v>79</v>
      </c>
      <c r="C110" s="272">
        <v>53</v>
      </c>
      <c r="D110" s="272">
        <v>26</v>
      </c>
      <c r="E110" s="272"/>
      <c r="F110" s="272">
        <v>16</v>
      </c>
      <c r="G110" s="272">
        <v>9</v>
      </c>
      <c r="H110" s="272">
        <v>7</v>
      </c>
      <c r="I110" s="272"/>
      <c r="J110" s="272">
        <v>36</v>
      </c>
      <c r="K110" s="272">
        <v>24</v>
      </c>
      <c r="L110" s="272">
        <v>12</v>
      </c>
      <c r="M110" s="272"/>
      <c r="N110" s="272">
        <v>11</v>
      </c>
      <c r="O110" s="272">
        <v>4</v>
      </c>
      <c r="P110" s="272">
        <v>7</v>
      </c>
      <c r="Q110" s="272"/>
      <c r="R110" s="272">
        <v>9</v>
      </c>
      <c r="S110" s="272">
        <v>9</v>
      </c>
      <c r="T110" s="272">
        <v>0</v>
      </c>
      <c r="U110" s="272"/>
      <c r="V110" s="272">
        <v>7</v>
      </c>
      <c r="W110" s="272">
        <v>7</v>
      </c>
      <c r="X110" s="272">
        <v>0</v>
      </c>
      <c r="Y110" s="272"/>
      <c r="Z110" s="272">
        <v>0</v>
      </c>
      <c r="AA110" s="272">
        <v>0</v>
      </c>
      <c r="AB110" s="272">
        <v>0</v>
      </c>
      <c r="AD110" s="108" t="s">
        <v>83</v>
      </c>
      <c r="AE110" s="103">
        <f t="shared" si="57"/>
        <v>1.3177648040033361</v>
      </c>
      <c r="AF110" s="103">
        <f t="shared" si="58"/>
        <v>1.6750948166877371</v>
      </c>
      <c r="AG110" s="103">
        <f t="shared" si="59"/>
        <v>0.91840339102790525</v>
      </c>
      <c r="AH110" s="143"/>
      <c r="AI110" s="103">
        <f t="shared" si="60"/>
        <v>1.6632016632016633</v>
      </c>
      <c r="AJ110" s="103">
        <f t="shared" si="61"/>
        <v>1.7441860465116279</v>
      </c>
      <c r="AK110" s="103">
        <f t="shared" si="62"/>
        <v>1.5695067264573992</v>
      </c>
      <c r="AL110" s="106"/>
      <c r="AM110" s="103">
        <f t="shared" si="63"/>
        <v>3.4782608695652173</v>
      </c>
      <c r="AN110" s="103">
        <f t="shared" si="64"/>
        <v>4.2857142857142856</v>
      </c>
      <c r="AO110" s="103">
        <f t="shared" si="65"/>
        <v>2.5263157894736841</v>
      </c>
      <c r="AP110" s="106"/>
      <c r="AQ110" s="103">
        <f t="shared" si="66"/>
        <v>1.0280373831775702</v>
      </c>
      <c r="AR110" s="103">
        <f t="shared" si="67"/>
        <v>0.70796460176991149</v>
      </c>
      <c r="AS110" s="103">
        <f t="shared" si="68"/>
        <v>1.3861386138613863</v>
      </c>
      <c r="AT110" s="106"/>
      <c r="AU110" s="103">
        <f t="shared" si="69"/>
        <v>0.90543259557344069</v>
      </c>
      <c r="AV110" s="103">
        <f t="shared" si="70"/>
        <v>1.7543859649122806</v>
      </c>
      <c r="AW110" s="103">
        <f t="shared" si="71"/>
        <v>0</v>
      </c>
      <c r="AX110" s="106"/>
      <c r="AY110" s="103">
        <f t="shared" si="72"/>
        <v>0.7142857142857143</v>
      </c>
      <c r="AZ110" s="103">
        <f t="shared" si="73"/>
        <v>1.3725490196078431</v>
      </c>
      <c r="BA110" s="103">
        <f t="shared" si="74"/>
        <v>0</v>
      </c>
      <c r="BB110" s="143"/>
      <c r="BC110" s="103">
        <f t="shared" si="75"/>
        <v>0</v>
      </c>
      <c r="BD110" s="103">
        <f t="shared" si="76"/>
        <v>0</v>
      </c>
      <c r="BE110" s="103">
        <f t="shared" si="77"/>
        <v>0</v>
      </c>
      <c r="BF110" s="102"/>
    </row>
    <row r="111" spans="1:58" ht="15" customHeight="1" x14ac:dyDescent="0.2">
      <c r="A111" s="108" t="s">
        <v>84</v>
      </c>
      <c r="B111" s="272">
        <v>216</v>
      </c>
      <c r="C111" s="272">
        <v>139</v>
      </c>
      <c r="D111" s="272">
        <v>77</v>
      </c>
      <c r="E111" s="272"/>
      <c r="F111" s="272">
        <v>12</v>
      </c>
      <c r="G111" s="272">
        <v>8</v>
      </c>
      <c r="H111" s="272">
        <v>4</v>
      </c>
      <c r="I111" s="272"/>
      <c r="J111" s="272">
        <v>116</v>
      </c>
      <c r="K111" s="272">
        <v>70</v>
      </c>
      <c r="L111" s="272">
        <v>46</v>
      </c>
      <c r="M111" s="272"/>
      <c r="N111" s="272">
        <v>36</v>
      </c>
      <c r="O111" s="272">
        <v>24</v>
      </c>
      <c r="P111" s="272">
        <v>12</v>
      </c>
      <c r="Q111" s="272"/>
      <c r="R111" s="272">
        <v>29</v>
      </c>
      <c r="S111" s="272">
        <v>20</v>
      </c>
      <c r="T111" s="272">
        <v>9</v>
      </c>
      <c r="U111" s="272"/>
      <c r="V111" s="272">
        <v>20</v>
      </c>
      <c r="W111" s="272">
        <v>16</v>
      </c>
      <c r="X111" s="272">
        <v>4</v>
      </c>
      <c r="Y111" s="272"/>
      <c r="Z111" s="272">
        <v>3</v>
      </c>
      <c r="AA111" s="272">
        <v>1</v>
      </c>
      <c r="AB111" s="272">
        <v>2</v>
      </c>
      <c r="AD111" s="108" t="s">
        <v>84</v>
      </c>
      <c r="AE111" s="103">
        <f t="shared" si="57"/>
        <v>1.4792494178879605</v>
      </c>
      <c r="AF111" s="103">
        <f t="shared" si="58"/>
        <v>1.8735678662892572</v>
      </c>
      <c r="AG111" s="103">
        <f t="shared" si="59"/>
        <v>1.0719754977029097</v>
      </c>
      <c r="AH111" s="143"/>
      <c r="AI111" s="103">
        <f t="shared" si="60"/>
        <v>0.5126014523707817</v>
      </c>
      <c r="AJ111" s="103">
        <f t="shared" si="61"/>
        <v>0.69991251093613305</v>
      </c>
      <c r="AK111" s="103">
        <f t="shared" si="62"/>
        <v>0.333889816360601</v>
      </c>
      <c r="AL111" s="106"/>
      <c r="AM111" s="103">
        <f t="shared" si="63"/>
        <v>4.3872919818456886</v>
      </c>
      <c r="AN111" s="103">
        <f t="shared" si="64"/>
        <v>5.1020408163265305</v>
      </c>
      <c r="AO111" s="103">
        <f t="shared" si="65"/>
        <v>3.6163522012578615</v>
      </c>
      <c r="AP111" s="106"/>
      <c r="AQ111" s="103">
        <f t="shared" si="66"/>
        <v>1.4652014652014651</v>
      </c>
      <c r="AR111" s="103">
        <f t="shared" si="67"/>
        <v>1.935483870967742</v>
      </c>
      <c r="AS111" s="103">
        <f t="shared" si="68"/>
        <v>0.98603122432210344</v>
      </c>
      <c r="AT111" s="106"/>
      <c r="AU111" s="103">
        <f t="shared" si="69"/>
        <v>1.1489698890649762</v>
      </c>
      <c r="AV111" s="103">
        <f t="shared" si="70"/>
        <v>1.5163002274450341</v>
      </c>
      <c r="AW111" s="103">
        <f t="shared" si="71"/>
        <v>0.74688796680497926</v>
      </c>
      <c r="AX111" s="106"/>
      <c r="AY111" s="103">
        <f t="shared" si="72"/>
        <v>0.83298625572678053</v>
      </c>
      <c r="AZ111" s="103">
        <f t="shared" si="73"/>
        <v>1.3278008298755186</v>
      </c>
      <c r="BA111" s="103">
        <f t="shared" si="74"/>
        <v>0.33444816053511706</v>
      </c>
      <c r="BB111" s="143"/>
      <c r="BC111" s="103">
        <f t="shared" si="75"/>
        <v>0.13422818791946309</v>
      </c>
      <c r="BD111" s="103">
        <f t="shared" si="76"/>
        <v>8.771929824561403E-2</v>
      </c>
      <c r="BE111" s="103">
        <f t="shared" si="77"/>
        <v>0.18264840182648401</v>
      </c>
      <c r="BF111" s="102"/>
    </row>
    <row r="112" spans="1:58" ht="15" customHeight="1" x14ac:dyDescent="0.2">
      <c r="A112" s="108" t="s">
        <v>85</v>
      </c>
      <c r="B112" s="272">
        <v>24</v>
      </c>
      <c r="C112" s="272">
        <v>15</v>
      </c>
      <c r="D112" s="272">
        <v>9</v>
      </c>
      <c r="E112" s="272"/>
      <c r="F112" s="272">
        <v>1</v>
      </c>
      <c r="G112" s="272">
        <v>1</v>
      </c>
      <c r="H112" s="272">
        <v>0</v>
      </c>
      <c r="I112" s="272"/>
      <c r="J112" s="272">
        <v>12</v>
      </c>
      <c r="K112" s="272">
        <v>6</v>
      </c>
      <c r="L112" s="272">
        <v>6</v>
      </c>
      <c r="M112" s="272"/>
      <c r="N112" s="272">
        <v>2</v>
      </c>
      <c r="O112" s="272">
        <v>1</v>
      </c>
      <c r="P112" s="272">
        <v>1</v>
      </c>
      <c r="Q112" s="272"/>
      <c r="R112" s="272">
        <v>4</v>
      </c>
      <c r="S112" s="272">
        <v>3</v>
      </c>
      <c r="T112" s="272">
        <v>1</v>
      </c>
      <c r="U112" s="272"/>
      <c r="V112" s="272">
        <v>5</v>
      </c>
      <c r="W112" s="272">
        <v>4</v>
      </c>
      <c r="X112" s="272">
        <v>1</v>
      </c>
      <c r="Y112" s="272"/>
      <c r="Z112" s="272">
        <v>0</v>
      </c>
      <c r="AA112" s="272">
        <v>0</v>
      </c>
      <c r="AB112" s="272">
        <v>0</v>
      </c>
      <c r="AD112" s="108" t="s">
        <v>85</v>
      </c>
      <c r="AE112" s="103">
        <f t="shared" si="57"/>
        <v>0.68708846263956491</v>
      </c>
      <c r="AF112" s="103">
        <f t="shared" si="58"/>
        <v>0.82735797021511304</v>
      </c>
      <c r="AG112" s="103">
        <f t="shared" si="59"/>
        <v>0.5357142857142857</v>
      </c>
      <c r="AH112" s="143"/>
      <c r="AI112" s="103">
        <f t="shared" si="60"/>
        <v>0.17857142857142858</v>
      </c>
      <c r="AJ112" s="103">
        <f t="shared" si="61"/>
        <v>0.33898305084745761</v>
      </c>
      <c r="AK112" s="103">
        <f t="shared" si="62"/>
        <v>0</v>
      </c>
      <c r="AL112" s="106"/>
      <c r="AM112" s="103">
        <f t="shared" si="63"/>
        <v>1.8808777429467085</v>
      </c>
      <c r="AN112" s="103">
        <f t="shared" si="64"/>
        <v>1.8018018018018018</v>
      </c>
      <c r="AO112" s="103">
        <f t="shared" si="65"/>
        <v>1.9672131147540985</v>
      </c>
      <c r="AP112" s="106"/>
      <c r="AQ112" s="103">
        <f t="shared" si="66"/>
        <v>0.34843205574912894</v>
      </c>
      <c r="AR112" s="103">
        <f t="shared" si="67"/>
        <v>0.3436426116838488</v>
      </c>
      <c r="AS112" s="103">
        <f t="shared" si="68"/>
        <v>0.35335689045936397</v>
      </c>
      <c r="AT112" s="106"/>
      <c r="AU112" s="103">
        <f t="shared" si="69"/>
        <v>0.67796610169491522</v>
      </c>
      <c r="AV112" s="103">
        <f t="shared" si="70"/>
        <v>0.89820359281437123</v>
      </c>
      <c r="AW112" s="103">
        <f t="shared" si="71"/>
        <v>0.390625</v>
      </c>
      <c r="AX112" s="106"/>
      <c r="AY112" s="103">
        <f t="shared" si="72"/>
        <v>0.85324232081911267</v>
      </c>
      <c r="AZ112" s="103">
        <f t="shared" si="73"/>
        <v>1.3201320132013201</v>
      </c>
      <c r="BA112" s="103">
        <f t="shared" si="74"/>
        <v>0.35335689045936397</v>
      </c>
      <c r="BB112" s="143"/>
      <c r="BC112" s="103">
        <f t="shared" si="75"/>
        <v>0</v>
      </c>
      <c r="BD112" s="103">
        <f t="shared" si="76"/>
        <v>0</v>
      </c>
      <c r="BE112" s="103">
        <f t="shared" si="77"/>
        <v>0</v>
      </c>
      <c r="BF112" s="102"/>
    </row>
    <row r="113" spans="1:58" ht="15" customHeight="1" x14ac:dyDescent="0.2">
      <c r="A113" s="108" t="s">
        <v>86</v>
      </c>
      <c r="B113" s="272">
        <v>929</v>
      </c>
      <c r="C113" s="272">
        <v>580</v>
      </c>
      <c r="D113" s="272">
        <v>349</v>
      </c>
      <c r="E113" s="272"/>
      <c r="F113" s="272">
        <v>14</v>
      </c>
      <c r="G113" s="272">
        <v>9</v>
      </c>
      <c r="H113" s="272">
        <v>5</v>
      </c>
      <c r="I113" s="272"/>
      <c r="J113" s="272">
        <v>501</v>
      </c>
      <c r="K113" s="272">
        <v>300</v>
      </c>
      <c r="L113" s="272">
        <v>201</v>
      </c>
      <c r="M113" s="272"/>
      <c r="N113" s="272">
        <v>132</v>
      </c>
      <c r="O113" s="272">
        <v>87</v>
      </c>
      <c r="P113" s="272">
        <v>45</v>
      </c>
      <c r="Q113" s="272"/>
      <c r="R113" s="272">
        <v>166</v>
      </c>
      <c r="S113" s="272">
        <v>104</v>
      </c>
      <c r="T113" s="272">
        <v>62</v>
      </c>
      <c r="U113" s="272"/>
      <c r="V113" s="272">
        <v>92</v>
      </c>
      <c r="W113" s="272">
        <v>65</v>
      </c>
      <c r="X113" s="272">
        <v>27</v>
      </c>
      <c r="Y113" s="272"/>
      <c r="Z113" s="272">
        <v>24</v>
      </c>
      <c r="AA113" s="272">
        <v>15</v>
      </c>
      <c r="AB113" s="272">
        <v>9</v>
      </c>
      <c r="AD113" s="108" t="s">
        <v>86</v>
      </c>
      <c r="AE113" s="103">
        <f t="shared" si="57"/>
        <v>2.341111839121012</v>
      </c>
      <c r="AF113" s="103">
        <f t="shared" si="58"/>
        <v>2.8443921337845128</v>
      </c>
      <c r="AG113" s="103">
        <f t="shared" si="59"/>
        <v>1.8091337929604479</v>
      </c>
      <c r="AH113" s="143"/>
      <c r="AI113" s="103">
        <f t="shared" si="60"/>
        <v>0.22099447513812157</v>
      </c>
      <c r="AJ113" s="103">
        <f t="shared" si="61"/>
        <v>0.27413950654888825</v>
      </c>
      <c r="AK113" s="103">
        <f t="shared" si="62"/>
        <v>0.163826998689384</v>
      </c>
      <c r="AL113" s="106"/>
      <c r="AM113" s="103">
        <f t="shared" si="63"/>
        <v>7.0177896063874492</v>
      </c>
      <c r="AN113" s="103">
        <f t="shared" si="64"/>
        <v>8.1124932395889662</v>
      </c>
      <c r="AO113" s="103">
        <f t="shared" si="65"/>
        <v>5.8413251961639059</v>
      </c>
      <c r="AP113" s="106"/>
      <c r="AQ113" s="103">
        <f t="shared" si="66"/>
        <v>1.9166545665747059</v>
      </c>
      <c r="AR113" s="103">
        <f t="shared" si="67"/>
        <v>2.4611032531824608</v>
      </c>
      <c r="AS113" s="103">
        <f t="shared" si="68"/>
        <v>1.3424821002386633</v>
      </c>
      <c r="AT113" s="106"/>
      <c r="AU113" s="103">
        <f t="shared" si="69"/>
        <v>2.5374503210027517</v>
      </c>
      <c r="AV113" s="103">
        <f t="shared" si="70"/>
        <v>3.1081888822474597</v>
      </c>
      <c r="AW113" s="103">
        <f t="shared" si="71"/>
        <v>1.939924906132666</v>
      </c>
      <c r="AX113" s="106"/>
      <c r="AY113" s="103">
        <f t="shared" si="72"/>
        <v>1.4020115818348065</v>
      </c>
      <c r="AZ113" s="103">
        <f t="shared" si="73"/>
        <v>1.9443613520789709</v>
      </c>
      <c r="BA113" s="103">
        <f t="shared" si="74"/>
        <v>0.83876980428704562</v>
      </c>
      <c r="BB113" s="143"/>
      <c r="BC113" s="103">
        <f t="shared" si="75"/>
        <v>0.38603828212964453</v>
      </c>
      <c r="BD113" s="103">
        <f t="shared" si="76"/>
        <v>0.47080979284369112</v>
      </c>
      <c r="BE113" s="103">
        <f t="shared" si="77"/>
        <v>0.29693170570768723</v>
      </c>
      <c r="BF113" s="102"/>
    </row>
    <row r="114" spans="1:58" ht="15" customHeight="1" x14ac:dyDescent="0.2">
      <c r="A114" s="108" t="s">
        <v>87</v>
      </c>
      <c r="B114" s="272">
        <v>285</v>
      </c>
      <c r="C114" s="272">
        <v>176</v>
      </c>
      <c r="D114" s="272">
        <v>109</v>
      </c>
      <c r="E114" s="272"/>
      <c r="F114" s="272">
        <v>15</v>
      </c>
      <c r="G114" s="272">
        <v>9</v>
      </c>
      <c r="H114" s="272">
        <v>6</v>
      </c>
      <c r="I114" s="272"/>
      <c r="J114" s="272">
        <v>145</v>
      </c>
      <c r="K114" s="272">
        <v>88</v>
      </c>
      <c r="L114" s="272">
        <v>57</v>
      </c>
      <c r="M114" s="272"/>
      <c r="N114" s="272">
        <v>40</v>
      </c>
      <c r="O114" s="272">
        <v>22</v>
      </c>
      <c r="P114" s="272">
        <v>18</v>
      </c>
      <c r="Q114" s="272"/>
      <c r="R114" s="272">
        <v>53</v>
      </c>
      <c r="S114" s="272">
        <v>37</v>
      </c>
      <c r="T114" s="272">
        <v>16</v>
      </c>
      <c r="U114" s="272"/>
      <c r="V114" s="272">
        <v>29</v>
      </c>
      <c r="W114" s="272">
        <v>18</v>
      </c>
      <c r="X114" s="272">
        <v>11</v>
      </c>
      <c r="Y114" s="272"/>
      <c r="Z114" s="272">
        <v>3</v>
      </c>
      <c r="AA114" s="272">
        <v>2</v>
      </c>
      <c r="AB114" s="272">
        <v>1</v>
      </c>
      <c r="AD114" s="108" t="s">
        <v>87</v>
      </c>
      <c r="AE114" s="103">
        <f t="shared" si="57"/>
        <v>1.5941380467613828</v>
      </c>
      <c r="AF114" s="103">
        <f t="shared" si="58"/>
        <v>1.9099294628323387</v>
      </c>
      <c r="AG114" s="103">
        <f t="shared" si="59"/>
        <v>1.2582246334987879</v>
      </c>
      <c r="AH114" s="143"/>
      <c r="AI114" s="103">
        <f t="shared" si="60"/>
        <v>0.5181347150259068</v>
      </c>
      <c r="AJ114" s="103">
        <f t="shared" si="61"/>
        <v>0.5992010652463382</v>
      </c>
      <c r="AK114" s="103">
        <f t="shared" si="62"/>
        <v>0.4307250538406317</v>
      </c>
      <c r="AL114" s="106"/>
      <c r="AM114" s="103">
        <f t="shared" si="63"/>
        <v>4.529834426741643</v>
      </c>
      <c r="AN114" s="103">
        <f t="shared" si="64"/>
        <v>5.2194543297746145</v>
      </c>
      <c r="AO114" s="103">
        <f t="shared" si="65"/>
        <v>3.7623762376237622</v>
      </c>
      <c r="AP114" s="106"/>
      <c r="AQ114" s="103">
        <f t="shared" si="66"/>
        <v>1.2899064817800709</v>
      </c>
      <c r="AR114" s="103">
        <f t="shared" si="67"/>
        <v>1.3968253968253967</v>
      </c>
      <c r="AS114" s="103">
        <f t="shared" si="68"/>
        <v>1.1795543905635648</v>
      </c>
      <c r="AT114" s="106"/>
      <c r="AU114" s="103">
        <f t="shared" si="69"/>
        <v>1.8200549450549453</v>
      </c>
      <c r="AV114" s="103">
        <f t="shared" si="70"/>
        <v>2.4568393094289509</v>
      </c>
      <c r="AW114" s="103">
        <f t="shared" si="71"/>
        <v>1.1379800853485065</v>
      </c>
      <c r="AX114" s="106"/>
      <c r="AY114" s="103">
        <f t="shared" si="72"/>
        <v>0.98006083136194655</v>
      </c>
      <c r="AZ114" s="103">
        <f t="shared" si="73"/>
        <v>1.1896893588896233</v>
      </c>
      <c r="BA114" s="103">
        <f t="shared" si="74"/>
        <v>0.76071922544951587</v>
      </c>
      <c r="BB114" s="143"/>
      <c r="BC114" s="103">
        <f t="shared" si="75"/>
        <v>0.10676156583629894</v>
      </c>
      <c r="BD114" s="103">
        <f t="shared" si="76"/>
        <v>0.13956734124214934</v>
      </c>
      <c r="BE114" s="103">
        <f t="shared" si="77"/>
        <v>7.2621641249092234E-2</v>
      </c>
      <c r="BF114" s="102"/>
    </row>
    <row r="115" spans="1:58" ht="15" customHeight="1" x14ac:dyDescent="0.2">
      <c r="A115" s="108" t="s">
        <v>88</v>
      </c>
      <c r="B115" s="272">
        <v>659</v>
      </c>
      <c r="C115" s="272">
        <v>423</v>
      </c>
      <c r="D115" s="272">
        <v>236</v>
      </c>
      <c r="E115" s="272"/>
      <c r="F115" s="272">
        <v>73</v>
      </c>
      <c r="G115" s="272">
        <v>44</v>
      </c>
      <c r="H115" s="272">
        <v>29</v>
      </c>
      <c r="I115" s="272"/>
      <c r="J115" s="272">
        <v>328</v>
      </c>
      <c r="K115" s="272">
        <v>207</v>
      </c>
      <c r="L115" s="272">
        <v>121</v>
      </c>
      <c r="M115" s="272"/>
      <c r="N115" s="272">
        <v>98</v>
      </c>
      <c r="O115" s="272">
        <v>68</v>
      </c>
      <c r="P115" s="272">
        <v>30</v>
      </c>
      <c r="Q115" s="272"/>
      <c r="R115" s="272">
        <v>86</v>
      </c>
      <c r="S115" s="272">
        <v>55</v>
      </c>
      <c r="T115" s="272">
        <v>31</v>
      </c>
      <c r="U115" s="272"/>
      <c r="V115" s="272">
        <v>58</v>
      </c>
      <c r="W115" s="272">
        <v>41</v>
      </c>
      <c r="X115" s="272">
        <v>17</v>
      </c>
      <c r="Y115" s="272"/>
      <c r="Z115" s="272">
        <v>16</v>
      </c>
      <c r="AA115" s="272">
        <v>8</v>
      </c>
      <c r="AB115" s="272">
        <v>8</v>
      </c>
      <c r="AD115" s="108" t="s">
        <v>88</v>
      </c>
      <c r="AE115" s="103">
        <f t="shared" si="57"/>
        <v>2.6196533630147876</v>
      </c>
      <c r="AF115" s="103">
        <f t="shared" si="58"/>
        <v>3.2611209621463266</v>
      </c>
      <c r="AG115" s="103">
        <f t="shared" si="59"/>
        <v>1.9368075502667215</v>
      </c>
      <c r="AH115" s="143"/>
      <c r="AI115" s="103">
        <f t="shared" si="60"/>
        <v>1.6925573846510549</v>
      </c>
      <c r="AJ115" s="103">
        <f t="shared" si="61"/>
        <v>1.9766397124887691</v>
      </c>
      <c r="AK115" s="103">
        <f t="shared" si="62"/>
        <v>1.3895543842836608</v>
      </c>
      <c r="AL115" s="106"/>
      <c r="AM115" s="103">
        <f t="shared" si="63"/>
        <v>7.1366405570060927</v>
      </c>
      <c r="AN115" s="103">
        <f t="shared" si="64"/>
        <v>8.4940500615510874</v>
      </c>
      <c r="AO115" s="103">
        <f t="shared" si="65"/>
        <v>5.6044465030106529</v>
      </c>
      <c r="AP115" s="106"/>
      <c r="AQ115" s="103">
        <f t="shared" si="66"/>
        <v>2.3075111843654343</v>
      </c>
      <c r="AR115" s="103">
        <f t="shared" si="67"/>
        <v>3.0895047705588365</v>
      </c>
      <c r="AS115" s="103">
        <f t="shared" si="68"/>
        <v>1.466275659824047</v>
      </c>
      <c r="AT115" s="106"/>
      <c r="AU115" s="103">
        <f t="shared" si="69"/>
        <v>2.0544672718585764</v>
      </c>
      <c r="AV115" s="103">
        <f t="shared" si="70"/>
        <v>2.5652985074626868</v>
      </c>
      <c r="AW115" s="103">
        <f t="shared" si="71"/>
        <v>1.5181194906953968</v>
      </c>
      <c r="AX115" s="106"/>
      <c r="AY115" s="103">
        <f t="shared" si="72"/>
        <v>1.4598540145985401</v>
      </c>
      <c r="AZ115" s="103">
        <f t="shared" si="73"/>
        <v>1.9854721549636805</v>
      </c>
      <c r="BA115" s="103">
        <f t="shared" si="74"/>
        <v>0.89098532494758897</v>
      </c>
      <c r="BB115" s="143"/>
      <c r="BC115" s="103">
        <f t="shared" si="75"/>
        <v>0.41655818797188238</v>
      </c>
      <c r="BD115" s="103">
        <f t="shared" si="76"/>
        <v>0.42149631190727077</v>
      </c>
      <c r="BE115" s="103">
        <f t="shared" si="77"/>
        <v>0.4117344312918168</v>
      </c>
      <c r="BF115" s="102"/>
    </row>
    <row r="116" spans="1:58" ht="15" customHeight="1" x14ac:dyDescent="0.2">
      <c r="A116" s="108" t="s">
        <v>89</v>
      </c>
      <c r="B116" s="272">
        <v>191</v>
      </c>
      <c r="C116" s="272">
        <v>141</v>
      </c>
      <c r="D116" s="272">
        <v>50</v>
      </c>
      <c r="E116" s="272"/>
      <c r="F116" s="272">
        <v>7</v>
      </c>
      <c r="G116" s="272">
        <v>4</v>
      </c>
      <c r="H116" s="272">
        <v>3</v>
      </c>
      <c r="I116" s="272"/>
      <c r="J116" s="272">
        <v>65</v>
      </c>
      <c r="K116" s="272">
        <v>47</v>
      </c>
      <c r="L116" s="272">
        <v>18</v>
      </c>
      <c r="M116" s="272"/>
      <c r="N116" s="272">
        <v>44</v>
      </c>
      <c r="O116" s="272">
        <v>36</v>
      </c>
      <c r="P116" s="272">
        <v>8</v>
      </c>
      <c r="Q116" s="272"/>
      <c r="R116" s="272">
        <v>49</v>
      </c>
      <c r="S116" s="272">
        <v>35</v>
      </c>
      <c r="T116" s="272">
        <v>14</v>
      </c>
      <c r="U116" s="272"/>
      <c r="V116" s="272">
        <v>25</v>
      </c>
      <c r="W116" s="272">
        <v>18</v>
      </c>
      <c r="X116" s="272">
        <v>7</v>
      </c>
      <c r="Y116" s="272"/>
      <c r="Z116" s="272">
        <v>1</v>
      </c>
      <c r="AA116" s="272">
        <v>1</v>
      </c>
      <c r="AB116" s="272">
        <v>0</v>
      </c>
      <c r="AD116" s="108" t="s">
        <v>89</v>
      </c>
      <c r="AE116" s="103">
        <f t="shared" si="57"/>
        <v>2.2670623145400595</v>
      </c>
      <c r="AF116" s="103">
        <f t="shared" si="58"/>
        <v>3.2317212926885173</v>
      </c>
      <c r="AG116" s="103">
        <f t="shared" si="59"/>
        <v>1.2309207287050714</v>
      </c>
      <c r="AH116" s="143"/>
      <c r="AI116" s="103">
        <f t="shared" si="60"/>
        <v>0.53970701619121042</v>
      </c>
      <c r="AJ116" s="103">
        <f t="shared" si="61"/>
        <v>0.60882800608828003</v>
      </c>
      <c r="AK116" s="103">
        <f t="shared" si="62"/>
        <v>0.46875</v>
      </c>
      <c r="AL116" s="106"/>
      <c r="AM116" s="103">
        <f t="shared" si="63"/>
        <v>4.0148239654107476</v>
      </c>
      <c r="AN116" s="103">
        <f t="shared" si="64"/>
        <v>5.3899082568807346</v>
      </c>
      <c r="AO116" s="103">
        <f t="shared" si="65"/>
        <v>2.4096385542168677</v>
      </c>
      <c r="AP116" s="106"/>
      <c r="AQ116" s="103">
        <f t="shared" si="66"/>
        <v>2.9850746268656714</v>
      </c>
      <c r="AR116" s="103">
        <f t="shared" si="67"/>
        <v>4.8648648648648649</v>
      </c>
      <c r="AS116" s="103">
        <f t="shared" si="68"/>
        <v>1.0899182561307901</v>
      </c>
      <c r="AT116" s="106"/>
      <c r="AU116" s="103">
        <f t="shared" si="69"/>
        <v>3.4925160370634352</v>
      </c>
      <c r="AV116" s="103">
        <f t="shared" si="70"/>
        <v>4.6357615894039732</v>
      </c>
      <c r="AW116" s="103">
        <f t="shared" si="71"/>
        <v>2.1604938271604937</v>
      </c>
      <c r="AX116" s="106"/>
      <c r="AY116" s="103">
        <f t="shared" si="72"/>
        <v>1.8024513338139869</v>
      </c>
      <c r="AZ116" s="103">
        <f t="shared" si="73"/>
        <v>2.6162790697674421</v>
      </c>
      <c r="BA116" s="103">
        <f t="shared" si="74"/>
        <v>1.0014306151645207</v>
      </c>
      <c r="BB116" s="143"/>
      <c r="BC116" s="103">
        <f t="shared" si="75"/>
        <v>8.0321285140562249E-2</v>
      </c>
      <c r="BD116" s="103">
        <f t="shared" si="76"/>
        <v>0.15360983102918588</v>
      </c>
      <c r="BE116" s="103">
        <f t="shared" si="77"/>
        <v>0</v>
      </c>
      <c r="BF116" s="102"/>
    </row>
    <row r="117" spans="1:58" ht="15" customHeight="1" x14ac:dyDescent="0.2">
      <c r="A117" s="154" t="s">
        <v>90</v>
      </c>
      <c r="B117" s="272">
        <v>589</v>
      </c>
      <c r="C117" s="272">
        <v>384</v>
      </c>
      <c r="D117" s="272">
        <v>205</v>
      </c>
      <c r="E117" s="272"/>
      <c r="F117" s="272">
        <v>3</v>
      </c>
      <c r="G117" s="272">
        <v>2</v>
      </c>
      <c r="H117" s="272">
        <v>1</v>
      </c>
      <c r="I117" s="272"/>
      <c r="J117" s="272">
        <v>327</v>
      </c>
      <c r="K117" s="272">
        <v>215</v>
      </c>
      <c r="L117" s="272">
        <v>112</v>
      </c>
      <c r="M117" s="272"/>
      <c r="N117" s="272">
        <v>91</v>
      </c>
      <c r="O117" s="272">
        <v>54</v>
      </c>
      <c r="P117" s="272">
        <v>37</v>
      </c>
      <c r="Q117" s="272"/>
      <c r="R117" s="272">
        <v>93</v>
      </c>
      <c r="S117" s="272">
        <v>59</v>
      </c>
      <c r="T117" s="272">
        <v>34</v>
      </c>
      <c r="U117" s="272"/>
      <c r="V117" s="272">
        <v>65</v>
      </c>
      <c r="W117" s="272">
        <v>47</v>
      </c>
      <c r="X117" s="272">
        <v>18</v>
      </c>
      <c r="Y117" s="272"/>
      <c r="Z117" s="272">
        <v>10</v>
      </c>
      <c r="AA117" s="272">
        <v>7</v>
      </c>
      <c r="AB117" s="272">
        <v>3</v>
      </c>
      <c r="AD117" s="154" t="s">
        <v>90</v>
      </c>
      <c r="AE117" s="103">
        <f t="shared" si="57"/>
        <v>1.6285564188348496</v>
      </c>
      <c r="AF117" s="103">
        <f t="shared" si="58"/>
        <v>2.0606385833109737</v>
      </c>
      <c r="AG117" s="103">
        <f t="shared" si="59"/>
        <v>1.1692904403376683</v>
      </c>
      <c r="AH117" s="143"/>
      <c r="AI117" s="103">
        <f t="shared" si="60"/>
        <v>5.2650052650052653E-2</v>
      </c>
      <c r="AJ117" s="103">
        <f t="shared" si="61"/>
        <v>6.7317401548300237E-2</v>
      </c>
      <c r="AK117" s="103">
        <f t="shared" si="62"/>
        <v>3.6670333700036667E-2</v>
      </c>
      <c r="AL117" s="106"/>
      <c r="AM117" s="103">
        <f t="shared" si="63"/>
        <v>5.0752754927828647</v>
      </c>
      <c r="AN117" s="103">
        <f t="shared" si="64"/>
        <v>6.3817156426239237</v>
      </c>
      <c r="AO117" s="103">
        <f t="shared" si="65"/>
        <v>3.6434612882238127</v>
      </c>
      <c r="AP117" s="106"/>
      <c r="AQ117" s="103">
        <f t="shared" si="66"/>
        <v>1.4986824769433467</v>
      </c>
      <c r="AR117" s="103">
        <f t="shared" si="67"/>
        <v>1.7641293694870959</v>
      </c>
      <c r="AS117" s="103">
        <f t="shared" si="68"/>
        <v>1.2288276320159415</v>
      </c>
      <c r="AT117" s="106"/>
      <c r="AU117" s="103">
        <f t="shared" si="69"/>
        <v>1.5043675186023941</v>
      </c>
      <c r="AV117" s="103">
        <f t="shared" si="70"/>
        <v>1.857682619647355</v>
      </c>
      <c r="AW117" s="103">
        <f t="shared" si="71"/>
        <v>1.1310711909514306</v>
      </c>
      <c r="AX117" s="106"/>
      <c r="AY117" s="103">
        <f t="shared" si="72"/>
        <v>1.0759807978811455</v>
      </c>
      <c r="AZ117" s="103">
        <f t="shared" si="73"/>
        <v>1.5156401160915833</v>
      </c>
      <c r="BA117" s="103">
        <f t="shared" si="74"/>
        <v>0.61224489795918369</v>
      </c>
      <c r="BB117" s="143"/>
      <c r="BC117" s="103">
        <f t="shared" si="75"/>
        <v>0.17448961786773687</v>
      </c>
      <c r="BD117" s="103">
        <f t="shared" si="76"/>
        <v>0.23672641190395671</v>
      </c>
      <c r="BE117" s="103">
        <f t="shared" si="77"/>
        <v>0.10814708002883922</v>
      </c>
      <c r="BF117" s="102"/>
    </row>
    <row r="118" spans="1:58" ht="15" customHeight="1" x14ac:dyDescent="0.2">
      <c r="A118" s="108" t="s">
        <v>91</v>
      </c>
      <c r="B118" s="272">
        <v>496</v>
      </c>
      <c r="C118" s="272">
        <v>249</v>
      </c>
      <c r="D118" s="272">
        <v>247</v>
      </c>
      <c r="E118" s="272"/>
      <c r="F118" s="272">
        <v>23</v>
      </c>
      <c r="G118" s="272">
        <v>11</v>
      </c>
      <c r="H118" s="272">
        <v>12</v>
      </c>
      <c r="I118" s="272"/>
      <c r="J118" s="272">
        <v>187</v>
      </c>
      <c r="K118" s="272">
        <v>98</v>
      </c>
      <c r="L118" s="272">
        <v>89</v>
      </c>
      <c r="M118" s="272"/>
      <c r="N118" s="272">
        <v>88</v>
      </c>
      <c r="O118" s="272">
        <v>44</v>
      </c>
      <c r="P118" s="272">
        <v>44</v>
      </c>
      <c r="Q118" s="272"/>
      <c r="R118" s="272">
        <v>98</v>
      </c>
      <c r="S118" s="272">
        <v>51</v>
      </c>
      <c r="T118" s="272">
        <v>47</v>
      </c>
      <c r="U118" s="272"/>
      <c r="V118" s="272">
        <v>64</v>
      </c>
      <c r="W118" s="272">
        <v>32</v>
      </c>
      <c r="X118" s="272">
        <v>32</v>
      </c>
      <c r="Y118" s="272"/>
      <c r="Z118" s="272">
        <v>36</v>
      </c>
      <c r="AA118" s="272">
        <v>13</v>
      </c>
      <c r="AB118" s="272">
        <v>23</v>
      </c>
      <c r="AD118" s="108" t="s">
        <v>91</v>
      </c>
      <c r="AE118" s="103">
        <f t="shared" si="57"/>
        <v>5.2698682532936676</v>
      </c>
      <c r="AF118" s="103">
        <f t="shared" si="58"/>
        <v>5.2201257861635222</v>
      </c>
      <c r="AG118" s="103">
        <f t="shared" si="59"/>
        <v>5.3209823352003447</v>
      </c>
      <c r="AH118" s="143"/>
      <c r="AI118" s="103">
        <f t="shared" si="60"/>
        <v>1.5561569688768606</v>
      </c>
      <c r="AJ118" s="103">
        <f t="shared" si="61"/>
        <v>1.4435695538057742</v>
      </c>
      <c r="AK118" s="103">
        <f t="shared" si="62"/>
        <v>1.6759776536312849</v>
      </c>
      <c r="AL118" s="106"/>
      <c r="AM118" s="103">
        <f t="shared" si="63"/>
        <v>10.980622431004109</v>
      </c>
      <c r="AN118" s="103">
        <f t="shared" si="64"/>
        <v>11.40861466821886</v>
      </c>
      <c r="AO118" s="103">
        <f t="shared" si="65"/>
        <v>10.545023696682465</v>
      </c>
      <c r="AP118" s="106"/>
      <c r="AQ118" s="103">
        <f t="shared" si="66"/>
        <v>5.3625837903717244</v>
      </c>
      <c r="AR118" s="103">
        <f t="shared" si="67"/>
        <v>5.3140096618357484</v>
      </c>
      <c r="AS118" s="103">
        <f t="shared" si="68"/>
        <v>5.4120541205412058</v>
      </c>
      <c r="AT118" s="106"/>
      <c r="AU118" s="103">
        <f t="shared" si="69"/>
        <v>5.8894230769230766</v>
      </c>
      <c r="AV118" s="103">
        <f t="shared" si="70"/>
        <v>6.2423500611995104</v>
      </c>
      <c r="AW118" s="103">
        <f t="shared" si="71"/>
        <v>5.548996458087367</v>
      </c>
      <c r="AX118" s="106"/>
      <c r="AY118" s="103">
        <f t="shared" si="72"/>
        <v>4.2924211938296448</v>
      </c>
      <c r="AZ118" s="103">
        <f t="shared" si="73"/>
        <v>4.1666666666666661</v>
      </c>
      <c r="BA118" s="103">
        <f t="shared" si="74"/>
        <v>4.4260027662517292</v>
      </c>
      <c r="BB118" s="143"/>
      <c r="BC118" s="103">
        <f t="shared" si="75"/>
        <v>2.508710801393728</v>
      </c>
      <c r="BD118" s="103">
        <f t="shared" si="76"/>
        <v>1.7663043478260869</v>
      </c>
      <c r="BE118" s="103">
        <f t="shared" si="77"/>
        <v>3.2904148783977112</v>
      </c>
      <c r="BF118" s="102"/>
    </row>
    <row r="119" spans="1:58" ht="15" customHeight="1" x14ac:dyDescent="0.2">
      <c r="A119" s="108" t="s">
        <v>92</v>
      </c>
      <c r="B119" s="272">
        <v>526</v>
      </c>
      <c r="C119" s="272">
        <v>314</v>
      </c>
      <c r="D119" s="272">
        <v>212</v>
      </c>
      <c r="E119" s="272"/>
      <c r="F119" s="272">
        <v>15</v>
      </c>
      <c r="G119" s="272">
        <v>8</v>
      </c>
      <c r="H119" s="272">
        <v>7</v>
      </c>
      <c r="I119" s="272"/>
      <c r="J119" s="272">
        <v>263</v>
      </c>
      <c r="K119" s="272">
        <v>153</v>
      </c>
      <c r="L119" s="272">
        <v>110</v>
      </c>
      <c r="M119" s="272"/>
      <c r="N119" s="272">
        <v>76</v>
      </c>
      <c r="O119" s="272">
        <v>55</v>
      </c>
      <c r="P119" s="272">
        <v>21</v>
      </c>
      <c r="Q119" s="272"/>
      <c r="R119" s="272">
        <v>98</v>
      </c>
      <c r="S119" s="272">
        <v>55</v>
      </c>
      <c r="T119" s="272">
        <v>43</v>
      </c>
      <c r="U119" s="272"/>
      <c r="V119" s="272">
        <v>61</v>
      </c>
      <c r="W119" s="272">
        <v>36</v>
      </c>
      <c r="X119" s="272">
        <v>25</v>
      </c>
      <c r="Y119" s="272"/>
      <c r="Z119" s="272">
        <v>13</v>
      </c>
      <c r="AA119" s="272">
        <v>7</v>
      </c>
      <c r="AB119" s="272">
        <v>6</v>
      </c>
      <c r="AD119" s="108" t="s">
        <v>92</v>
      </c>
      <c r="AE119" s="103">
        <f t="shared" si="57"/>
        <v>1.6022419202534344</v>
      </c>
      <c r="AF119" s="103">
        <f t="shared" si="58"/>
        <v>1.8790018550655256</v>
      </c>
      <c r="AG119" s="103">
        <f t="shared" si="59"/>
        <v>1.3152996649708399</v>
      </c>
      <c r="AH119" s="143"/>
      <c r="AI119" s="103">
        <f t="shared" si="60"/>
        <v>0.28968713789107764</v>
      </c>
      <c r="AJ119" s="103">
        <f t="shared" si="61"/>
        <v>0.30592734225621415</v>
      </c>
      <c r="AK119" s="103">
        <f t="shared" si="62"/>
        <v>0.27311744049941472</v>
      </c>
      <c r="AL119" s="106"/>
      <c r="AM119" s="103">
        <f t="shared" si="63"/>
        <v>4.4305929919137466</v>
      </c>
      <c r="AN119" s="103">
        <f t="shared" si="64"/>
        <v>5.1051051051051051</v>
      </c>
      <c r="AO119" s="103">
        <f t="shared" si="65"/>
        <v>3.7427696495406599</v>
      </c>
      <c r="AP119" s="106"/>
      <c r="AQ119" s="103">
        <f t="shared" si="66"/>
        <v>1.3896507588224538</v>
      </c>
      <c r="AR119" s="103">
        <f t="shared" si="67"/>
        <v>1.9635844341306676</v>
      </c>
      <c r="AS119" s="103">
        <f t="shared" si="68"/>
        <v>0.78710644677661168</v>
      </c>
      <c r="AT119" s="106"/>
      <c r="AU119" s="103">
        <f t="shared" si="69"/>
        <v>1.8191943567848523</v>
      </c>
      <c r="AV119" s="103">
        <f t="shared" si="70"/>
        <v>1.9985465116279071</v>
      </c>
      <c r="AW119" s="103">
        <f t="shared" si="71"/>
        <v>1.6318785578747628</v>
      </c>
      <c r="AX119" s="106"/>
      <c r="AY119" s="103">
        <f t="shared" si="72"/>
        <v>1.1252536432392548</v>
      </c>
      <c r="AZ119" s="103">
        <f t="shared" si="73"/>
        <v>1.2958963282937366</v>
      </c>
      <c r="BA119" s="103">
        <f t="shared" si="74"/>
        <v>0.94589481649640561</v>
      </c>
      <c r="BB119" s="143"/>
      <c r="BC119" s="103">
        <f t="shared" si="75"/>
        <v>0.23905847738139022</v>
      </c>
      <c r="BD119" s="103">
        <f t="shared" si="76"/>
        <v>0.25289017341040465</v>
      </c>
      <c r="BE119" s="103">
        <f t="shared" si="77"/>
        <v>0.22471910112359553</v>
      </c>
      <c r="BF119" s="102"/>
    </row>
    <row r="120" spans="1:58" ht="15" customHeight="1" x14ac:dyDescent="0.2">
      <c r="A120" s="108" t="s">
        <v>93</v>
      </c>
      <c r="B120" s="272">
        <v>230</v>
      </c>
      <c r="C120" s="272">
        <v>155</v>
      </c>
      <c r="D120" s="272">
        <v>75</v>
      </c>
      <c r="E120" s="272"/>
      <c r="F120" s="272">
        <v>26</v>
      </c>
      <c r="G120" s="272">
        <v>15</v>
      </c>
      <c r="H120" s="272">
        <v>11</v>
      </c>
      <c r="I120" s="272"/>
      <c r="J120" s="272">
        <v>124</v>
      </c>
      <c r="K120" s="272">
        <v>81</v>
      </c>
      <c r="L120" s="272">
        <v>43</v>
      </c>
      <c r="M120" s="272"/>
      <c r="N120" s="272">
        <v>40</v>
      </c>
      <c r="O120" s="272">
        <v>30</v>
      </c>
      <c r="P120" s="272">
        <v>10</v>
      </c>
      <c r="Q120" s="272"/>
      <c r="R120" s="272">
        <v>27</v>
      </c>
      <c r="S120" s="272">
        <v>19</v>
      </c>
      <c r="T120" s="272">
        <v>8</v>
      </c>
      <c r="U120" s="272"/>
      <c r="V120" s="272">
        <v>10</v>
      </c>
      <c r="W120" s="272">
        <v>8</v>
      </c>
      <c r="X120" s="272">
        <v>2</v>
      </c>
      <c r="Y120" s="272"/>
      <c r="Z120" s="272">
        <v>3</v>
      </c>
      <c r="AA120" s="272">
        <v>2</v>
      </c>
      <c r="AB120" s="272">
        <v>1</v>
      </c>
      <c r="AD120" s="108" t="s">
        <v>93</v>
      </c>
      <c r="AE120" s="103">
        <f t="shared" si="57"/>
        <v>2.9176709374603575</v>
      </c>
      <c r="AF120" s="103">
        <f t="shared" si="58"/>
        <v>3.8375835602872002</v>
      </c>
      <c r="AG120" s="103">
        <f t="shared" si="59"/>
        <v>1.951092611862643</v>
      </c>
      <c r="AH120" s="143"/>
      <c r="AI120" s="103">
        <f t="shared" si="60"/>
        <v>2.1001615508885298</v>
      </c>
      <c r="AJ120" s="103">
        <f t="shared" si="61"/>
        <v>2.2692889561270801</v>
      </c>
      <c r="AK120" s="103">
        <f t="shared" si="62"/>
        <v>1.9064124783362217</v>
      </c>
      <c r="AL120" s="106"/>
      <c r="AM120" s="103">
        <f t="shared" si="63"/>
        <v>8.2777036048064083</v>
      </c>
      <c r="AN120" s="103">
        <f t="shared" si="64"/>
        <v>10.331632653061225</v>
      </c>
      <c r="AO120" s="103">
        <f t="shared" si="65"/>
        <v>6.0224089635854341</v>
      </c>
      <c r="AP120" s="106"/>
      <c r="AQ120" s="103">
        <f t="shared" si="66"/>
        <v>3.0534351145038165</v>
      </c>
      <c r="AR120" s="103">
        <f t="shared" si="67"/>
        <v>4.5523520485584212</v>
      </c>
      <c r="AS120" s="103">
        <f t="shared" si="68"/>
        <v>1.5360983102918586</v>
      </c>
      <c r="AT120" s="106"/>
      <c r="AU120" s="103">
        <f t="shared" si="69"/>
        <v>1.9867549668874174</v>
      </c>
      <c r="AV120" s="103">
        <f t="shared" si="70"/>
        <v>2.8273809523809526</v>
      </c>
      <c r="AW120" s="103">
        <f t="shared" si="71"/>
        <v>1.1644832605531297</v>
      </c>
      <c r="AX120" s="106"/>
      <c r="AY120" s="103">
        <f t="shared" si="72"/>
        <v>0.82304526748971196</v>
      </c>
      <c r="AZ120" s="103">
        <f t="shared" si="73"/>
        <v>1.2759170653907497</v>
      </c>
      <c r="BA120" s="103">
        <f t="shared" si="74"/>
        <v>0.3401360544217687</v>
      </c>
      <c r="BB120" s="143"/>
      <c r="BC120" s="103">
        <f t="shared" si="75"/>
        <v>0.23752969121140144</v>
      </c>
      <c r="BD120" s="103">
        <f t="shared" si="76"/>
        <v>0.31446540880503149</v>
      </c>
      <c r="BE120" s="103">
        <f t="shared" si="77"/>
        <v>0.15948963317384371</v>
      </c>
      <c r="BF120" s="102"/>
    </row>
    <row r="121" spans="1:58" ht="15" customHeight="1" x14ac:dyDescent="0.2">
      <c r="A121" s="108" t="s">
        <v>94</v>
      </c>
      <c r="B121" s="272">
        <v>233</v>
      </c>
      <c r="C121" s="272">
        <v>155</v>
      </c>
      <c r="D121" s="272">
        <v>78</v>
      </c>
      <c r="E121" s="272"/>
      <c r="F121" s="272">
        <v>1</v>
      </c>
      <c r="G121" s="272">
        <v>1</v>
      </c>
      <c r="H121" s="272">
        <v>0</v>
      </c>
      <c r="I121" s="272"/>
      <c r="J121" s="272">
        <v>135</v>
      </c>
      <c r="K121" s="272">
        <v>84</v>
      </c>
      <c r="L121" s="272">
        <v>51</v>
      </c>
      <c r="M121" s="272"/>
      <c r="N121" s="272">
        <v>35</v>
      </c>
      <c r="O121" s="272">
        <v>24</v>
      </c>
      <c r="P121" s="272">
        <v>11</v>
      </c>
      <c r="Q121" s="272"/>
      <c r="R121" s="272">
        <v>36</v>
      </c>
      <c r="S121" s="272">
        <v>27</v>
      </c>
      <c r="T121" s="272">
        <v>9</v>
      </c>
      <c r="U121" s="272"/>
      <c r="V121" s="272">
        <v>26</v>
      </c>
      <c r="W121" s="272">
        <v>19</v>
      </c>
      <c r="X121" s="272">
        <v>7</v>
      </c>
      <c r="Y121" s="272"/>
      <c r="Z121" s="272">
        <v>0</v>
      </c>
      <c r="AA121" s="272">
        <v>0</v>
      </c>
      <c r="AB121" s="272">
        <v>0</v>
      </c>
      <c r="AD121" s="108" t="s">
        <v>94</v>
      </c>
      <c r="AE121" s="103">
        <f t="shared" si="57"/>
        <v>1.9062423300335432</v>
      </c>
      <c r="AF121" s="103">
        <f t="shared" si="58"/>
        <v>2.4796032634778435</v>
      </c>
      <c r="AG121" s="103">
        <f t="shared" si="59"/>
        <v>1.3060951105157401</v>
      </c>
      <c r="AH121" s="143"/>
      <c r="AI121" s="103">
        <f t="shared" si="60"/>
        <v>5.2029136316337155E-2</v>
      </c>
      <c r="AJ121" s="103">
        <f t="shared" si="61"/>
        <v>0.1</v>
      </c>
      <c r="AK121" s="103">
        <f t="shared" si="62"/>
        <v>0</v>
      </c>
      <c r="AL121" s="106"/>
      <c r="AM121" s="103">
        <f t="shared" si="63"/>
        <v>6.0294774452880748</v>
      </c>
      <c r="AN121" s="103">
        <f t="shared" si="64"/>
        <v>7.1428571428571423</v>
      </c>
      <c r="AO121" s="103">
        <f t="shared" si="65"/>
        <v>4.7977422389463777</v>
      </c>
      <c r="AP121" s="106"/>
      <c r="AQ121" s="103">
        <f t="shared" si="66"/>
        <v>1.5981735159817352</v>
      </c>
      <c r="AR121" s="103">
        <f t="shared" si="67"/>
        <v>2.1164021164021163</v>
      </c>
      <c r="AS121" s="103">
        <f t="shared" si="68"/>
        <v>1.0416666666666665</v>
      </c>
      <c r="AT121" s="106"/>
      <c r="AU121" s="103">
        <f t="shared" si="69"/>
        <v>1.6973125884016973</v>
      </c>
      <c r="AV121" s="103">
        <f t="shared" si="70"/>
        <v>2.6061776061776061</v>
      </c>
      <c r="AW121" s="103">
        <f t="shared" si="71"/>
        <v>0.82949308755760376</v>
      </c>
      <c r="AX121" s="106"/>
      <c r="AY121" s="103">
        <f t="shared" si="72"/>
        <v>1.3605442176870748</v>
      </c>
      <c r="AZ121" s="103">
        <f t="shared" si="73"/>
        <v>1.9250253292806485</v>
      </c>
      <c r="BA121" s="103">
        <f t="shared" si="74"/>
        <v>0.75757575757575757</v>
      </c>
      <c r="BB121" s="143"/>
      <c r="BC121" s="103">
        <f t="shared" si="75"/>
        <v>0</v>
      </c>
      <c r="BD121" s="103">
        <f t="shared" si="76"/>
        <v>0</v>
      </c>
      <c r="BE121" s="103">
        <f t="shared" si="77"/>
        <v>0</v>
      </c>
      <c r="BF121" s="102"/>
    </row>
    <row r="122" spans="1:58" ht="15" customHeight="1" x14ac:dyDescent="0.2">
      <c r="A122" s="108" t="s">
        <v>95</v>
      </c>
      <c r="B122" s="272">
        <v>82</v>
      </c>
      <c r="C122" s="272">
        <v>56</v>
      </c>
      <c r="D122" s="272">
        <v>26</v>
      </c>
      <c r="E122" s="272"/>
      <c r="F122" s="272">
        <v>6</v>
      </c>
      <c r="G122" s="272">
        <v>4</v>
      </c>
      <c r="H122" s="272">
        <v>2</v>
      </c>
      <c r="I122" s="272"/>
      <c r="J122" s="272">
        <v>35</v>
      </c>
      <c r="K122" s="272">
        <v>26</v>
      </c>
      <c r="L122" s="272">
        <v>9</v>
      </c>
      <c r="M122" s="272"/>
      <c r="N122" s="272">
        <v>17</v>
      </c>
      <c r="O122" s="272">
        <v>9</v>
      </c>
      <c r="P122" s="272">
        <v>8</v>
      </c>
      <c r="Q122" s="272"/>
      <c r="R122" s="272">
        <v>14</v>
      </c>
      <c r="S122" s="272">
        <v>11</v>
      </c>
      <c r="T122" s="272">
        <v>3</v>
      </c>
      <c r="U122" s="272"/>
      <c r="V122" s="272">
        <v>8</v>
      </c>
      <c r="W122" s="272">
        <v>5</v>
      </c>
      <c r="X122" s="272">
        <v>3</v>
      </c>
      <c r="Y122" s="272"/>
      <c r="Z122" s="272">
        <v>2</v>
      </c>
      <c r="AA122" s="272">
        <v>1</v>
      </c>
      <c r="AB122" s="272">
        <v>1</v>
      </c>
      <c r="AD122" s="108" t="s">
        <v>95</v>
      </c>
      <c r="AE122" s="103">
        <f t="shared" si="57"/>
        <v>1.1687571265678449</v>
      </c>
      <c r="AF122" s="103">
        <f t="shared" si="58"/>
        <v>1.519674355495251</v>
      </c>
      <c r="AG122" s="103">
        <f t="shared" si="59"/>
        <v>0.78054638246772734</v>
      </c>
      <c r="AH122" s="143"/>
      <c r="AI122" s="103">
        <f t="shared" si="60"/>
        <v>0.54347826086956519</v>
      </c>
      <c r="AJ122" s="103">
        <f t="shared" si="61"/>
        <v>0.70796460176991149</v>
      </c>
      <c r="AK122" s="103">
        <f t="shared" si="62"/>
        <v>0.3710575139146568</v>
      </c>
      <c r="AL122" s="106"/>
      <c r="AM122" s="103">
        <f t="shared" si="63"/>
        <v>2.8248587570621471</v>
      </c>
      <c r="AN122" s="103">
        <f t="shared" si="64"/>
        <v>3.8461538461538463</v>
      </c>
      <c r="AO122" s="103">
        <f t="shared" si="65"/>
        <v>1.5985790408525755</v>
      </c>
      <c r="AP122" s="106"/>
      <c r="AQ122" s="103">
        <f t="shared" si="66"/>
        <v>1.3654618473895583</v>
      </c>
      <c r="AR122" s="103">
        <f t="shared" si="67"/>
        <v>1.4218009478672986</v>
      </c>
      <c r="AS122" s="103">
        <f t="shared" si="68"/>
        <v>1.3071895424836601</v>
      </c>
      <c r="AT122" s="106"/>
      <c r="AU122" s="103">
        <f t="shared" si="69"/>
        <v>1.2259194395796849</v>
      </c>
      <c r="AV122" s="103">
        <f t="shared" si="70"/>
        <v>1.8272425249169437</v>
      </c>
      <c r="AW122" s="103">
        <f t="shared" si="71"/>
        <v>0.55555555555555558</v>
      </c>
      <c r="AX122" s="106"/>
      <c r="AY122" s="103">
        <f t="shared" si="72"/>
        <v>0.6932409012131715</v>
      </c>
      <c r="AZ122" s="103">
        <f t="shared" si="73"/>
        <v>0.81300813008130091</v>
      </c>
      <c r="BA122" s="103">
        <f t="shared" si="74"/>
        <v>0.55658627087198509</v>
      </c>
      <c r="BB122" s="143"/>
      <c r="BC122" s="103">
        <f t="shared" si="75"/>
        <v>0.17667844522968199</v>
      </c>
      <c r="BD122" s="103">
        <f t="shared" si="76"/>
        <v>0.16835016835016833</v>
      </c>
      <c r="BE122" s="103">
        <f t="shared" si="77"/>
        <v>0.18587360594795538</v>
      </c>
      <c r="BF122" s="102"/>
    </row>
    <row r="123" spans="1:58" ht="15" customHeight="1" x14ac:dyDescent="0.2">
      <c r="A123" s="108" t="s">
        <v>96</v>
      </c>
      <c r="B123" s="272">
        <v>251</v>
      </c>
      <c r="C123" s="272">
        <v>160</v>
      </c>
      <c r="D123" s="272">
        <v>91</v>
      </c>
      <c r="E123" s="272"/>
      <c r="F123" s="272">
        <v>33</v>
      </c>
      <c r="G123" s="272">
        <v>18</v>
      </c>
      <c r="H123" s="272">
        <v>15</v>
      </c>
      <c r="I123" s="272"/>
      <c r="J123" s="272">
        <v>111</v>
      </c>
      <c r="K123" s="272">
        <v>77</v>
      </c>
      <c r="L123" s="272">
        <v>34</v>
      </c>
      <c r="M123" s="272"/>
      <c r="N123" s="272">
        <v>44</v>
      </c>
      <c r="O123" s="272">
        <v>26</v>
      </c>
      <c r="P123" s="272">
        <v>18</v>
      </c>
      <c r="Q123" s="272"/>
      <c r="R123" s="272">
        <v>33</v>
      </c>
      <c r="S123" s="272">
        <v>23</v>
      </c>
      <c r="T123" s="272">
        <v>10</v>
      </c>
      <c r="U123" s="272"/>
      <c r="V123" s="272">
        <v>20</v>
      </c>
      <c r="W123" s="272">
        <v>10</v>
      </c>
      <c r="X123" s="272">
        <v>10</v>
      </c>
      <c r="Y123" s="272"/>
      <c r="Z123" s="272">
        <v>10</v>
      </c>
      <c r="AA123" s="272">
        <v>6</v>
      </c>
      <c r="AB123" s="272">
        <v>4</v>
      </c>
      <c r="AD123" s="108" t="s">
        <v>96</v>
      </c>
      <c r="AE123" s="103">
        <f t="shared" si="57"/>
        <v>2.4447258205902407</v>
      </c>
      <c r="AF123" s="103">
        <f t="shared" si="58"/>
        <v>2.9934518241347052</v>
      </c>
      <c r="AG123" s="103">
        <f t="shared" si="59"/>
        <v>1.8488419341731004</v>
      </c>
      <c r="AH123" s="143"/>
      <c r="AI123" s="103">
        <f t="shared" si="60"/>
        <v>2.0307692307692307</v>
      </c>
      <c r="AJ123" s="103">
        <f t="shared" si="61"/>
        <v>2.1818181818181821</v>
      </c>
      <c r="AK123" s="103">
        <f t="shared" si="62"/>
        <v>1.875</v>
      </c>
      <c r="AL123" s="106"/>
      <c r="AM123" s="103">
        <f t="shared" si="63"/>
        <v>5.7933194154488517</v>
      </c>
      <c r="AN123" s="103">
        <f t="shared" si="64"/>
        <v>7.2029934518241339</v>
      </c>
      <c r="AO123" s="103">
        <f t="shared" si="65"/>
        <v>4.0141676505312871</v>
      </c>
      <c r="AP123" s="106"/>
      <c r="AQ123" s="103">
        <f t="shared" si="66"/>
        <v>2.4162548050521688</v>
      </c>
      <c r="AR123" s="103">
        <f t="shared" si="67"/>
        <v>2.8017241379310347</v>
      </c>
      <c r="AS123" s="103">
        <f t="shared" si="68"/>
        <v>2.0156774916013438</v>
      </c>
      <c r="AT123" s="106"/>
      <c r="AU123" s="103">
        <f t="shared" si="69"/>
        <v>1.8782014797951052</v>
      </c>
      <c r="AV123" s="103">
        <f t="shared" si="70"/>
        <v>2.5274725274725274</v>
      </c>
      <c r="AW123" s="103">
        <f t="shared" si="71"/>
        <v>1.1806375442739079</v>
      </c>
      <c r="AX123" s="106"/>
      <c r="AY123" s="103">
        <f t="shared" si="72"/>
        <v>1.2300123001230012</v>
      </c>
      <c r="AZ123" s="103">
        <f t="shared" si="73"/>
        <v>1.1806375442739079</v>
      </c>
      <c r="BA123" s="103">
        <f t="shared" si="74"/>
        <v>1.2836970474967908</v>
      </c>
      <c r="BB123" s="143"/>
      <c r="BC123" s="103">
        <f t="shared" si="75"/>
        <v>0.65703022339027595</v>
      </c>
      <c r="BD123" s="103">
        <f t="shared" si="76"/>
        <v>0.7832898172323759</v>
      </c>
      <c r="BE123" s="103">
        <f t="shared" si="77"/>
        <v>0.52910052910052907</v>
      </c>
      <c r="BF123" s="102"/>
    </row>
    <row r="124" spans="1:58" ht="15" customHeight="1" x14ac:dyDescent="0.2">
      <c r="A124" s="108" t="s">
        <v>97</v>
      </c>
      <c r="B124" s="272">
        <v>73</v>
      </c>
      <c r="C124" s="272">
        <v>40</v>
      </c>
      <c r="D124" s="272">
        <v>33</v>
      </c>
      <c r="E124" s="272"/>
      <c r="F124" s="272">
        <v>10</v>
      </c>
      <c r="G124" s="272">
        <v>5</v>
      </c>
      <c r="H124" s="272">
        <v>5</v>
      </c>
      <c r="I124" s="272"/>
      <c r="J124" s="272">
        <v>31</v>
      </c>
      <c r="K124" s="272">
        <v>15</v>
      </c>
      <c r="L124" s="272">
        <v>16</v>
      </c>
      <c r="M124" s="272"/>
      <c r="N124" s="272">
        <v>12</v>
      </c>
      <c r="O124" s="272">
        <v>8</v>
      </c>
      <c r="P124" s="272">
        <v>4</v>
      </c>
      <c r="Q124" s="272"/>
      <c r="R124" s="272">
        <v>14</v>
      </c>
      <c r="S124" s="272">
        <v>9</v>
      </c>
      <c r="T124" s="272">
        <v>5</v>
      </c>
      <c r="U124" s="272"/>
      <c r="V124" s="272">
        <v>6</v>
      </c>
      <c r="W124" s="272">
        <v>3</v>
      </c>
      <c r="X124" s="272">
        <v>3</v>
      </c>
      <c r="Y124" s="272"/>
      <c r="Z124" s="272">
        <v>0</v>
      </c>
      <c r="AA124" s="272">
        <v>0</v>
      </c>
      <c r="AB124" s="272">
        <v>0</v>
      </c>
      <c r="AD124" s="108" t="s">
        <v>97</v>
      </c>
      <c r="AE124" s="103">
        <f t="shared" si="57"/>
        <v>1.0848565908753158</v>
      </c>
      <c r="AF124" s="103">
        <f t="shared" si="58"/>
        <v>1.137009664582149</v>
      </c>
      <c r="AG124" s="103">
        <f t="shared" si="59"/>
        <v>1.0277172220492059</v>
      </c>
      <c r="AH124" s="143"/>
      <c r="AI124" s="103">
        <f t="shared" si="60"/>
        <v>0.93283582089552231</v>
      </c>
      <c r="AJ124" s="103">
        <f t="shared" si="61"/>
        <v>0.88495575221238942</v>
      </c>
      <c r="AK124" s="103">
        <f t="shared" si="62"/>
        <v>0.98619329388560162</v>
      </c>
      <c r="AL124" s="106"/>
      <c r="AM124" s="103">
        <f t="shared" si="63"/>
        <v>2.5662251655629138</v>
      </c>
      <c r="AN124" s="103">
        <f t="shared" si="64"/>
        <v>2.4232633279483036</v>
      </c>
      <c r="AO124" s="103">
        <f t="shared" si="65"/>
        <v>2.7164685908319184</v>
      </c>
      <c r="AP124" s="106"/>
      <c r="AQ124" s="103">
        <f t="shared" si="66"/>
        <v>0.99833610648918469</v>
      </c>
      <c r="AR124" s="103">
        <f t="shared" si="67"/>
        <v>1.2903225806451613</v>
      </c>
      <c r="AS124" s="103">
        <f t="shared" si="68"/>
        <v>0.6872852233676976</v>
      </c>
      <c r="AT124" s="106"/>
      <c r="AU124" s="103">
        <f t="shared" si="69"/>
        <v>1.2658227848101267</v>
      </c>
      <c r="AV124" s="103">
        <f t="shared" si="70"/>
        <v>1.5517241379310345</v>
      </c>
      <c r="AW124" s="103">
        <f t="shared" si="71"/>
        <v>0.95057034220532322</v>
      </c>
      <c r="AX124" s="106"/>
      <c r="AY124" s="103">
        <f t="shared" si="72"/>
        <v>0.54495912806539504</v>
      </c>
      <c r="AZ124" s="103">
        <f t="shared" si="73"/>
        <v>0.50761421319796951</v>
      </c>
      <c r="BA124" s="103">
        <f t="shared" si="74"/>
        <v>0.58823529411764708</v>
      </c>
      <c r="BB124" s="143"/>
      <c r="BC124" s="103">
        <f t="shared" si="75"/>
        <v>0</v>
      </c>
      <c r="BD124" s="103">
        <f t="shared" si="76"/>
        <v>0</v>
      </c>
      <c r="BE124" s="103">
        <f t="shared" si="77"/>
        <v>0</v>
      </c>
      <c r="BF124" s="102"/>
    </row>
    <row r="125" spans="1:58" ht="15" customHeight="1" x14ac:dyDescent="0.2">
      <c r="A125" s="108" t="s">
        <v>98</v>
      </c>
      <c r="B125" s="272">
        <v>451</v>
      </c>
      <c r="C125" s="272">
        <v>272</v>
      </c>
      <c r="D125" s="272">
        <v>179</v>
      </c>
      <c r="E125" s="272"/>
      <c r="F125" s="272">
        <v>35</v>
      </c>
      <c r="G125" s="272">
        <v>19</v>
      </c>
      <c r="H125" s="272">
        <v>16</v>
      </c>
      <c r="I125" s="272"/>
      <c r="J125" s="272">
        <v>236</v>
      </c>
      <c r="K125" s="272">
        <v>139</v>
      </c>
      <c r="L125" s="272">
        <v>97</v>
      </c>
      <c r="M125" s="272"/>
      <c r="N125" s="272">
        <v>76</v>
      </c>
      <c r="O125" s="272">
        <v>49</v>
      </c>
      <c r="P125" s="272">
        <v>27</v>
      </c>
      <c r="Q125" s="272"/>
      <c r="R125" s="272">
        <v>60</v>
      </c>
      <c r="S125" s="272">
        <v>36</v>
      </c>
      <c r="T125" s="272">
        <v>24</v>
      </c>
      <c r="U125" s="272"/>
      <c r="V125" s="272">
        <v>41</v>
      </c>
      <c r="W125" s="272">
        <v>27</v>
      </c>
      <c r="X125" s="272">
        <v>14</v>
      </c>
      <c r="Y125" s="272"/>
      <c r="Z125" s="272">
        <v>3</v>
      </c>
      <c r="AA125" s="272">
        <v>2</v>
      </c>
      <c r="AB125" s="272">
        <v>1</v>
      </c>
      <c r="AD125" s="108" t="s">
        <v>98</v>
      </c>
      <c r="AE125" s="103">
        <f t="shared" si="57"/>
        <v>3.1450488145048814</v>
      </c>
      <c r="AF125" s="103">
        <f t="shared" si="58"/>
        <v>3.7016875340228634</v>
      </c>
      <c r="AG125" s="103">
        <f t="shared" si="59"/>
        <v>2.5600686498855838</v>
      </c>
      <c r="AH125" s="143"/>
      <c r="AI125" s="103">
        <f t="shared" si="60"/>
        <v>1.5981735159817352</v>
      </c>
      <c r="AJ125" s="103">
        <f t="shared" si="61"/>
        <v>1.6710642040457344</v>
      </c>
      <c r="AK125" s="103">
        <f t="shared" si="62"/>
        <v>1.5194681861348529</v>
      </c>
      <c r="AL125" s="106"/>
      <c r="AM125" s="103">
        <f t="shared" si="63"/>
        <v>8.769973987365292</v>
      </c>
      <c r="AN125" s="103">
        <f t="shared" si="64"/>
        <v>10.160818713450293</v>
      </c>
      <c r="AO125" s="103">
        <f t="shared" si="65"/>
        <v>7.3318216175359039</v>
      </c>
      <c r="AP125" s="106"/>
      <c r="AQ125" s="103">
        <f t="shared" si="66"/>
        <v>2.933230412967966</v>
      </c>
      <c r="AR125" s="103">
        <f t="shared" si="67"/>
        <v>3.6842105263157889</v>
      </c>
      <c r="AS125" s="103">
        <f t="shared" si="68"/>
        <v>2.141157811260904</v>
      </c>
      <c r="AT125" s="106"/>
      <c r="AU125" s="103">
        <f t="shared" si="69"/>
        <v>2.6052974381241856</v>
      </c>
      <c r="AV125" s="103">
        <f t="shared" si="70"/>
        <v>3.0277544154751892</v>
      </c>
      <c r="AW125" s="103">
        <f t="shared" si="71"/>
        <v>2.1543985637342908</v>
      </c>
      <c r="AX125" s="106"/>
      <c r="AY125" s="103">
        <f t="shared" si="72"/>
        <v>1.7911751856705984</v>
      </c>
      <c r="AZ125" s="103">
        <f t="shared" si="73"/>
        <v>2.2708158116063917</v>
      </c>
      <c r="BA125" s="103">
        <f t="shared" si="74"/>
        <v>1.2727272727272727</v>
      </c>
      <c r="BB125" s="143"/>
      <c r="BC125" s="103">
        <f t="shared" si="75"/>
        <v>0.13181019332161686</v>
      </c>
      <c r="BD125" s="103">
        <f t="shared" si="76"/>
        <v>0.1762114537444934</v>
      </c>
      <c r="BE125" s="103">
        <f t="shared" si="77"/>
        <v>8.7642418930762495E-2</v>
      </c>
      <c r="BF125" s="102"/>
    </row>
    <row r="126" spans="1:58" ht="15" customHeight="1" x14ac:dyDescent="0.2">
      <c r="A126" s="108" t="s">
        <v>99</v>
      </c>
      <c r="B126" s="272">
        <v>546</v>
      </c>
      <c r="C126" s="272">
        <v>345</v>
      </c>
      <c r="D126" s="272">
        <v>201</v>
      </c>
      <c r="E126" s="272"/>
      <c r="F126" s="272">
        <v>50</v>
      </c>
      <c r="G126" s="272">
        <v>34</v>
      </c>
      <c r="H126" s="272">
        <v>16</v>
      </c>
      <c r="I126" s="272"/>
      <c r="J126" s="272">
        <v>247</v>
      </c>
      <c r="K126" s="272">
        <v>159</v>
      </c>
      <c r="L126" s="272">
        <v>88</v>
      </c>
      <c r="M126" s="272"/>
      <c r="N126" s="272">
        <v>108</v>
      </c>
      <c r="O126" s="272">
        <v>61</v>
      </c>
      <c r="P126" s="272">
        <v>47</v>
      </c>
      <c r="Q126" s="272"/>
      <c r="R126" s="272">
        <v>95</v>
      </c>
      <c r="S126" s="272">
        <v>65</v>
      </c>
      <c r="T126" s="272">
        <v>30</v>
      </c>
      <c r="U126" s="272"/>
      <c r="V126" s="272">
        <v>38</v>
      </c>
      <c r="W126" s="272">
        <v>22</v>
      </c>
      <c r="X126" s="272">
        <v>16</v>
      </c>
      <c r="Y126" s="272"/>
      <c r="Z126" s="272">
        <v>8</v>
      </c>
      <c r="AA126" s="272">
        <v>4</v>
      </c>
      <c r="AB126" s="272">
        <v>4</v>
      </c>
      <c r="AD126" s="108" t="s">
        <v>99</v>
      </c>
      <c r="AE126" s="103">
        <f t="shared" si="57"/>
        <v>3.8388525627504748</v>
      </c>
      <c r="AF126" s="103">
        <f t="shared" si="58"/>
        <v>4.7156916347731004</v>
      </c>
      <c r="AG126" s="103">
        <f t="shared" si="59"/>
        <v>2.9100912118141018</v>
      </c>
      <c r="AH126" s="143"/>
      <c r="AI126" s="103">
        <f t="shared" si="60"/>
        <v>2.2862368541380884</v>
      </c>
      <c r="AJ126" s="103">
        <f t="shared" si="61"/>
        <v>2.9285099052540913</v>
      </c>
      <c r="AK126" s="103">
        <f t="shared" si="62"/>
        <v>1.5594541910331383</v>
      </c>
      <c r="AL126" s="106"/>
      <c r="AM126" s="103">
        <f t="shared" si="63"/>
        <v>9.4202898550724647</v>
      </c>
      <c r="AN126" s="103">
        <f t="shared" si="64"/>
        <v>11.496746203904555</v>
      </c>
      <c r="AO126" s="103">
        <f t="shared" si="65"/>
        <v>7.1025020177562554</v>
      </c>
      <c r="AP126" s="106"/>
      <c r="AQ126" s="103">
        <f t="shared" si="66"/>
        <v>4.4171779141104297</v>
      </c>
      <c r="AR126" s="103">
        <f t="shared" si="67"/>
        <v>4.9472830494728299</v>
      </c>
      <c r="AS126" s="103">
        <f t="shared" si="68"/>
        <v>3.8778877887788776</v>
      </c>
      <c r="AT126" s="106"/>
      <c r="AU126" s="103">
        <f t="shared" si="69"/>
        <v>4.0305473058973273</v>
      </c>
      <c r="AV126" s="103">
        <f t="shared" si="70"/>
        <v>5.1916932907348246</v>
      </c>
      <c r="AW126" s="103">
        <f t="shared" si="71"/>
        <v>2.7149321266968327</v>
      </c>
      <c r="AX126" s="106"/>
      <c r="AY126" s="103">
        <f t="shared" si="72"/>
        <v>1.6372253339077985</v>
      </c>
      <c r="AZ126" s="103">
        <f t="shared" si="73"/>
        <v>1.9625334522747548</v>
      </c>
      <c r="BA126" s="103">
        <f t="shared" si="74"/>
        <v>1.3333333333333335</v>
      </c>
      <c r="BB126" s="143"/>
      <c r="BC126" s="103">
        <f t="shared" si="75"/>
        <v>0.3491924923614142</v>
      </c>
      <c r="BD126" s="103">
        <f t="shared" si="76"/>
        <v>0.34305317324185247</v>
      </c>
      <c r="BE126" s="103">
        <f t="shared" si="77"/>
        <v>0.35555555555555557</v>
      </c>
      <c r="BF126" s="102"/>
    </row>
    <row r="127" spans="1:58" ht="15" customHeight="1" x14ac:dyDescent="0.2">
      <c r="A127" s="108" t="s">
        <v>100</v>
      </c>
      <c r="B127" s="272">
        <v>263</v>
      </c>
      <c r="C127" s="272">
        <v>162</v>
      </c>
      <c r="D127" s="272">
        <v>101</v>
      </c>
      <c r="E127" s="272"/>
      <c r="F127" s="272">
        <v>9</v>
      </c>
      <c r="G127" s="272">
        <v>6</v>
      </c>
      <c r="H127" s="272">
        <v>3</v>
      </c>
      <c r="I127" s="272"/>
      <c r="J127" s="272">
        <v>162</v>
      </c>
      <c r="K127" s="272">
        <v>95</v>
      </c>
      <c r="L127" s="272">
        <v>67</v>
      </c>
      <c r="M127" s="272"/>
      <c r="N127" s="272">
        <v>51</v>
      </c>
      <c r="O127" s="272">
        <v>29</v>
      </c>
      <c r="P127" s="272">
        <v>22</v>
      </c>
      <c r="Q127" s="272"/>
      <c r="R127" s="272">
        <v>28</v>
      </c>
      <c r="S127" s="272">
        <v>20</v>
      </c>
      <c r="T127" s="272">
        <v>8</v>
      </c>
      <c r="U127" s="272"/>
      <c r="V127" s="272">
        <v>11</v>
      </c>
      <c r="W127" s="272">
        <v>10</v>
      </c>
      <c r="X127" s="272">
        <v>1</v>
      </c>
      <c r="Y127" s="272"/>
      <c r="Z127" s="272">
        <v>2</v>
      </c>
      <c r="AA127" s="272">
        <v>2</v>
      </c>
      <c r="AB127" s="272">
        <v>0</v>
      </c>
      <c r="AD127" s="108" t="s">
        <v>100</v>
      </c>
      <c r="AE127" s="103">
        <f t="shared" si="57"/>
        <v>3.4329721968411433</v>
      </c>
      <c r="AF127" s="103">
        <f t="shared" si="58"/>
        <v>4.0489877530617342</v>
      </c>
      <c r="AG127" s="103">
        <f t="shared" si="59"/>
        <v>2.7595628415300548</v>
      </c>
      <c r="AH127" s="143"/>
      <c r="AI127" s="103">
        <f t="shared" si="60"/>
        <v>0.73170731707317083</v>
      </c>
      <c r="AJ127" s="103">
        <f t="shared" si="61"/>
        <v>0.93312597200622094</v>
      </c>
      <c r="AK127" s="103">
        <f t="shared" si="62"/>
        <v>0.51107325383304936</v>
      </c>
      <c r="AL127" s="106"/>
      <c r="AM127" s="103">
        <f t="shared" si="63"/>
        <v>10.749834107498341</v>
      </c>
      <c r="AN127" s="103">
        <f t="shared" si="64"/>
        <v>12.086513994910941</v>
      </c>
      <c r="AO127" s="103">
        <f t="shared" si="65"/>
        <v>9.2926490984743406</v>
      </c>
      <c r="AP127" s="106"/>
      <c r="AQ127" s="103">
        <f t="shared" si="66"/>
        <v>3.8145100972326103</v>
      </c>
      <c r="AR127" s="103">
        <f t="shared" si="67"/>
        <v>4.0166204986149578</v>
      </c>
      <c r="AS127" s="103">
        <f t="shared" si="68"/>
        <v>3.5772357723577239</v>
      </c>
      <c r="AT127" s="106"/>
      <c r="AU127" s="103">
        <f t="shared" si="69"/>
        <v>2.1789883268482488</v>
      </c>
      <c r="AV127" s="103">
        <f t="shared" si="70"/>
        <v>2.954209748892171</v>
      </c>
      <c r="AW127" s="103">
        <f t="shared" si="71"/>
        <v>1.3157894736842104</v>
      </c>
      <c r="AX127" s="106"/>
      <c r="AY127" s="103">
        <f t="shared" si="72"/>
        <v>0.91973244147157196</v>
      </c>
      <c r="AZ127" s="103">
        <f t="shared" si="73"/>
        <v>1.6835016835016834</v>
      </c>
      <c r="BA127" s="103">
        <f t="shared" si="74"/>
        <v>0.16611295681063123</v>
      </c>
      <c r="BB127" s="143"/>
      <c r="BC127" s="103">
        <f t="shared" si="75"/>
        <v>0.18083182640144665</v>
      </c>
      <c r="BD127" s="103">
        <f t="shared" si="76"/>
        <v>0.34542314335060448</v>
      </c>
      <c r="BE127" s="103">
        <f t="shared" si="77"/>
        <v>0</v>
      </c>
      <c r="BF127" s="102"/>
    </row>
    <row r="128" spans="1:58" ht="15" customHeight="1" x14ac:dyDescent="0.2">
      <c r="A128" s="108" t="s">
        <v>101</v>
      </c>
      <c r="B128" s="272">
        <v>204</v>
      </c>
      <c r="C128" s="272">
        <v>128</v>
      </c>
      <c r="D128" s="272">
        <v>76</v>
      </c>
      <c r="E128" s="272"/>
      <c r="F128" s="272">
        <v>7</v>
      </c>
      <c r="G128" s="272">
        <v>4</v>
      </c>
      <c r="H128" s="272">
        <v>3</v>
      </c>
      <c r="I128" s="272"/>
      <c r="J128" s="272">
        <v>98</v>
      </c>
      <c r="K128" s="272">
        <v>61</v>
      </c>
      <c r="L128" s="272">
        <v>37</v>
      </c>
      <c r="M128" s="272"/>
      <c r="N128" s="272">
        <v>36</v>
      </c>
      <c r="O128" s="272">
        <v>24</v>
      </c>
      <c r="P128" s="272">
        <v>12</v>
      </c>
      <c r="Q128" s="272"/>
      <c r="R128" s="272">
        <v>44</v>
      </c>
      <c r="S128" s="272">
        <v>27</v>
      </c>
      <c r="T128" s="272">
        <v>17</v>
      </c>
      <c r="U128" s="272"/>
      <c r="V128" s="272">
        <v>15</v>
      </c>
      <c r="W128" s="272">
        <v>10</v>
      </c>
      <c r="X128" s="272">
        <v>5</v>
      </c>
      <c r="Y128" s="272"/>
      <c r="Z128" s="272">
        <v>4</v>
      </c>
      <c r="AA128" s="272">
        <v>2</v>
      </c>
      <c r="AB128" s="272">
        <v>2</v>
      </c>
      <c r="AD128" s="108" t="s">
        <v>101</v>
      </c>
      <c r="AE128" s="103">
        <f t="shared" si="57"/>
        <v>2.4087849805171802</v>
      </c>
      <c r="AF128" s="103">
        <f t="shared" si="58"/>
        <v>2.900521187400861</v>
      </c>
      <c r="AG128" s="103">
        <f t="shared" si="59"/>
        <v>1.8737672583826428</v>
      </c>
      <c r="AH128" s="143"/>
      <c r="AI128" s="103">
        <f t="shared" si="60"/>
        <v>0.50983248361252731</v>
      </c>
      <c r="AJ128" s="103">
        <f t="shared" si="61"/>
        <v>0.56338028169014087</v>
      </c>
      <c r="AK128" s="103">
        <f t="shared" si="62"/>
        <v>0.45248868778280549</v>
      </c>
      <c r="AL128" s="106"/>
      <c r="AM128" s="103">
        <f t="shared" si="63"/>
        <v>6.2420382165605099</v>
      </c>
      <c r="AN128" s="103">
        <f t="shared" si="64"/>
        <v>7.3671497584541061</v>
      </c>
      <c r="AO128" s="103">
        <f t="shared" si="65"/>
        <v>4.986522911051213</v>
      </c>
      <c r="AP128" s="106"/>
      <c r="AQ128" s="103">
        <f t="shared" si="66"/>
        <v>2.5334271639690358</v>
      </c>
      <c r="AR128" s="103">
        <f t="shared" si="67"/>
        <v>3.2653061224489797</v>
      </c>
      <c r="AS128" s="103">
        <f t="shared" si="68"/>
        <v>1.749271137026239</v>
      </c>
      <c r="AT128" s="106"/>
      <c r="AU128" s="103">
        <f t="shared" si="69"/>
        <v>3.1227821149751596</v>
      </c>
      <c r="AV128" s="103">
        <f t="shared" si="70"/>
        <v>3.6684782608695654</v>
      </c>
      <c r="AW128" s="103">
        <f t="shared" si="71"/>
        <v>2.526002971768202</v>
      </c>
      <c r="AX128" s="106"/>
      <c r="AY128" s="103">
        <f t="shared" si="72"/>
        <v>1.0869565217391304</v>
      </c>
      <c r="AZ128" s="103">
        <f t="shared" si="73"/>
        <v>1.3888888888888888</v>
      </c>
      <c r="BA128" s="103">
        <f t="shared" si="74"/>
        <v>0.75757575757575757</v>
      </c>
      <c r="BB128" s="143"/>
      <c r="BC128" s="103">
        <f t="shared" si="75"/>
        <v>0.303951367781155</v>
      </c>
      <c r="BD128" s="103">
        <f t="shared" si="76"/>
        <v>0.29239766081871343</v>
      </c>
      <c r="BE128" s="103">
        <f t="shared" si="77"/>
        <v>0.31645569620253167</v>
      </c>
      <c r="BF128" s="102"/>
    </row>
    <row r="129" spans="1:58" ht="15" customHeight="1" x14ac:dyDescent="0.2">
      <c r="A129" s="108" t="s">
        <v>102</v>
      </c>
      <c r="B129" s="272">
        <v>51</v>
      </c>
      <c r="C129" s="272">
        <v>32</v>
      </c>
      <c r="D129" s="272">
        <v>19</v>
      </c>
      <c r="E129" s="272"/>
      <c r="F129" s="272">
        <v>2</v>
      </c>
      <c r="G129" s="272">
        <v>2</v>
      </c>
      <c r="H129" s="272">
        <v>0</v>
      </c>
      <c r="I129" s="272"/>
      <c r="J129" s="272">
        <v>34</v>
      </c>
      <c r="K129" s="272">
        <v>21</v>
      </c>
      <c r="L129" s="272">
        <v>13</v>
      </c>
      <c r="M129" s="272"/>
      <c r="N129" s="272">
        <v>6</v>
      </c>
      <c r="O129" s="272">
        <v>3</v>
      </c>
      <c r="P129" s="272">
        <v>3</v>
      </c>
      <c r="Q129" s="272"/>
      <c r="R129" s="272">
        <v>4</v>
      </c>
      <c r="S129" s="272">
        <v>3</v>
      </c>
      <c r="T129" s="272">
        <v>1</v>
      </c>
      <c r="U129" s="272"/>
      <c r="V129" s="272">
        <v>4</v>
      </c>
      <c r="W129" s="272">
        <v>2</v>
      </c>
      <c r="X129" s="272">
        <v>2</v>
      </c>
      <c r="Y129" s="272"/>
      <c r="Z129" s="272">
        <v>1</v>
      </c>
      <c r="AA129" s="272">
        <v>1</v>
      </c>
      <c r="AB129" s="272">
        <v>0</v>
      </c>
      <c r="AD129" s="108" t="s">
        <v>102</v>
      </c>
      <c r="AE129" s="103">
        <f t="shared" si="57"/>
        <v>1.8418201516793065</v>
      </c>
      <c r="AF129" s="103">
        <f t="shared" si="58"/>
        <v>2.1361815754339117</v>
      </c>
      <c r="AG129" s="103">
        <f t="shared" si="59"/>
        <v>1.4948859166011015</v>
      </c>
      <c r="AH129" s="143"/>
      <c r="AI129" s="103">
        <f t="shared" si="60"/>
        <v>0.54495912806539504</v>
      </c>
      <c r="AJ129" s="103">
        <f t="shared" si="61"/>
        <v>1.0810810810810811</v>
      </c>
      <c r="AK129" s="103">
        <f t="shared" si="62"/>
        <v>0</v>
      </c>
      <c r="AL129" s="106"/>
      <c r="AM129" s="103">
        <f t="shared" si="63"/>
        <v>7.0393374741200834</v>
      </c>
      <c r="AN129" s="103">
        <f t="shared" si="64"/>
        <v>8.203125</v>
      </c>
      <c r="AO129" s="103">
        <f t="shared" si="65"/>
        <v>5.7268722466960353</v>
      </c>
      <c r="AP129" s="106"/>
      <c r="AQ129" s="103">
        <f t="shared" si="66"/>
        <v>1.1583011583011582</v>
      </c>
      <c r="AR129" s="103">
        <f t="shared" si="67"/>
        <v>1.0600706713780919</v>
      </c>
      <c r="AS129" s="103">
        <f t="shared" si="68"/>
        <v>1.2765957446808509</v>
      </c>
      <c r="AT129" s="106"/>
      <c r="AU129" s="103">
        <f t="shared" si="69"/>
        <v>0.80160320641282556</v>
      </c>
      <c r="AV129" s="103">
        <f t="shared" si="70"/>
        <v>1.1029411764705883</v>
      </c>
      <c r="AW129" s="103">
        <f t="shared" si="71"/>
        <v>0.44052863436123352</v>
      </c>
      <c r="AX129" s="106"/>
      <c r="AY129" s="103">
        <f t="shared" si="72"/>
        <v>0.90293453724604955</v>
      </c>
      <c r="AZ129" s="103">
        <f t="shared" si="73"/>
        <v>0.81632653061224492</v>
      </c>
      <c r="BA129" s="103">
        <f t="shared" si="74"/>
        <v>1.0101010101010102</v>
      </c>
      <c r="BB129" s="143"/>
      <c r="BC129" s="103">
        <f t="shared" si="75"/>
        <v>0.2178649237472767</v>
      </c>
      <c r="BD129" s="103">
        <f t="shared" si="76"/>
        <v>0.38910505836575876</v>
      </c>
      <c r="BE129" s="103">
        <f t="shared" si="77"/>
        <v>0</v>
      </c>
      <c r="BF129" s="102"/>
    </row>
    <row r="130" spans="1:58" ht="15" customHeight="1" x14ac:dyDescent="0.2">
      <c r="A130" s="108" t="s">
        <v>103</v>
      </c>
      <c r="B130" s="272">
        <v>476</v>
      </c>
      <c r="C130" s="272">
        <v>325</v>
      </c>
      <c r="D130" s="272">
        <v>151</v>
      </c>
      <c r="E130" s="272"/>
      <c r="F130" s="272">
        <v>28</v>
      </c>
      <c r="G130" s="272">
        <v>20</v>
      </c>
      <c r="H130" s="272">
        <v>8</v>
      </c>
      <c r="I130" s="272"/>
      <c r="J130" s="272">
        <v>184</v>
      </c>
      <c r="K130" s="272">
        <v>110</v>
      </c>
      <c r="L130" s="272">
        <v>74</v>
      </c>
      <c r="M130" s="272"/>
      <c r="N130" s="272">
        <v>87</v>
      </c>
      <c r="O130" s="272">
        <v>61</v>
      </c>
      <c r="P130" s="272">
        <v>26</v>
      </c>
      <c r="Q130" s="272"/>
      <c r="R130" s="272">
        <v>90</v>
      </c>
      <c r="S130" s="272">
        <v>65</v>
      </c>
      <c r="T130" s="272">
        <v>25</v>
      </c>
      <c r="U130" s="272"/>
      <c r="V130" s="272">
        <v>69</v>
      </c>
      <c r="W130" s="272">
        <v>55</v>
      </c>
      <c r="X130" s="272">
        <v>14</v>
      </c>
      <c r="Y130" s="272"/>
      <c r="Z130" s="272">
        <v>18</v>
      </c>
      <c r="AA130" s="272">
        <v>14</v>
      </c>
      <c r="AB130" s="272">
        <v>4</v>
      </c>
      <c r="AD130" s="108" t="s">
        <v>103</v>
      </c>
      <c r="AE130" s="103">
        <f>+B130/(B82+B130+B39)*100</f>
        <v>2.081238249311355</v>
      </c>
      <c r="AF130" s="103">
        <f>+C130/(C82+C130+C39)*100</f>
        <v>2.8143401454797368</v>
      </c>
      <c r="AG130" s="103">
        <f>+D130/(D82+D130+D39)*100</f>
        <v>1.3335688421796343</v>
      </c>
      <c r="AH130" s="143"/>
      <c r="AI130" s="103">
        <f>+F130/(F82+F130+F39)*100</f>
        <v>0.70228241785803858</v>
      </c>
      <c r="AJ130" s="103">
        <f>+G130/(G82+G130+G39)*100</f>
        <v>0.97895252080274098</v>
      </c>
      <c r="AK130" s="103">
        <f>+H130/(H82+H130+H39)*100</f>
        <v>0.41152263374485598</v>
      </c>
      <c r="AL130" s="106"/>
      <c r="AM130" s="103">
        <f>+J130/(J82+J130+J39)*100</f>
        <v>4.48780487804878</v>
      </c>
      <c r="AN130" s="103">
        <f>+K130/(K82+K130+K39)*100</f>
        <v>5.2231718898385564</v>
      </c>
      <c r="AO130" s="103">
        <f>+L130/(L82+L130+L39)*100</f>
        <v>3.7111334002006018</v>
      </c>
      <c r="AP130" s="106"/>
      <c r="AQ130" s="103">
        <f>+N130/(N82+N130+N39)*100</f>
        <v>2.1930930173934966</v>
      </c>
      <c r="AR130" s="103">
        <f>+O130/(O82+O130+O39)*100</f>
        <v>2.9611650485436893</v>
      </c>
      <c r="AS130" s="103">
        <f>+P130/(P82+P130+P39)*100</f>
        <v>1.3633980073413738</v>
      </c>
      <c r="AT130" s="106"/>
      <c r="AU130" s="103">
        <f>+R130/(R82+R130+R39)*100</f>
        <v>2.4383635871037659</v>
      </c>
      <c r="AV130" s="103">
        <f>+S130/(S82+S130+S39)*100</f>
        <v>3.5021551724137927</v>
      </c>
      <c r="AW130" s="103">
        <f>+T130/(T82+T130+T39)*100</f>
        <v>1.3623978201634876</v>
      </c>
      <c r="AX130" s="106"/>
      <c r="AY130" s="103">
        <f>+V130/(V82+V130+V39)*100</f>
        <v>1.9674935842600514</v>
      </c>
      <c r="AZ130" s="103">
        <f>+W130/(W82+W130+W39)*100</f>
        <v>3.151862464183381</v>
      </c>
      <c r="BA130" s="103">
        <f>+X130/(X82+X130+X39)*100</f>
        <v>0.79455164585698068</v>
      </c>
      <c r="BB130" s="143"/>
      <c r="BC130" s="103">
        <f>+Z130/(Z82+Z130+Z39)*100</f>
        <v>0.49737496546007187</v>
      </c>
      <c r="BD130" s="103">
        <f>+AA130/(AA82+AA130+AA39)*100</f>
        <v>0.80552359033371701</v>
      </c>
      <c r="BE130" s="103">
        <f>+AB130/(AB82+AB130+AB39)*100</f>
        <v>0.21265284423179162</v>
      </c>
      <c r="BF130" s="102"/>
    </row>
    <row r="131" spans="1:58" ht="15" customHeight="1" x14ac:dyDescent="0.2">
      <c r="A131" s="108" t="s">
        <v>104</v>
      </c>
      <c r="B131" s="272">
        <v>518</v>
      </c>
      <c r="C131" s="272">
        <v>344</v>
      </c>
      <c r="D131" s="272">
        <v>174</v>
      </c>
      <c r="E131" s="272"/>
      <c r="F131" s="272">
        <v>41</v>
      </c>
      <c r="G131" s="272">
        <v>26</v>
      </c>
      <c r="H131" s="272">
        <v>15</v>
      </c>
      <c r="I131" s="272"/>
      <c r="J131" s="272">
        <v>205</v>
      </c>
      <c r="K131" s="272">
        <v>131</v>
      </c>
      <c r="L131" s="272">
        <v>74</v>
      </c>
      <c r="M131" s="272"/>
      <c r="N131" s="272">
        <v>75</v>
      </c>
      <c r="O131" s="272">
        <v>50</v>
      </c>
      <c r="P131" s="272">
        <v>25</v>
      </c>
      <c r="Q131" s="272"/>
      <c r="R131" s="272">
        <v>109</v>
      </c>
      <c r="S131" s="272">
        <v>71</v>
      </c>
      <c r="T131" s="272">
        <v>38</v>
      </c>
      <c r="U131" s="272"/>
      <c r="V131" s="272">
        <v>71</v>
      </c>
      <c r="W131" s="272">
        <v>53</v>
      </c>
      <c r="X131" s="272">
        <v>18</v>
      </c>
      <c r="Y131" s="272"/>
      <c r="Z131" s="272">
        <v>17</v>
      </c>
      <c r="AA131" s="272">
        <v>13</v>
      </c>
      <c r="AB131" s="272">
        <v>4</v>
      </c>
      <c r="AD131" s="108" t="s">
        <v>104</v>
      </c>
      <c r="AE131" s="103">
        <f>+B131/(B84+B131+B40)*100</f>
        <v>2.5699543560230205</v>
      </c>
      <c r="AF131" s="103">
        <f>+C131/(C84+C131+C40)*100</f>
        <v>3.3073742909335637</v>
      </c>
      <c r="AG131" s="103">
        <f t="shared" ref="AG131:AG132" si="78">+D131/(D84+D131+D40)*100</f>
        <v>1.7837006663249615</v>
      </c>
      <c r="AH131" s="143"/>
      <c r="AI131" s="103">
        <f t="shared" ref="AI131:AK132" si="79">+F131/(F84+F131+F40)*100</f>
        <v>1.2428008487420432</v>
      </c>
      <c r="AJ131" s="103">
        <f t="shared" si="79"/>
        <v>1.5285126396237507</v>
      </c>
      <c r="AK131" s="103">
        <f t="shared" si="79"/>
        <v>0.93867334167709648</v>
      </c>
      <c r="AL131" s="106"/>
      <c r="AM131" s="103">
        <f t="shared" ref="AM131:AO132" si="80">+J131/(J84+J131+J40)*100</f>
        <v>5.7198660714285712</v>
      </c>
      <c r="AN131" s="103">
        <f t="shared" si="80"/>
        <v>6.9496021220159143</v>
      </c>
      <c r="AO131" s="103">
        <f t="shared" si="80"/>
        <v>4.3555032371983522</v>
      </c>
      <c r="AP131" s="106"/>
      <c r="AQ131" s="103">
        <f t="shared" ref="AQ131:AS132" si="81">+N131/(N84+N131+N40)*100</f>
        <v>2.1564117308798161</v>
      </c>
      <c r="AR131" s="103">
        <f t="shared" si="81"/>
        <v>2.787068004459309</v>
      </c>
      <c r="AS131" s="103">
        <f t="shared" si="81"/>
        <v>1.4845605700712587</v>
      </c>
      <c r="AT131" s="106"/>
      <c r="AU131" s="103">
        <f t="shared" ref="AU131:AW132" si="82">+R131/(R84+R131+R40)*100</f>
        <v>3.1974185978292753</v>
      </c>
      <c r="AV131" s="103">
        <f t="shared" si="82"/>
        <v>4.0090344438170531</v>
      </c>
      <c r="AW131" s="103">
        <f t="shared" si="82"/>
        <v>2.3199023199023201</v>
      </c>
      <c r="AX131" s="106"/>
      <c r="AY131" s="103">
        <f t="shared" ref="AY131:BA132" si="83">+V131/(V84+V131+V40)*100</f>
        <v>2.2475466919911367</v>
      </c>
      <c r="AZ131" s="103">
        <f t="shared" si="83"/>
        <v>3.3083645443196001</v>
      </c>
      <c r="BA131" s="103">
        <f t="shared" si="83"/>
        <v>1.1560693641618496</v>
      </c>
      <c r="BB131" s="143"/>
      <c r="BC131" s="103">
        <f t="shared" ref="BC131:BE132" si="84">+Z131/(Z84+Z131+Z40)*100</f>
        <v>0.52680508211961574</v>
      </c>
      <c r="BD131" s="103">
        <f t="shared" si="84"/>
        <v>0.78883495145631066</v>
      </c>
      <c r="BE131" s="103">
        <f t="shared" si="84"/>
        <v>0.253324889170361</v>
      </c>
      <c r="BF131" s="102"/>
    </row>
    <row r="132" spans="1:58" ht="15" customHeight="1" thickBot="1" x14ac:dyDescent="0.25">
      <c r="A132" s="123" t="s">
        <v>105</v>
      </c>
      <c r="B132" s="272">
        <v>184</v>
      </c>
      <c r="C132" s="272">
        <v>107</v>
      </c>
      <c r="D132" s="272">
        <v>77</v>
      </c>
      <c r="E132" s="272"/>
      <c r="F132" s="272">
        <v>19</v>
      </c>
      <c r="G132" s="272">
        <v>11</v>
      </c>
      <c r="H132" s="272">
        <v>8</v>
      </c>
      <c r="I132" s="272"/>
      <c r="J132" s="272">
        <v>45</v>
      </c>
      <c r="K132" s="272">
        <v>24</v>
      </c>
      <c r="L132" s="272">
        <v>21</v>
      </c>
      <c r="M132" s="272"/>
      <c r="N132" s="272">
        <v>36</v>
      </c>
      <c r="O132" s="272">
        <v>15</v>
      </c>
      <c r="P132" s="272">
        <v>21</v>
      </c>
      <c r="Q132" s="272"/>
      <c r="R132" s="272">
        <v>46</v>
      </c>
      <c r="S132" s="272">
        <v>36</v>
      </c>
      <c r="T132" s="272">
        <v>10</v>
      </c>
      <c r="U132" s="272"/>
      <c r="V132" s="272">
        <v>18</v>
      </c>
      <c r="W132" s="272">
        <v>10</v>
      </c>
      <c r="X132" s="272">
        <v>8</v>
      </c>
      <c r="Y132" s="272"/>
      <c r="Z132" s="272">
        <v>20</v>
      </c>
      <c r="AA132" s="272">
        <v>11</v>
      </c>
      <c r="AB132" s="272">
        <v>9</v>
      </c>
      <c r="AD132" s="123" t="s">
        <v>105</v>
      </c>
      <c r="AE132" s="105">
        <f>+B132/(B85+B132+B41)*100</f>
        <v>5.6131787675411831</v>
      </c>
      <c r="AF132" s="105">
        <f>+C132/(C85+C132+C41)*100</f>
        <v>6.2609713282621406</v>
      </c>
      <c r="AG132" s="105">
        <f t="shared" si="78"/>
        <v>4.9075844486934352</v>
      </c>
      <c r="AH132" s="156"/>
      <c r="AI132" s="105">
        <f t="shared" si="79"/>
        <v>3.5580524344569286</v>
      </c>
      <c r="AJ132" s="105">
        <f t="shared" si="79"/>
        <v>4.0293040293040292</v>
      </c>
      <c r="AK132" s="105">
        <f t="shared" si="79"/>
        <v>3.0651340996168579</v>
      </c>
      <c r="AL132" s="101"/>
      <c r="AM132" s="105">
        <f t="shared" si="80"/>
        <v>7.009345794392523</v>
      </c>
      <c r="AN132" s="105">
        <f t="shared" si="80"/>
        <v>6.9565217391304346</v>
      </c>
      <c r="AO132" s="105">
        <f t="shared" si="80"/>
        <v>7.0707070707070701</v>
      </c>
      <c r="AP132" s="101"/>
      <c r="AQ132" s="105">
        <f t="shared" si="81"/>
        <v>6.239168110918544</v>
      </c>
      <c r="AR132" s="105">
        <f t="shared" si="81"/>
        <v>5.244755244755245</v>
      </c>
      <c r="AS132" s="105">
        <f t="shared" si="81"/>
        <v>7.216494845360824</v>
      </c>
      <c r="AT132" s="101"/>
      <c r="AU132" s="105">
        <f t="shared" si="82"/>
        <v>8.0419580419580416</v>
      </c>
      <c r="AV132" s="105">
        <f t="shared" si="82"/>
        <v>11.612903225806452</v>
      </c>
      <c r="AW132" s="105">
        <f t="shared" si="82"/>
        <v>3.8167938931297711</v>
      </c>
      <c r="AX132" s="101"/>
      <c r="AY132" s="105">
        <f t="shared" si="83"/>
        <v>3.5785288270377733</v>
      </c>
      <c r="AZ132" s="105">
        <f t="shared" si="83"/>
        <v>4.0160642570281126</v>
      </c>
      <c r="BA132" s="105">
        <f t="shared" si="83"/>
        <v>3.1496062992125982</v>
      </c>
      <c r="BB132" s="156"/>
      <c r="BC132" s="105">
        <f t="shared" si="84"/>
        <v>4.4444444444444446</v>
      </c>
      <c r="BD132" s="105">
        <f t="shared" si="84"/>
        <v>4.4715447154471546</v>
      </c>
      <c r="BE132" s="105">
        <f t="shared" si="84"/>
        <v>4.4117647058823533</v>
      </c>
      <c r="BF132" s="102"/>
    </row>
    <row r="133" spans="1:58" ht="15" customHeight="1" x14ac:dyDescent="0.2">
      <c r="A133" s="317" t="s">
        <v>256</v>
      </c>
      <c r="B133" s="317"/>
      <c r="C133" s="317"/>
      <c r="D133" s="317"/>
      <c r="E133" s="317"/>
      <c r="F133" s="317"/>
      <c r="G133" s="317"/>
      <c r="H133" s="317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  <c r="S133" s="317"/>
      <c r="T133" s="317"/>
      <c r="U133" s="317"/>
      <c r="V133" s="317"/>
      <c r="W133" s="317"/>
      <c r="X133" s="317"/>
      <c r="Y133" s="317"/>
      <c r="Z133" s="317"/>
      <c r="AA133" s="317"/>
      <c r="AB133" s="317"/>
      <c r="AD133" s="317" t="s">
        <v>256</v>
      </c>
      <c r="AE133" s="317"/>
      <c r="AF133" s="317"/>
      <c r="AG133" s="317"/>
      <c r="AH133" s="317"/>
      <c r="AI133" s="317"/>
      <c r="AJ133" s="317"/>
      <c r="AK133" s="317"/>
      <c r="AL133" s="317"/>
      <c r="AM133" s="317"/>
      <c r="AN133" s="317"/>
      <c r="AO133" s="317"/>
      <c r="AP133" s="317"/>
      <c r="AQ133" s="317"/>
      <c r="AR133" s="317"/>
      <c r="AS133" s="317"/>
      <c r="AT133" s="317"/>
      <c r="AU133" s="317"/>
      <c r="AV133" s="317"/>
      <c r="AW133" s="317"/>
      <c r="AX133" s="317"/>
      <c r="AY133" s="317"/>
      <c r="AZ133" s="317"/>
      <c r="BA133" s="317"/>
      <c r="BB133" s="317"/>
      <c r="BC133" s="317"/>
      <c r="BD133" s="317"/>
      <c r="BE133" s="317"/>
      <c r="BF133" s="102"/>
    </row>
    <row r="134" spans="1:58" ht="15" customHeight="1" x14ac:dyDescent="0.2">
      <c r="A134" s="318" t="s">
        <v>242</v>
      </c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D134" s="318" t="s">
        <v>242</v>
      </c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102"/>
    </row>
    <row r="135" spans="1:58" ht="15" customHeight="1" x14ac:dyDescent="0.2">
      <c r="BF135" s="102"/>
    </row>
    <row r="136" spans="1:58" ht="15" customHeight="1" x14ac:dyDescent="0.2">
      <c r="BF136" s="102"/>
    </row>
    <row r="137" spans="1:58" ht="15" customHeight="1" x14ac:dyDescent="0.2">
      <c r="BF137" s="102"/>
    </row>
    <row r="138" spans="1:58" ht="15" customHeight="1" x14ac:dyDescent="0.2">
      <c r="AE138" s="158"/>
      <c r="BF138" s="102"/>
    </row>
    <row r="139" spans="1:58" ht="15" customHeight="1" x14ac:dyDescent="0.2">
      <c r="AE139" s="158"/>
      <c r="BF139" s="102"/>
    </row>
    <row r="140" spans="1:58" ht="15" customHeight="1" x14ac:dyDescent="0.2">
      <c r="AE140" s="158"/>
      <c r="BF140" s="102"/>
    </row>
    <row r="141" spans="1:58" ht="15" customHeight="1" x14ac:dyDescent="0.2">
      <c r="AE141" s="158"/>
    </row>
    <row r="142" spans="1:58" ht="15" customHeight="1" x14ac:dyDescent="0.2">
      <c r="AE142" s="158"/>
    </row>
    <row r="143" spans="1:58" ht="15" customHeight="1" x14ac:dyDescent="0.2">
      <c r="AE143" s="158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</sheetData>
  <mergeCells count="100">
    <mergeCell ref="A99:AB99"/>
    <mergeCell ref="A94:AB94"/>
    <mergeCell ref="A95:AB95"/>
    <mergeCell ref="A96:AB96"/>
    <mergeCell ref="A97:AB97"/>
    <mergeCell ref="A98:AB98"/>
    <mergeCell ref="A48:AB48"/>
    <mergeCell ref="A49:AB49"/>
    <mergeCell ref="A50:AB50"/>
    <mergeCell ref="A51:AB51"/>
    <mergeCell ref="A52:AB52"/>
    <mergeCell ref="R10:T10"/>
    <mergeCell ref="V10:X10"/>
    <mergeCell ref="Z10:AB10"/>
    <mergeCell ref="AD10:AD11"/>
    <mergeCell ref="A10:A11"/>
    <mergeCell ref="B10:D10"/>
    <mergeCell ref="F10:H10"/>
    <mergeCell ref="J10:L10"/>
    <mergeCell ref="N10:P10"/>
    <mergeCell ref="AD96:BE96"/>
    <mergeCell ref="AD95:BE95"/>
    <mergeCell ref="AD94:BE94"/>
    <mergeCell ref="BC10:BE10"/>
    <mergeCell ref="A54:A55"/>
    <mergeCell ref="B54:D54"/>
    <mergeCell ref="F54:H54"/>
    <mergeCell ref="J54:L54"/>
    <mergeCell ref="N54:P54"/>
    <mergeCell ref="R54:T54"/>
    <mergeCell ref="V54:X54"/>
    <mergeCell ref="Z54:AB54"/>
    <mergeCell ref="AD54:AD55"/>
    <mergeCell ref="AI54:AK54"/>
    <mergeCell ref="AM54:AO54"/>
    <mergeCell ref="AQ54:AS54"/>
    <mergeCell ref="B101:D101"/>
    <mergeCell ref="F101:H101"/>
    <mergeCell ref="J101:L101"/>
    <mergeCell ref="N101:P101"/>
    <mergeCell ref="BC54:BE54"/>
    <mergeCell ref="AD101:AD102"/>
    <mergeCell ref="AE101:AG101"/>
    <mergeCell ref="AI101:AK101"/>
    <mergeCell ref="AM101:AO101"/>
    <mergeCell ref="AQ101:AS101"/>
    <mergeCell ref="AU101:AW101"/>
    <mergeCell ref="AY101:BA101"/>
    <mergeCell ref="BC101:BE101"/>
    <mergeCell ref="AD99:BE99"/>
    <mergeCell ref="AD98:BE98"/>
    <mergeCell ref="AD97:BE97"/>
    <mergeCell ref="A133:AB133"/>
    <mergeCell ref="A134:AB134"/>
    <mergeCell ref="AD133:BE133"/>
    <mergeCell ref="AD134:BE134"/>
    <mergeCell ref="AD42:BE42"/>
    <mergeCell ref="AD43:BE43"/>
    <mergeCell ref="A86:AB86"/>
    <mergeCell ref="A87:AB87"/>
    <mergeCell ref="AD86:BE86"/>
    <mergeCell ref="AD87:BE87"/>
    <mergeCell ref="R101:T101"/>
    <mergeCell ref="V101:X101"/>
    <mergeCell ref="Z101:AB101"/>
    <mergeCell ref="A42:AB42"/>
    <mergeCell ref="A43:AB43"/>
    <mergeCell ref="A101:A102"/>
    <mergeCell ref="AA1:AB2"/>
    <mergeCell ref="BG1:BH2"/>
    <mergeCell ref="BG45:BH46"/>
    <mergeCell ref="AD47:BE47"/>
    <mergeCell ref="AD8:BE8"/>
    <mergeCell ref="AD7:BE7"/>
    <mergeCell ref="AD6:BE6"/>
    <mergeCell ref="AD5:BE5"/>
    <mergeCell ref="AI10:AK10"/>
    <mergeCell ref="AM10:AO10"/>
    <mergeCell ref="AQ10:AS10"/>
    <mergeCell ref="AU10:AW10"/>
    <mergeCell ref="AY10:BA10"/>
    <mergeCell ref="A3:AB3"/>
    <mergeCell ref="A4:AB4"/>
    <mergeCell ref="A5:AB5"/>
    <mergeCell ref="AA91:AB92"/>
    <mergeCell ref="AA44:AB45"/>
    <mergeCell ref="BG92:BH93"/>
    <mergeCell ref="AD4:BE4"/>
    <mergeCell ref="AD3:BE3"/>
    <mergeCell ref="AD52:BE52"/>
    <mergeCell ref="AD51:BE51"/>
    <mergeCell ref="AD50:BE50"/>
    <mergeCell ref="AD49:BE49"/>
    <mergeCell ref="AD48:BE48"/>
    <mergeCell ref="AU54:AW54"/>
    <mergeCell ref="AY54:BA54"/>
    <mergeCell ref="A6:AB6"/>
    <mergeCell ref="A7:AB7"/>
    <mergeCell ref="A8:AB8"/>
    <mergeCell ref="A47:AB47"/>
  </mergeCells>
  <hyperlinks>
    <hyperlink ref="AA1" r:id="rId1" location="INDICE!A1"/>
    <hyperlink ref="AA1:AB2" location="INDICE!A1" display="INDICE"/>
    <hyperlink ref="BG1" r:id="rId2" location="INDICE!A1"/>
    <hyperlink ref="BG1:BH2" location="INDICE!A1" display="INDICE"/>
    <hyperlink ref="BG45" r:id="rId3" location="INDICE!A1"/>
    <hyperlink ref="BG45:BH46" location="INDICE!A1" display="INDICE"/>
    <hyperlink ref="AA91" r:id="rId4" location="INDICE!A1"/>
    <hyperlink ref="AA91:AB92" location="INDICE!A1" display="INDICE"/>
    <hyperlink ref="AA44" r:id="rId5" location="INDICE!A1"/>
    <hyperlink ref="AA44:AB45" location="INDICE!A1" display="INDICE"/>
    <hyperlink ref="BG92" r:id="rId6" location="INDICE!A1"/>
    <hyperlink ref="BG92:BH93" location="INDICE!A1" display="INDICE"/>
  </hyperlinks>
  <printOptions horizontalCentered="1"/>
  <pageMargins left="0.59055118110236227" right="0.59055118110236227" top="0.59055118110236227" bottom="0.98425196850393704" header="0" footer="0"/>
  <pageSetup scale="70" fitToHeight="6" orientation="landscape" r:id="rId7"/>
  <headerFooter alignWithMargins="0"/>
  <rowBreaks count="2" manualBreakCount="2">
    <brk id="46" max="56" man="1"/>
    <brk id="93" max="5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zoomScaleNormal="100" workbookViewId="0">
      <selection activeCell="W1" sqref="W1:X2"/>
    </sheetView>
  </sheetViews>
  <sheetFormatPr baseColWidth="10" defaultRowHeight="11.25" x14ac:dyDescent="0.25"/>
  <cols>
    <col min="1" max="1" width="15.42578125" style="124" bestFit="1" customWidth="1"/>
    <col min="2" max="4" width="6.140625" style="124" customWidth="1"/>
    <col min="5" max="5" width="1.42578125" style="124" customWidth="1"/>
    <col min="6" max="8" width="5.140625" style="124" customWidth="1"/>
    <col min="9" max="9" width="1.42578125" style="124" customWidth="1"/>
    <col min="10" max="12" width="5.140625" style="124" customWidth="1"/>
    <col min="13" max="13" width="1.42578125" style="124" customWidth="1"/>
    <col min="14" max="16" width="5.140625" style="124" customWidth="1"/>
    <col min="17" max="17" width="1.42578125" style="124" customWidth="1"/>
    <col min="18" max="20" width="5.140625" style="124" customWidth="1"/>
    <col min="21" max="256" width="11.42578125" style="124"/>
    <col min="257" max="257" width="15.42578125" style="124" bestFit="1" customWidth="1"/>
    <col min="258" max="260" width="6.140625" style="124" customWidth="1"/>
    <col min="261" max="261" width="1.42578125" style="124" customWidth="1"/>
    <col min="262" max="264" width="5.140625" style="124" customWidth="1"/>
    <col min="265" max="265" width="1.42578125" style="124" customWidth="1"/>
    <col min="266" max="268" width="5.140625" style="124" customWidth="1"/>
    <col min="269" max="269" width="1.42578125" style="124" customWidth="1"/>
    <col min="270" max="272" width="5.140625" style="124" customWidth="1"/>
    <col min="273" max="273" width="1.42578125" style="124" customWidth="1"/>
    <col min="274" max="276" width="5.140625" style="124" customWidth="1"/>
    <col min="277" max="512" width="11.42578125" style="124"/>
    <col min="513" max="513" width="15.42578125" style="124" bestFit="1" customWidth="1"/>
    <col min="514" max="516" width="6.140625" style="124" customWidth="1"/>
    <col min="517" max="517" width="1.42578125" style="124" customWidth="1"/>
    <col min="518" max="520" width="5.140625" style="124" customWidth="1"/>
    <col min="521" max="521" width="1.42578125" style="124" customWidth="1"/>
    <col min="522" max="524" width="5.140625" style="124" customWidth="1"/>
    <col min="525" max="525" width="1.42578125" style="124" customWidth="1"/>
    <col min="526" max="528" width="5.140625" style="124" customWidth="1"/>
    <col min="529" max="529" width="1.42578125" style="124" customWidth="1"/>
    <col min="530" max="532" width="5.140625" style="124" customWidth="1"/>
    <col min="533" max="768" width="11.42578125" style="124"/>
    <col min="769" max="769" width="15.42578125" style="124" bestFit="1" customWidth="1"/>
    <col min="770" max="772" width="6.140625" style="124" customWidth="1"/>
    <col min="773" max="773" width="1.42578125" style="124" customWidth="1"/>
    <col min="774" max="776" width="5.140625" style="124" customWidth="1"/>
    <col min="777" max="777" width="1.42578125" style="124" customWidth="1"/>
    <col min="778" max="780" width="5.140625" style="124" customWidth="1"/>
    <col min="781" max="781" width="1.42578125" style="124" customWidth="1"/>
    <col min="782" max="784" width="5.140625" style="124" customWidth="1"/>
    <col min="785" max="785" width="1.42578125" style="124" customWidth="1"/>
    <col min="786" max="788" width="5.140625" style="124" customWidth="1"/>
    <col min="789" max="1024" width="11.42578125" style="124"/>
    <col min="1025" max="1025" width="15.42578125" style="124" bestFit="1" customWidth="1"/>
    <col min="1026" max="1028" width="6.140625" style="124" customWidth="1"/>
    <col min="1029" max="1029" width="1.42578125" style="124" customWidth="1"/>
    <col min="1030" max="1032" width="5.140625" style="124" customWidth="1"/>
    <col min="1033" max="1033" width="1.42578125" style="124" customWidth="1"/>
    <col min="1034" max="1036" width="5.140625" style="124" customWidth="1"/>
    <col min="1037" max="1037" width="1.42578125" style="124" customWidth="1"/>
    <col min="1038" max="1040" width="5.140625" style="124" customWidth="1"/>
    <col min="1041" max="1041" width="1.42578125" style="124" customWidth="1"/>
    <col min="1042" max="1044" width="5.140625" style="124" customWidth="1"/>
    <col min="1045" max="1280" width="11.42578125" style="124"/>
    <col min="1281" max="1281" width="15.42578125" style="124" bestFit="1" customWidth="1"/>
    <col min="1282" max="1284" width="6.140625" style="124" customWidth="1"/>
    <col min="1285" max="1285" width="1.42578125" style="124" customWidth="1"/>
    <col min="1286" max="1288" width="5.140625" style="124" customWidth="1"/>
    <col min="1289" max="1289" width="1.42578125" style="124" customWidth="1"/>
    <col min="1290" max="1292" width="5.140625" style="124" customWidth="1"/>
    <col min="1293" max="1293" width="1.42578125" style="124" customWidth="1"/>
    <col min="1294" max="1296" width="5.140625" style="124" customWidth="1"/>
    <col min="1297" max="1297" width="1.42578125" style="124" customWidth="1"/>
    <col min="1298" max="1300" width="5.140625" style="124" customWidth="1"/>
    <col min="1301" max="1536" width="11.42578125" style="124"/>
    <col min="1537" max="1537" width="15.42578125" style="124" bestFit="1" customWidth="1"/>
    <col min="1538" max="1540" width="6.140625" style="124" customWidth="1"/>
    <col min="1541" max="1541" width="1.42578125" style="124" customWidth="1"/>
    <col min="1542" max="1544" width="5.140625" style="124" customWidth="1"/>
    <col min="1545" max="1545" width="1.42578125" style="124" customWidth="1"/>
    <col min="1546" max="1548" width="5.140625" style="124" customWidth="1"/>
    <col min="1549" max="1549" width="1.42578125" style="124" customWidth="1"/>
    <col min="1550" max="1552" width="5.140625" style="124" customWidth="1"/>
    <col min="1553" max="1553" width="1.42578125" style="124" customWidth="1"/>
    <col min="1554" max="1556" width="5.140625" style="124" customWidth="1"/>
    <col min="1557" max="1792" width="11.42578125" style="124"/>
    <col min="1793" max="1793" width="15.42578125" style="124" bestFit="1" customWidth="1"/>
    <col min="1794" max="1796" width="6.140625" style="124" customWidth="1"/>
    <col min="1797" max="1797" width="1.42578125" style="124" customWidth="1"/>
    <col min="1798" max="1800" width="5.140625" style="124" customWidth="1"/>
    <col min="1801" max="1801" width="1.42578125" style="124" customWidth="1"/>
    <col min="1802" max="1804" width="5.140625" style="124" customWidth="1"/>
    <col min="1805" max="1805" width="1.42578125" style="124" customWidth="1"/>
    <col min="1806" max="1808" width="5.140625" style="124" customWidth="1"/>
    <col min="1809" max="1809" width="1.42578125" style="124" customWidth="1"/>
    <col min="1810" max="1812" width="5.140625" style="124" customWidth="1"/>
    <col min="1813" max="2048" width="11.42578125" style="124"/>
    <col min="2049" max="2049" width="15.42578125" style="124" bestFit="1" customWidth="1"/>
    <col min="2050" max="2052" width="6.140625" style="124" customWidth="1"/>
    <col min="2053" max="2053" width="1.42578125" style="124" customWidth="1"/>
    <col min="2054" max="2056" width="5.140625" style="124" customWidth="1"/>
    <col min="2057" max="2057" width="1.42578125" style="124" customWidth="1"/>
    <col min="2058" max="2060" width="5.140625" style="124" customWidth="1"/>
    <col min="2061" max="2061" width="1.42578125" style="124" customWidth="1"/>
    <col min="2062" max="2064" width="5.140625" style="124" customWidth="1"/>
    <col min="2065" max="2065" width="1.42578125" style="124" customWidth="1"/>
    <col min="2066" max="2068" width="5.140625" style="124" customWidth="1"/>
    <col min="2069" max="2304" width="11.42578125" style="124"/>
    <col min="2305" max="2305" width="15.42578125" style="124" bestFit="1" customWidth="1"/>
    <col min="2306" max="2308" width="6.140625" style="124" customWidth="1"/>
    <col min="2309" max="2309" width="1.42578125" style="124" customWidth="1"/>
    <col min="2310" max="2312" width="5.140625" style="124" customWidth="1"/>
    <col min="2313" max="2313" width="1.42578125" style="124" customWidth="1"/>
    <col min="2314" max="2316" width="5.140625" style="124" customWidth="1"/>
    <col min="2317" max="2317" width="1.42578125" style="124" customWidth="1"/>
    <col min="2318" max="2320" width="5.140625" style="124" customWidth="1"/>
    <col min="2321" max="2321" width="1.42578125" style="124" customWidth="1"/>
    <col min="2322" max="2324" width="5.140625" style="124" customWidth="1"/>
    <col min="2325" max="2560" width="11.42578125" style="124"/>
    <col min="2561" max="2561" width="15.42578125" style="124" bestFit="1" customWidth="1"/>
    <col min="2562" max="2564" width="6.140625" style="124" customWidth="1"/>
    <col min="2565" max="2565" width="1.42578125" style="124" customWidth="1"/>
    <col min="2566" max="2568" width="5.140625" style="124" customWidth="1"/>
    <col min="2569" max="2569" width="1.42578125" style="124" customWidth="1"/>
    <col min="2570" max="2572" width="5.140625" style="124" customWidth="1"/>
    <col min="2573" max="2573" width="1.42578125" style="124" customWidth="1"/>
    <col min="2574" max="2576" width="5.140625" style="124" customWidth="1"/>
    <col min="2577" max="2577" width="1.42578125" style="124" customWidth="1"/>
    <col min="2578" max="2580" width="5.140625" style="124" customWidth="1"/>
    <col min="2581" max="2816" width="11.42578125" style="124"/>
    <col min="2817" max="2817" width="15.42578125" style="124" bestFit="1" customWidth="1"/>
    <col min="2818" max="2820" width="6.140625" style="124" customWidth="1"/>
    <col min="2821" max="2821" width="1.42578125" style="124" customWidth="1"/>
    <col min="2822" max="2824" width="5.140625" style="124" customWidth="1"/>
    <col min="2825" max="2825" width="1.42578125" style="124" customWidth="1"/>
    <col min="2826" max="2828" width="5.140625" style="124" customWidth="1"/>
    <col min="2829" max="2829" width="1.42578125" style="124" customWidth="1"/>
    <col min="2830" max="2832" width="5.140625" style="124" customWidth="1"/>
    <col min="2833" max="2833" width="1.42578125" style="124" customWidth="1"/>
    <col min="2834" max="2836" width="5.140625" style="124" customWidth="1"/>
    <col min="2837" max="3072" width="11.42578125" style="124"/>
    <col min="3073" max="3073" width="15.42578125" style="124" bestFit="1" customWidth="1"/>
    <col min="3074" max="3076" width="6.140625" style="124" customWidth="1"/>
    <col min="3077" max="3077" width="1.42578125" style="124" customWidth="1"/>
    <col min="3078" max="3080" width="5.140625" style="124" customWidth="1"/>
    <col min="3081" max="3081" width="1.42578125" style="124" customWidth="1"/>
    <col min="3082" max="3084" width="5.140625" style="124" customWidth="1"/>
    <col min="3085" max="3085" width="1.42578125" style="124" customWidth="1"/>
    <col min="3086" max="3088" width="5.140625" style="124" customWidth="1"/>
    <col min="3089" max="3089" width="1.42578125" style="124" customWidth="1"/>
    <col min="3090" max="3092" width="5.140625" style="124" customWidth="1"/>
    <col min="3093" max="3328" width="11.42578125" style="124"/>
    <col min="3329" max="3329" width="15.42578125" style="124" bestFit="1" customWidth="1"/>
    <col min="3330" max="3332" width="6.140625" style="124" customWidth="1"/>
    <col min="3333" max="3333" width="1.42578125" style="124" customWidth="1"/>
    <col min="3334" max="3336" width="5.140625" style="124" customWidth="1"/>
    <col min="3337" max="3337" width="1.42578125" style="124" customWidth="1"/>
    <col min="3338" max="3340" width="5.140625" style="124" customWidth="1"/>
    <col min="3341" max="3341" width="1.42578125" style="124" customWidth="1"/>
    <col min="3342" max="3344" width="5.140625" style="124" customWidth="1"/>
    <col min="3345" max="3345" width="1.42578125" style="124" customWidth="1"/>
    <col min="3346" max="3348" width="5.140625" style="124" customWidth="1"/>
    <col min="3349" max="3584" width="11.42578125" style="124"/>
    <col min="3585" max="3585" width="15.42578125" style="124" bestFit="1" customWidth="1"/>
    <col min="3586" max="3588" width="6.140625" style="124" customWidth="1"/>
    <col min="3589" max="3589" width="1.42578125" style="124" customWidth="1"/>
    <col min="3590" max="3592" width="5.140625" style="124" customWidth="1"/>
    <col min="3593" max="3593" width="1.42578125" style="124" customWidth="1"/>
    <col min="3594" max="3596" width="5.140625" style="124" customWidth="1"/>
    <col min="3597" max="3597" width="1.42578125" style="124" customWidth="1"/>
    <col min="3598" max="3600" width="5.140625" style="124" customWidth="1"/>
    <col min="3601" max="3601" width="1.42578125" style="124" customWidth="1"/>
    <col min="3602" max="3604" width="5.140625" style="124" customWidth="1"/>
    <col min="3605" max="3840" width="11.42578125" style="124"/>
    <col min="3841" max="3841" width="15.42578125" style="124" bestFit="1" customWidth="1"/>
    <col min="3842" max="3844" width="6.140625" style="124" customWidth="1"/>
    <col min="3845" max="3845" width="1.42578125" style="124" customWidth="1"/>
    <col min="3846" max="3848" width="5.140625" style="124" customWidth="1"/>
    <col min="3849" max="3849" width="1.42578125" style="124" customWidth="1"/>
    <col min="3850" max="3852" width="5.140625" style="124" customWidth="1"/>
    <col min="3853" max="3853" width="1.42578125" style="124" customWidth="1"/>
    <col min="3854" max="3856" width="5.140625" style="124" customWidth="1"/>
    <col min="3857" max="3857" width="1.42578125" style="124" customWidth="1"/>
    <col min="3858" max="3860" width="5.140625" style="124" customWidth="1"/>
    <col min="3861" max="4096" width="11.42578125" style="124"/>
    <col min="4097" max="4097" width="15.42578125" style="124" bestFit="1" customWidth="1"/>
    <col min="4098" max="4100" width="6.140625" style="124" customWidth="1"/>
    <col min="4101" max="4101" width="1.42578125" style="124" customWidth="1"/>
    <col min="4102" max="4104" width="5.140625" style="124" customWidth="1"/>
    <col min="4105" max="4105" width="1.42578125" style="124" customWidth="1"/>
    <col min="4106" max="4108" width="5.140625" style="124" customWidth="1"/>
    <col min="4109" max="4109" width="1.42578125" style="124" customWidth="1"/>
    <col min="4110" max="4112" width="5.140625" style="124" customWidth="1"/>
    <col min="4113" max="4113" width="1.42578125" style="124" customWidth="1"/>
    <col min="4114" max="4116" width="5.140625" style="124" customWidth="1"/>
    <col min="4117" max="4352" width="11.42578125" style="124"/>
    <col min="4353" max="4353" width="15.42578125" style="124" bestFit="1" customWidth="1"/>
    <col min="4354" max="4356" width="6.140625" style="124" customWidth="1"/>
    <col min="4357" max="4357" width="1.42578125" style="124" customWidth="1"/>
    <col min="4358" max="4360" width="5.140625" style="124" customWidth="1"/>
    <col min="4361" max="4361" width="1.42578125" style="124" customWidth="1"/>
    <col min="4362" max="4364" width="5.140625" style="124" customWidth="1"/>
    <col min="4365" max="4365" width="1.42578125" style="124" customWidth="1"/>
    <col min="4366" max="4368" width="5.140625" style="124" customWidth="1"/>
    <col min="4369" max="4369" width="1.42578125" style="124" customWidth="1"/>
    <col min="4370" max="4372" width="5.140625" style="124" customWidth="1"/>
    <col min="4373" max="4608" width="11.42578125" style="124"/>
    <col min="4609" max="4609" width="15.42578125" style="124" bestFit="1" customWidth="1"/>
    <col min="4610" max="4612" width="6.140625" style="124" customWidth="1"/>
    <col min="4613" max="4613" width="1.42578125" style="124" customWidth="1"/>
    <col min="4614" max="4616" width="5.140625" style="124" customWidth="1"/>
    <col min="4617" max="4617" width="1.42578125" style="124" customWidth="1"/>
    <col min="4618" max="4620" width="5.140625" style="124" customWidth="1"/>
    <col min="4621" max="4621" width="1.42578125" style="124" customWidth="1"/>
    <col min="4622" max="4624" width="5.140625" style="124" customWidth="1"/>
    <col min="4625" max="4625" width="1.42578125" style="124" customWidth="1"/>
    <col min="4626" max="4628" width="5.140625" style="124" customWidth="1"/>
    <col min="4629" max="4864" width="11.42578125" style="124"/>
    <col min="4865" max="4865" width="15.42578125" style="124" bestFit="1" customWidth="1"/>
    <col min="4866" max="4868" width="6.140625" style="124" customWidth="1"/>
    <col min="4869" max="4869" width="1.42578125" style="124" customWidth="1"/>
    <col min="4870" max="4872" width="5.140625" style="124" customWidth="1"/>
    <col min="4873" max="4873" width="1.42578125" style="124" customWidth="1"/>
    <col min="4874" max="4876" width="5.140625" style="124" customWidth="1"/>
    <col min="4877" max="4877" width="1.42578125" style="124" customWidth="1"/>
    <col min="4878" max="4880" width="5.140625" style="124" customWidth="1"/>
    <col min="4881" max="4881" width="1.42578125" style="124" customWidth="1"/>
    <col min="4882" max="4884" width="5.140625" style="124" customWidth="1"/>
    <col min="4885" max="5120" width="11.42578125" style="124"/>
    <col min="5121" max="5121" width="15.42578125" style="124" bestFit="1" customWidth="1"/>
    <col min="5122" max="5124" width="6.140625" style="124" customWidth="1"/>
    <col min="5125" max="5125" width="1.42578125" style="124" customWidth="1"/>
    <col min="5126" max="5128" width="5.140625" style="124" customWidth="1"/>
    <col min="5129" max="5129" width="1.42578125" style="124" customWidth="1"/>
    <col min="5130" max="5132" width="5.140625" style="124" customWidth="1"/>
    <col min="5133" max="5133" width="1.42578125" style="124" customWidth="1"/>
    <col min="5134" max="5136" width="5.140625" style="124" customWidth="1"/>
    <col min="5137" max="5137" width="1.42578125" style="124" customWidth="1"/>
    <col min="5138" max="5140" width="5.140625" style="124" customWidth="1"/>
    <col min="5141" max="5376" width="11.42578125" style="124"/>
    <col min="5377" max="5377" width="15.42578125" style="124" bestFit="1" customWidth="1"/>
    <col min="5378" max="5380" width="6.140625" style="124" customWidth="1"/>
    <col min="5381" max="5381" width="1.42578125" style="124" customWidth="1"/>
    <col min="5382" max="5384" width="5.140625" style="124" customWidth="1"/>
    <col min="5385" max="5385" width="1.42578125" style="124" customWidth="1"/>
    <col min="5386" max="5388" width="5.140625" style="124" customWidth="1"/>
    <col min="5389" max="5389" width="1.42578125" style="124" customWidth="1"/>
    <col min="5390" max="5392" width="5.140625" style="124" customWidth="1"/>
    <col min="5393" max="5393" width="1.42578125" style="124" customWidth="1"/>
    <col min="5394" max="5396" width="5.140625" style="124" customWidth="1"/>
    <col min="5397" max="5632" width="11.42578125" style="124"/>
    <col min="5633" max="5633" width="15.42578125" style="124" bestFit="1" customWidth="1"/>
    <col min="5634" max="5636" width="6.140625" style="124" customWidth="1"/>
    <col min="5637" max="5637" width="1.42578125" style="124" customWidth="1"/>
    <col min="5638" max="5640" width="5.140625" style="124" customWidth="1"/>
    <col min="5641" max="5641" width="1.42578125" style="124" customWidth="1"/>
    <col min="5642" max="5644" width="5.140625" style="124" customWidth="1"/>
    <col min="5645" max="5645" width="1.42578125" style="124" customWidth="1"/>
    <col min="5646" max="5648" width="5.140625" style="124" customWidth="1"/>
    <col min="5649" max="5649" width="1.42578125" style="124" customWidth="1"/>
    <col min="5650" max="5652" width="5.140625" style="124" customWidth="1"/>
    <col min="5653" max="5888" width="11.42578125" style="124"/>
    <col min="5889" max="5889" width="15.42578125" style="124" bestFit="1" customWidth="1"/>
    <col min="5890" max="5892" width="6.140625" style="124" customWidth="1"/>
    <col min="5893" max="5893" width="1.42578125" style="124" customWidth="1"/>
    <col min="5894" max="5896" width="5.140625" style="124" customWidth="1"/>
    <col min="5897" max="5897" width="1.42578125" style="124" customWidth="1"/>
    <col min="5898" max="5900" width="5.140625" style="124" customWidth="1"/>
    <col min="5901" max="5901" width="1.42578125" style="124" customWidth="1"/>
    <col min="5902" max="5904" width="5.140625" style="124" customWidth="1"/>
    <col min="5905" max="5905" width="1.42578125" style="124" customWidth="1"/>
    <col min="5906" max="5908" width="5.140625" style="124" customWidth="1"/>
    <col min="5909" max="6144" width="11.42578125" style="124"/>
    <col min="6145" max="6145" width="15.42578125" style="124" bestFit="1" customWidth="1"/>
    <col min="6146" max="6148" width="6.140625" style="124" customWidth="1"/>
    <col min="6149" max="6149" width="1.42578125" style="124" customWidth="1"/>
    <col min="6150" max="6152" width="5.140625" style="124" customWidth="1"/>
    <col min="6153" max="6153" width="1.42578125" style="124" customWidth="1"/>
    <col min="6154" max="6156" width="5.140625" style="124" customWidth="1"/>
    <col min="6157" max="6157" width="1.42578125" style="124" customWidth="1"/>
    <col min="6158" max="6160" width="5.140625" style="124" customWidth="1"/>
    <col min="6161" max="6161" width="1.42578125" style="124" customWidth="1"/>
    <col min="6162" max="6164" width="5.140625" style="124" customWidth="1"/>
    <col min="6165" max="6400" width="11.42578125" style="124"/>
    <col min="6401" max="6401" width="15.42578125" style="124" bestFit="1" customWidth="1"/>
    <col min="6402" max="6404" width="6.140625" style="124" customWidth="1"/>
    <col min="6405" max="6405" width="1.42578125" style="124" customWidth="1"/>
    <col min="6406" max="6408" width="5.140625" style="124" customWidth="1"/>
    <col min="6409" max="6409" width="1.42578125" style="124" customWidth="1"/>
    <col min="6410" max="6412" width="5.140625" style="124" customWidth="1"/>
    <col min="6413" max="6413" width="1.42578125" style="124" customWidth="1"/>
    <col min="6414" max="6416" width="5.140625" style="124" customWidth="1"/>
    <col min="6417" max="6417" width="1.42578125" style="124" customWidth="1"/>
    <col min="6418" max="6420" width="5.140625" style="124" customWidth="1"/>
    <col min="6421" max="6656" width="11.42578125" style="124"/>
    <col min="6657" max="6657" width="15.42578125" style="124" bestFit="1" customWidth="1"/>
    <col min="6658" max="6660" width="6.140625" style="124" customWidth="1"/>
    <col min="6661" max="6661" width="1.42578125" style="124" customWidth="1"/>
    <col min="6662" max="6664" width="5.140625" style="124" customWidth="1"/>
    <col min="6665" max="6665" width="1.42578125" style="124" customWidth="1"/>
    <col min="6666" max="6668" width="5.140625" style="124" customWidth="1"/>
    <col min="6669" max="6669" width="1.42578125" style="124" customWidth="1"/>
    <col min="6670" max="6672" width="5.140625" style="124" customWidth="1"/>
    <col min="6673" max="6673" width="1.42578125" style="124" customWidth="1"/>
    <col min="6674" max="6676" width="5.140625" style="124" customWidth="1"/>
    <col min="6677" max="6912" width="11.42578125" style="124"/>
    <col min="6913" max="6913" width="15.42578125" style="124" bestFit="1" customWidth="1"/>
    <col min="6914" max="6916" width="6.140625" style="124" customWidth="1"/>
    <col min="6917" max="6917" width="1.42578125" style="124" customWidth="1"/>
    <col min="6918" max="6920" width="5.140625" style="124" customWidth="1"/>
    <col min="6921" max="6921" width="1.42578125" style="124" customWidth="1"/>
    <col min="6922" max="6924" width="5.140625" style="124" customWidth="1"/>
    <col min="6925" max="6925" width="1.42578125" style="124" customWidth="1"/>
    <col min="6926" max="6928" width="5.140625" style="124" customWidth="1"/>
    <col min="6929" max="6929" width="1.42578125" style="124" customWidth="1"/>
    <col min="6930" max="6932" width="5.140625" style="124" customWidth="1"/>
    <col min="6933" max="7168" width="11.42578125" style="124"/>
    <col min="7169" max="7169" width="15.42578125" style="124" bestFit="1" customWidth="1"/>
    <col min="7170" max="7172" width="6.140625" style="124" customWidth="1"/>
    <col min="7173" max="7173" width="1.42578125" style="124" customWidth="1"/>
    <col min="7174" max="7176" width="5.140625" style="124" customWidth="1"/>
    <col min="7177" max="7177" width="1.42578125" style="124" customWidth="1"/>
    <col min="7178" max="7180" width="5.140625" style="124" customWidth="1"/>
    <col min="7181" max="7181" width="1.42578125" style="124" customWidth="1"/>
    <col min="7182" max="7184" width="5.140625" style="124" customWidth="1"/>
    <col min="7185" max="7185" width="1.42578125" style="124" customWidth="1"/>
    <col min="7186" max="7188" width="5.140625" style="124" customWidth="1"/>
    <col min="7189" max="7424" width="11.42578125" style="124"/>
    <col min="7425" max="7425" width="15.42578125" style="124" bestFit="1" customWidth="1"/>
    <col min="7426" max="7428" width="6.140625" style="124" customWidth="1"/>
    <col min="7429" max="7429" width="1.42578125" style="124" customWidth="1"/>
    <col min="7430" max="7432" width="5.140625" style="124" customWidth="1"/>
    <col min="7433" max="7433" width="1.42578125" style="124" customWidth="1"/>
    <col min="7434" max="7436" width="5.140625" style="124" customWidth="1"/>
    <col min="7437" max="7437" width="1.42578125" style="124" customWidth="1"/>
    <col min="7438" max="7440" width="5.140625" style="124" customWidth="1"/>
    <col min="7441" max="7441" width="1.42578125" style="124" customWidth="1"/>
    <col min="7442" max="7444" width="5.140625" style="124" customWidth="1"/>
    <col min="7445" max="7680" width="11.42578125" style="124"/>
    <col min="7681" max="7681" width="15.42578125" style="124" bestFit="1" customWidth="1"/>
    <col min="7682" max="7684" width="6.140625" style="124" customWidth="1"/>
    <col min="7685" max="7685" width="1.42578125" style="124" customWidth="1"/>
    <col min="7686" max="7688" width="5.140625" style="124" customWidth="1"/>
    <col min="7689" max="7689" width="1.42578125" style="124" customWidth="1"/>
    <col min="7690" max="7692" width="5.140625" style="124" customWidth="1"/>
    <col min="7693" max="7693" width="1.42578125" style="124" customWidth="1"/>
    <col min="7694" max="7696" width="5.140625" style="124" customWidth="1"/>
    <col min="7697" max="7697" width="1.42578125" style="124" customWidth="1"/>
    <col min="7698" max="7700" width="5.140625" style="124" customWidth="1"/>
    <col min="7701" max="7936" width="11.42578125" style="124"/>
    <col min="7937" max="7937" width="15.42578125" style="124" bestFit="1" customWidth="1"/>
    <col min="7938" max="7940" width="6.140625" style="124" customWidth="1"/>
    <col min="7941" max="7941" width="1.42578125" style="124" customWidth="1"/>
    <col min="7942" max="7944" width="5.140625" style="124" customWidth="1"/>
    <col min="7945" max="7945" width="1.42578125" style="124" customWidth="1"/>
    <col min="7946" max="7948" width="5.140625" style="124" customWidth="1"/>
    <col min="7949" max="7949" width="1.42578125" style="124" customWidth="1"/>
    <col min="7950" max="7952" width="5.140625" style="124" customWidth="1"/>
    <col min="7953" max="7953" width="1.42578125" style="124" customWidth="1"/>
    <col min="7954" max="7956" width="5.140625" style="124" customWidth="1"/>
    <col min="7957" max="8192" width="11.42578125" style="124"/>
    <col min="8193" max="8193" width="15.42578125" style="124" bestFit="1" customWidth="1"/>
    <col min="8194" max="8196" width="6.140625" style="124" customWidth="1"/>
    <col min="8197" max="8197" width="1.42578125" style="124" customWidth="1"/>
    <col min="8198" max="8200" width="5.140625" style="124" customWidth="1"/>
    <col min="8201" max="8201" width="1.42578125" style="124" customWidth="1"/>
    <col min="8202" max="8204" width="5.140625" style="124" customWidth="1"/>
    <col min="8205" max="8205" width="1.42578125" style="124" customWidth="1"/>
    <col min="8206" max="8208" width="5.140625" style="124" customWidth="1"/>
    <col min="8209" max="8209" width="1.42578125" style="124" customWidth="1"/>
    <col min="8210" max="8212" width="5.140625" style="124" customWidth="1"/>
    <col min="8213" max="8448" width="11.42578125" style="124"/>
    <col min="8449" max="8449" width="15.42578125" style="124" bestFit="1" customWidth="1"/>
    <col min="8450" max="8452" width="6.140625" style="124" customWidth="1"/>
    <col min="8453" max="8453" width="1.42578125" style="124" customWidth="1"/>
    <col min="8454" max="8456" width="5.140625" style="124" customWidth="1"/>
    <col min="8457" max="8457" width="1.42578125" style="124" customWidth="1"/>
    <col min="8458" max="8460" width="5.140625" style="124" customWidth="1"/>
    <col min="8461" max="8461" width="1.42578125" style="124" customWidth="1"/>
    <col min="8462" max="8464" width="5.140625" style="124" customWidth="1"/>
    <col min="8465" max="8465" width="1.42578125" style="124" customWidth="1"/>
    <col min="8466" max="8468" width="5.140625" style="124" customWidth="1"/>
    <col min="8469" max="8704" width="11.42578125" style="124"/>
    <col min="8705" max="8705" width="15.42578125" style="124" bestFit="1" customWidth="1"/>
    <col min="8706" max="8708" width="6.140625" style="124" customWidth="1"/>
    <col min="8709" max="8709" width="1.42578125" style="124" customWidth="1"/>
    <col min="8710" max="8712" width="5.140625" style="124" customWidth="1"/>
    <col min="8713" max="8713" width="1.42578125" style="124" customWidth="1"/>
    <col min="8714" max="8716" width="5.140625" style="124" customWidth="1"/>
    <col min="8717" max="8717" width="1.42578125" style="124" customWidth="1"/>
    <col min="8718" max="8720" width="5.140625" style="124" customWidth="1"/>
    <col min="8721" max="8721" width="1.42578125" style="124" customWidth="1"/>
    <col min="8722" max="8724" width="5.140625" style="124" customWidth="1"/>
    <col min="8725" max="8960" width="11.42578125" style="124"/>
    <col min="8961" max="8961" width="15.42578125" style="124" bestFit="1" customWidth="1"/>
    <col min="8962" max="8964" width="6.140625" style="124" customWidth="1"/>
    <col min="8965" max="8965" width="1.42578125" style="124" customWidth="1"/>
    <col min="8966" max="8968" width="5.140625" style="124" customWidth="1"/>
    <col min="8969" max="8969" width="1.42578125" style="124" customWidth="1"/>
    <col min="8970" max="8972" width="5.140625" style="124" customWidth="1"/>
    <col min="8973" max="8973" width="1.42578125" style="124" customWidth="1"/>
    <col min="8974" max="8976" width="5.140625" style="124" customWidth="1"/>
    <col min="8977" max="8977" width="1.42578125" style="124" customWidth="1"/>
    <col min="8978" max="8980" width="5.140625" style="124" customWidth="1"/>
    <col min="8981" max="9216" width="11.42578125" style="124"/>
    <col min="9217" max="9217" width="15.42578125" style="124" bestFit="1" customWidth="1"/>
    <col min="9218" max="9220" width="6.140625" style="124" customWidth="1"/>
    <col min="9221" max="9221" width="1.42578125" style="124" customWidth="1"/>
    <col min="9222" max="9224" width="5.140625" style="124" customWidth="1"/>
    <col min="9225" max="9225" width="1.42578125" style="124" customWidth="1"/>
    <col min="9226" max="9228" width="5.140625" style="124" customWidth="1"/>
    <col min="9229" max="9229" width="1.42578125" style="124" customWidth="1"/>
    <col min="9230" max="9232" width="5.140625" style="124" customWidth="1"/>
    <col min="9233" max="9233" width="1.42578125" style="124" customWidth="1"/>
    <col min="9234" max="9236" width="5.140625" style="124" customWidth="1"/>
    <col min="9237" max="9472" width="11.42578125" style="124"/>
    <col min="9473" max="9473" width="15.42578125" style="124" bestFit="1" customWidth="1"/>
    <col min="9474" max="9476" width="6.140625" style="124" customWidth="1"/>
    <col min="9477" max="9477" width="1.42578125" style="124" customWidth="1"/>
    <col min="9478" max="9480" width="5.140625" style="124" customWidth="1"/>
    <col min="9481" max="9481" width="1.42578125" style="124" customWidth="1"/>
    <col min="9482" max="9484" width="5.140625" style="124" customWidth="1"/>
    <col min="9485" max="9485" width="1.42578125" style="124" customWidth="1"/>
    <col min="9486" max="9488" width="5.140625" style="124" customWidth="1"/>
    <col min="9489" max="9489" width="1.42578125" style="124" customWidth="1"/>
    <col min="9490" max="9492" width="5.140625" style="124" customWidth="1"/>
    <col min="9493" max="9728" width="11.42578125" style="124"/>
    <col min="9729" max="9729" width="15.42578125" style="124" bestFit="1" customWidth="1"/>
    <col min="9730" max="9732" width="6.140625" style="124" customWidth="1"/>
    <col min="9733" max="9733" width="1.42578125" style="124" customWidth="1"/>
    <col min="9734" max="9736" width="5.140625" style="124" customWidth="1"/>
    <col min="9737" max="9737" width="1.42578125" style="124" customWidth="1"/>
    <col min="9738" max="9740" width="5.140625" style="124" customWidth="1"/>
    <col min="9741" max="9741" width="1.42578125" style="124" customWidth="1"/>
    <col min="9742" max="9744" width="5.140625" style="124" customWidth="1"/>
    <col min="9745" max="9745" width="1.42578125" style="124" customWidth="1"/>
    <col min="9746" max="9748" width="5.140625" style="124" customWidth="1"/>
    <col min="9749" max="9984" width="11.42578125" style="124"/>
    <col min="9985" max="9985" width="15.42578125" style="124" bestFit="1" customWidth="1"/>
    <col min="9986" max="9988" width="6.140625" style="124" customWidth="1"/>
    <col min="9989" max="9989" width="1.42578125" style="124" customWidth="1"/>
    <col min="9990" max="9992" width="5.140625" style="124" customWidth="1"/>
    <col min="9993" max="9993" width="1.42578125" style="124" customWidth="1"/>
    <col min="9994" max="9996" width="5.140625" style="124" customWidth="1"/>
    <col min="9997" max="9997" width="1.42578125" style="124" customWidth="1"/>
    <col min="9998" max="10000" width="5.140625" style="124" customWidth="1"/>
    <col min="10001" max="10001" width="1.42578125" style="124" customWidth="1"/>
    <col min="10002" max="10004" width="5.140625" style="124" customWidth="1"/>
    <col min="10005" max="10240" width="11.42578125" style="124"/>
    <col min="10241" max="10241" width="15.42578125" style="124" bestFit="1" customWidth="1"/>
    <col min="10242" max="10244" width="6.140625" style="124" customWidth="1"/>
    <col min="10245" max="10245" width="1.42578125" style="124" customWidth="1"/>
    <col min="10246" max="10248" width="5.140625" style="124" customWidth="1"/>
    <col min="10249" max="10249" width="1.42578125" style="124" customWidth="1"/>
    <col min="10250" max="10252" width="5.140625" style="124" customWidth="1"/>
    <col min="10253" max="10253" width="1.42578125" style="124" customWidth="1"/>
    <col min="10254" max="10256" width="5.140625" style="124" customWidth="1"/>
    <col min="10257" max="10257" width="1.42578125" style="124" customWidth="1"/>
    <col min="10258" max="10260" width="5.140625" style="124" customWidth="1"/>
    <col min="10261" max="10496" width="11.42578125" style="124"/>
    <col min="10497" max="10497" width="15.42578125" style="124" bestFit="1" customWidth="1"/>
    <col min="10498" max="10500" width="6.140625" style="124" customWidth="1"/>
    <col min="10501" max="10501" width="1.42578125" style="124" customWidth="1"/>
    <col min="10502" max="10504" width="5.140625" style="124" customWidth="1"/>
    <col min="10505" max="10505" width="1.42578125" style="124" customWidth="1"/>
    <col min="10506" max="10508" width="5.140625" style="124" customWidth="1"/>
    <col min="10509" max="10509" width="1.42578125" style="124" customWidth="1"/>
    <col min="10510" max="10512" width="5.140625" style="124" customWidth="1"/>
    <col min="10513" max="10513" width="1.42578125" style="124" customWidth="1"/>
    <col min="10514" max="10516" width="5.140625" style="124" customWidth="1"/>
    <col min="10517" max="10752" width="11.42578125" style="124"/>
    <col min="10753" max="10753" width="15.42578125" style="124" bestFit="1" customWidth="1"/>
    <col min="10754" max="10756" width="6.140625" style="124" customWidth="1"/>
    <col min="10757" max="10757" width="1.42578125" style="124" customWidth="1"/>
    <col min="10758" max="10760" width="5.140625" style="124" customWidth="1"/>
    <col min="10761" max="10761" width="1.42578125" style="124" customWidth="1"/>
    <col min="10762" max="10764" width="5.140625" style="124" customWidth="1"/>
    <col min="10765" max="10765" width="1.42578125" style="124" customWidth="1"/>
    <col min="10766" max="10768" width="5.140625" style="124" customWidth="1"/>
    <col min="10769" max="10769" width="1.42578125" style="124" customWidth="1"/>
    <col min="10770" max="10772" width="5.140625" style="124" customWidth="1"/>
    <col min="10773" max="11008" width="11.42578125" style="124"/>
    <col min="11009" max="11009" width="15.42578125" style="124" bestFit="1" customWidth="1"/>
    <col min="11010" max="11012" width="6.140625" style="124" customWidth="1"/>
    <col min="11013" max="11013" width="1.42578125" style="124" customWidth="1"/>
    <col min="11014" max="11016" width="5.140625" style="124" customWidth="1"/>
    <col min="11017" max="11017" width="1.42578125" style="124" customWidth="1"/>
    <col min="11018" max="11020" width="5.140625" style="124" customWidth="1"/>
    <col min="11021" max="11021" width="1.42578125" style="124" customWidth="1"/>
    <col min="11022" max="11024" width="5.140625" style="124" customWidth="1"/>
    <col min="11025" max="11025" width="1.42578125" style="124" customWidth="1"/>
    <col min="11026" max="11028" width="5.140625" style="124" customWidth="1"/>
    <col min="11029" max="11264" width="11.42578125" style="124"/>
    <col min="11265" max="11265" width="15.42578125" style="124" bestFit="1" customWidth="1"/>
    <col min="11266" max="11268" width="6.140625" style="124" customWidth="1"/>
    <col min="11269" max="11269" width="1.42578125" style="124" customWidth="1"/>
    <col min="11270" max="11272" width="5.140625" style="124" customWidth="1"/>
    <col min="11273" max="11273" width="1.42578125" style="124" customWidth="1"/>
    <col min="11274" max="11276" width="5.140625" style="124" customWidth="1"/>
    <col min="11277" max="11277" width="1.42578125" style="124" customWidth="1"/>
    <col min="11278" max="11280" width="5.140625" style="124" customWidth="1"/>
    <col min="11281" max="11281" width="1.42578125" style="124" customWidth="1"/>
    <col min="11282" max="11284" width="5.140625" style="124" customWidth="1"/>
    <col min="11285" max="11520" width="11.42578125" style="124"/>
    <col min="11521" max="11521" width="15.42578125" style="124" bestFit="1" customWidth="1"/>
    <col min="11522" max="11524" width="6.140625" style="124" customWidth="1"/>
    <col min="11525" max="11525" width="1.42578125" style="124" customWidth="1"/>
    <col min="11526" max="11528" width="5.140625" style="124" customWidth="1"/>
    <col min="11529" max="11529" width="1.42578125" style="124" customWidth="1"/>
    <col min="11530" max="11532" width="5.140625" style="124" customWidth="1"/>
    <col min="11533" max="11533" width="1.42578125" style="124" customWidth="1"/>
    <col min="11534" max="11536" width="5.140625" style="124" customWidth="1"/>
    <col min="11537" max="11537" width="1.42578125" style="124" customWidth="1"/>
    <col min="11538" max="11540" width="5.140625" style="124" customWidth="1"/>
    <col min="11541" max="11776" width="11.42578125" style="124"/>
    <col min="11777" max="11777" width="15.42578125" style="124" bestFit="1" customWidth="1"/>
    <col min="11778" max="11780" width="6.140625" style="124" customWidth="1"/>
    <col min="11781" max="11781" width="1.42578125" style="124" customWidth="1"/>
    <col min="11782" max="11784" width="5.140625" style="124" customWidth="1"/>
    <col min="11785" max="11785" width="1.42578125" style="124" customWidth="1"/>
    <col min="11786" max="11788" width="5.140625" style="124" customWidth="1"/>
    <col min="11789" max="11789" width="1.42578125" style="124" customWidth="1"/>
    <col min="11790" max="11792" width="5.140625" style="124" customWidth="1"/>
    <col min="11793" max="11793" width="1.42578125" style="124" customWidth="1"/>
    <col min="11794" max="11796" width="5.140625" style="124" customWidth="1"/>
    <col min="11797" max="12032" width="11.42578125" style="124"/>
    <col min="12033" max="12033" width="15.42578125" style="124" bestFit="1" customWidth="1"/>
    <col min="12034" max="12036" width="6.140625" style="124" customWidth="1"/>
    <col min="12037" max="12037" width="1.42578125" style="124" customWidth="1"/>
    <col min="12038" max="12040" width="5.140625" style="124" customWidth="1"/>
    <col min="12041" max="12041" width="1.42578125" style="124" customWidth="1"/>
    <col min="12042" max="12044" width="5.140625" style="124" customWidth="1"/>
    <col min="12045" max="12045" width="1.42578125" style="124" customWidth="1"/>
    <col min="12046" max="12048" width="5.140625" style="124" customWidth="1"/>
    <col min="12049" max="12049" width="1.42578125" style="124" customWidth="1"/>
    <col min="12050" max="12052" width="5.140625" style="124" customWidth="1"/>
    <col min="12053" max="12288" width="11.42578125" style="124"/>
    <col min="12289" max="12289" width="15.42578125" style="124" bestFit="1" customWidth="1"/>
    <col min="12290" max="12292" width="6.140625" style="124" customWidth="1"/>
    <col min="12293" max="12293" width="1.42578125" style="124" customWidth="1"/>
    <col min="12294" max="12296" width="5.140625" style="124" customWidth="1"/>
    <col min="12297" max="12297" width="1.42578125" style="124" customWidth="1"/>
    <col min="12298" max="12300" width="5.140625" style="124" customWidth="1"/>
    <col min="12301" max="12301" width="1.42578125" style="124" customWidth="1"/>
    <col min="12302" max="12304" width="5.140625" style="124" customWidth="1"/>
    <col min="12305" max="12305" width="1.42578125" style="124" customWidth="1"/>
    <col min="12306" max="12308" width="5.140625" style="124" customWidth="1"/>
    <col min="12309" max="12544" width="11.42578125" style="124"/>
    <col min="12545" max="12545" width="15.42578125" style="124" bestFit="1" customWidth="1"/>
    <col min="12546" max="12548" width="6.140625" style="124" customWidth="1"/>
    <col min="12549" max="12549" width="1.42578125" style="124" customWidth="1"/>
    <col min="12550" max="12552" width="5.140625" style="124" customWidth="1"/>
    <col min="12553" max="12553" width="1.42578125" style="124" customWidth="1"/>
    <col min="12554" max="12556" width="5.140625" style="124" customWidth="1"/>
    <col min="12557" max="12557" width="1.42578125" style="124" customWidth="1"/>
    <col min="12558" max="12560" width="5.140625" style="124" customWidth="1"/>
    <col min="12561" max="12561" width="1.42578125" style="124" customWidth="1"/>
    <col min="12562" max="12564" width="5.140625" style="124" customWidth="1"/>
    <col min="12565" max="12800" width="11.42578125" style="124"/>
    <col min="12801" max="12801" width="15.42578125" style="124" bestFit="1" customWidth="1"/>
    <col min="12802" max="12804" width="6.140625" style="124" customWidth="1"/>
    <col min="12805" max="12805" width="1.42578125" style="124" customWidth="1"/>
    <col min="12806" max="12808" width="5.140625" style="124" customWidth="1"/>
    <col min="12809" max="12809" width="1.42578125" style="124" customWidth="1"/>
    <col min="12810" max="12812" width="5.140625" style="124" customWidth="1"/>
    <col min="12813" max="12813" width="1.42578125" style="124" customWidth="1"/>
    <col min="12814" max="12816" width="5.140625" style="124" customWidth="1"/>
    <col min="12817" max="12817" width="1.42578125" style="124" customWidth="1"/>
    <col min="12818" max="12820" width="5.140625" style="124" customWidth="1"/>
    <col min="12821" max="13056" width="11.42578125" style="124"/>
    <col min="13057" max="13057" width="15.42578125" style="124" bestFit="1" customWidth="1"/>
    <col min="13058" max="13060" width="6.140625" style="124" customWidth="1"/>
    <col min="13061" max="13061" width="1.42578125" style="124" customWidth="1"/>
    <col min="13062" max="13064" width="5.140625" style="124" customWidth="1"/>
    <col min="13065" max="13065" width="1.42578125" style="124" customWidth="1"/>
    <col min="13066" max="13068" width="5.140625" style="124" customWidth="1"/>
    <col min="13069" max="13069" width="1.42578125" style="124" customWidth="1"/>
    <col min="13070" max="13072" width="5.140625" style="124" customWidth="1"/>
    <col min="13073" max="13073" width="1.42578125" style="124" customWidth="1"/>
    <col min="13074" max="13076" width="5.140625" style="124" customWidth="1"/>
    <col min="13077" max="13312" width="11.42578125" style="124"/>
    <col min="13313" max="13313" width="15.42578125" style="124" bestFit="1" customWidth="1"/>
    <col min="13314" max="13316" width="6.140625" style="124" customWidth="1"/>
    <col min="13317" max="13317" width="1.42578125" style="124" customWidth="1"/>
    <col min="13318" max="13320" width="5.140625" style="124" customWidth="1"/>
    <col min="13321" max="13321" width="1.42578125" style="124" customWidth="1"/>
    <col min="13322" max="13324" width="5.140625" style="124" customWidth="1"/>
    <col min="13325" max="13325" width="1.42578125" style="124" customWidth="1"/>
    <col min="13326" max="13328" width="5.140625" style="124" customWidth="1"/>
    <col min="13329" max="13329" width="1.42578125" style="124" customWidth="1"/>
    <col min="13330" max="13332" width="5.140625" style="124" customWidth="1"/>
    <col min="13333" max="13568" width="11.42578125" style="124"/>
    <col min="13569" max="13569" width="15.42578125" style="124" bestFit="1" customWidth="1"/>
    <col min="13570" max="13572" width="6.140625" style="124" customWidth="1"/>
    <col min="13573" max="13573" width="1.42578125" style="124" customWidth="1"/>
    <col min="13574" max="13576" width="5.140625" style="124" customWidth="1"/>
    <col min="13577" max="13577" width="1.42578125" style="124" customWidth="1"/>
    <col min="13578" max="13580" width="5.140625" style="124" customWidth="1"/>
    <col min="13581" max="13581" width="1.42578125" style="124" customWidth="1"/>
    <col min="13582" max="13584" width="5.140625" style="124" customWidth="1"/>
    <col min="13585" max="13585" width="1.42578125" style="124" customWidth="1"/>
    <col min="13586" max="13588" width="5.140625" style="124" customWidth="1"/>
    <col min="13589" max="13824" width="11.42578125" style="124"/>
    <col min="13825" max="13825" width="15.42578125" style="124" bestFit="1" customWidth="1"/>
    <col min="13826" max="13828" width="6.140625" style="124" customWidth="1"/>
    <col min="13829" max="13829" width="1.42578125" style="124" customWidth="1"/>
    <col min="13830" max="13832" width="5.140625" style="124" customWidth="1"/>
    <col min="13833" max="13833" width="1.42578125" style="124" customWidth="1"/>
    <col min="13834" max="13836" width="5.140625" style="124" customWidth="1"/>
    <col min="13837" max="13837" width="1.42578125" style="124" customWidth="1"/>
    <col min="13838" max="13840" width="5.140625" style="124" customWidth="1"/>
    <col min="13841" max="13841" width="1.42578125" style="124" customWidth="1"/>
    <col min="13842" max="13844" width="5.140625" style="124" customWidth="1"/>
    <col min="13845" max="14080" width="11.42578125" style="124"/>
    <col min="14081" max="14081" width="15.42578125" style="124" bestFit="1" customWidth="1"/>
    <col min="14082" max="14084" width="6.140625" style="124" customWidth="1"/>
    <col min="14085" max="14085" width="1.42578125" style="124" customWidth="1"/>
    <col min="14086" max="14088" width="5.140625" style="124" customWidth="1"/>
    <col min="14089" max="14089" width="1.42578125" style="124" customWidth="1"/>
    <col min="14090" max="14092" width="5.140625" style="124" customWidth="1"/>
    <col min="14093" max="14093" width="1.42578125" style="124" customWidth="1"/>
    <col min="14094" max="14096" width="5.140625" style="124" customWidth="1"/>
    <col min="14097" max="14097" width="1.42578125" style="124" customWidth="1"/>
    <col min="14098" max="14100" width="5.140625" style="124" customWidth="1"/>
    <col min="14101" max="14336" width="11.42578125" style="124"/>
    <col min="14337" max="14337" width="15.42578125" style="124" bestFit="1" customWidth="1"/>
    <col min="14338" max="14340" width="6.140625" style="124" customWidth="1"/>
    <col min="14341" max="14341" width="1.42578125" style="124" customWidth="1"/>
    <col min="14342" max="14344" width="5.140625" style="124" customWidth="1"/>
    <col min="14345" max="14345" width="1.42578125" style="124" customWidth="1"/>
    <col min="14346" max="14348" width="5.140625" style="124" customWidth="1"/>
    <col min="14349" max="14349" width="1.42578125" style="124" customWidth="1"/>
    <col min="14350" max="14352" width="5.140625" style="124" customWidth="1"/>
    <col min="14353" max="14353" width="1.42578125" style="124" customWidth="1"/>
    <col min="14354" max="14356" width="5.140625" style="124" customWidth="1"/>
    <col min="14357" max="14592" width="11.42578125" style="124"/>
    <col min="14593" max="14593" width="15.42578125" style="124" bestFit="1" customWidth="1"/>
    <col min="14594" max="14596" width="6.140625" style="124" customWidth="1"/>
    <col min="14597" max="14597" width="1.42578125" style="124" customWidth="1"/>
    <col min="14598" max="14600" width="5.140625" style="124" customWidth="1"/>
    <col min="14601" max="14601" width="1.42578125" style="124" customWidth="1"/>
    <col min="14602" max="14604" width="5.140625" style="124" customWidth="1"/>
    <col min="14605" max="14605" width="1.42578125" style="124" customWidth="1"/>
    <col min="14606" max="14608" width="5.140625" style="124" customWidth="1"/>
    <col min="14609" max="14609" width="1.42578125" style="124" customWidth="1"/>
    <col min="14610" max="14612" width="5.140625" style="124" customWidth="1"/>
    <col min="14613" max="14848" width="11.42578125" style="124"/>
    <col min="14849" max="14849" width="15.42578125" style="124" bestFit="1" customWidth="1"/>
    <col min="14850" max="14852" width="6.140625" style="124" customWidth="1"/>
    <col min="14853" max="14853" width="1.42578125" style="124" customWidth="1"/>
    <col min="14854" max="14856" width="5.140625" style="124" customWidth="1"/>
    <col min="14857" max="14857" width="1.42578125" style="124" customWidth="1"/>
    <col min="14858" max="14860" width="5.140625" style="124" customWidth="1"/>
    <col min="14861" max="14861" width="1.42578125" style="124" customWidth="1"/>
    <col min="14862" max="14864" width="5.140625" style="124" customWidth="1"/>
    <col min="14865" max="14865" width="1.42578125" style="124" customWidth="1"/>
    <col min="14866" max="14868" width="5.140625" style="124" customWidth="1"/>
    <col min="14869" max="15104" width="11.42578125" style="124"/>
    <col min="15105" max="15105" width="15.42578125" style="124" bestFit="1" customWidth="1"/>
    <col min="15106" max="15108" width="6.140625" style="124" customWidth="1"/>
    <col min="15109" max="15109" width="1.42578125" style="124" customWidth="1"/>
    <col min="15110" max="15112" width="5.140625" style="124" customWidth="1"/>
    <col min="15113" max="15113" width="1.42578125" style="124" customWidth="1"/>
    <col min="15114" max="15116" width="5.140625" style="124" customWidth="1"/>
    <col min="15117" max="15117" width="1.42578125" style="124" customWidth="1"/>
    <col min="15118" max="15120" width="5.140625" style="124" customWidth="1"/>
    <col min="15121" max="15121" width="1.42578125" style="124" customWidth="1"/>
    <col min="15122" max="15124" width="5.140625" style="124" customWidth="1"/>
    <col min="15125" max="15360" width="11.42578125" style="124"/>
    <col min="15361" max="15361" width="15.42578125" style="124" bestFit="1" customWidth="1"/>
    <col min="15362" max="15364" width="6.140625" style="124" customWidth="1"/>
    <col min="15365" max="15365" width="1.42578125" style="124" customWidth="1"/>
    <col min="15366" max="15368" width="5.140625" style="124" customWidth="1"/>
    <col min="15369" max="15369" width="1.42578125" style="124" customWidth="1"/>
    <col min="15370" max="15372" width="5.140625" style="124" customWidth="1"/>
    <col min="15373" max="15373" width="1.42578125" style="124" customWidth="1"/>
    <col min="15374" max="15376" width="5.140625" style="124" customWidth="1"/>
    <col min="15377" max="15377" width="1.42578125" style="124" customWidth="1"/>
    <col min="15378" max="15380" width="5.140625" style="124" customWidth="1"/>
    <col min="15381" max="15616" width="11.42578125" style="124"/>
    <col min="15617" max="15617" width="15.42578125" style="124" bestFit="1" customWidth="1"/>
    <col min="15618" max="15620" width="6.140625" style="124" customWidth="1"/>
    <col min="15621" max="15621" width="1.42578125" style="124" customWidth="1"/>
    <col min="15622" max="15624" width="5.140625" style="124" customWidth="1"/>
    <col min="15625" max="15625" width="1.42578125" style="124" customWidth="1"/>
    <col min="15626" max="15628" width="5.140625" style="124" customWidth="1"/>
    <col min="15629" max="15629" width="1.42578125" style="124" customWidth="1"/>
    <col min="15630" max="15632" width="5.140625" style="124" customWidth="1"/>
    <col min="15633" max="15633" width="1.42578125" style="124" customWidth="1"/>
    <col min="15634" max="15636" width="5.140625" style="124" customWidth="1"/>
    <col min="15637" max="15872" width="11.42578125" style="124"/>
    <col min="15873" max="15873" width="15.42578125" style="124" bestFit="1" customWidth="1"/>
    <col min="15874" max="15876" width="6.140625" style="124" customWidth="1"/>
    <col min="15877" max="15877" width="1.42578125" style="124" customWidth="1"/>
    <col min="15878" max="15880" width="5.140625" style="124" customWidth="1"/>
    <col min="15881" max="15881" width="1.42578125" style="124" customWidth="1"/>
    <col min="15882" max="15884" width="5.140625" style="124" customWidth="1"/>
    <col min="15885" max="15885" width="1.42578125" style="124" customWidth="1"/>
    <col min="15886" max="15888" width="5.140625" style="124" customWidth="1"/>
    <col min="15889" max="15889" width="1.42578125" style="124" customWidth="1"/>
    <col min="15890" max="15892" width="5.140625" style="124" customWidth="1"/>
    <col min="15893" max="16128" width="11.42578125" style="124"/>
    <col min="16129" max="16129" width="15.42578125" style="124" bestFit="1" customWidth="1"/>
    <col min="16130" max="16132" width="6.140625" style="124" customWidth="1"/>
    <col min="16133" max="16133" width="1.42578125" style="124" customWidth="1"/>
    <col min="16134" max="16136" width="5.140625" style="124" customWidth="1"/>
    <col min="16137" max="16137" width="1.42578125" style="124" customWidth="1"/>
    <col min="16138" max="16140" width="5.140625" style="124" customWidth="1"/>
    <col min="16141" max="16141" width="1.42578125" style="124" customWidth="1"/>
    <col min="16142" max="16144" width="5.140625" style="124" customWidth="1"/>
    <col min="16145" max="16145" width="1.42578125" style="124" customWidth="1"/>
    <col min="16146" max="16148" width="5.140625" style="124" customWidth="1"/>
    <col min="16149" max="16384" width="11.42578125" style="124"/>
  </cols>
  <sheetData>
    <row r="1" spans="1:24" ht="14.25" customHeight="1" x14ac:dyDescent="0.2">
      <c r="A1" s="322" t="s">
        <v>272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V1" s="29"/>
      <c r="W1" s="308" t="s">
        <v>356</v>
      </c>
      <c r="X1" s="308"/>
    </row>
    <row r="2" spans="1:24" ht="14.25" customHeight="1" x14ac:dyDescent="0.2">
      <c r="A2" s="321" t="s">
        <v>109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V2" s="30"/>
      <c r="W2" s="308"/>
      <c r="X2" s="308"/>
    </row>
    <row r="3" spans="1:24" ht="14.25" x14ac:dyDescent="0.25">
      <c r="A3" s="322" t="s">
        <v>273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</row>
    <row r="4" spans="1:24" ht="14.25" x14ac:dyDescent="0.25">
      <c r="A4" s="321" t="s">
        <v>264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</row>
    <row r="5" spans="1:24" ht="14.25" x14ac:dyDescent="0.25">
      <c r="A5" s="322" t="s">
        <v>250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</row>
    <row r="6" spans="1:24" ht="14.25" x14ac:dyDescent="0.25">
      <c r="A6" s="321" t="s">
        <v>513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</row>
    <row r="7" spans="1:24" ht="15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</row>
    <row r="8" spans="1:24" ht="12.75" x14ac:dyDescent="0.25">
      <c r="A8" s="323" t="s">
        <v>260</v>
      </c>
      <c r="B8" s="316" t="s">
        <v>19</v>
      </c>
      <c r="C8" s="316" t="s">
        <v>261</v>
      </c>
      <c r="D8" s="316"/>
      <c r="E8" s="109"/>
      <c r="F8" s="316" t="s">
        <v>64</v>
      </c>
      <c r="G8" s="316"/>
      <c r="H8" s="316"/>
      <c r="I8" s="109"/>
      <c r="J8" s="316" t="s">
        <v>65</v>
      </c>
      <c r="K8" s="316"/>
      <c r="L8" s="316"/>
      <c r="M8" s="109"/>
      <c r="N8" s="316" t="s">
        <v>66</v>
      </c>
      <c r="O8" s="316"/>
      <c r="P8" s="316"/>
      <c r="Q8" s="109"/>
      <c r="R8" s="316" t="s">
        <v>67</v>
      </c>
      <c r="S8" s="316"/>
      <c r="T8" s="316"/>
    </row>
    <row r="9" spans="1:24" ht="13.5" thickBot="1" x14ac:dyDescent="0.3">
      <c r="A9" s="324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</row>
    <row r="10" spans="1:24" ht="12.75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</row>
    <row r="11" spans="1:24" s="148" customFormat="1" ht="13.5" x14ac:dyDescent="0.25">
      <c r="A11" s="151" t="s">
        <v>262</v>
      </c>
      <c r="B11" s="164">
        <f>SUM(B13:B15)</f>
        <v>211</v>
      </c>
      <c r="C11" s="164">
        <f>SUM(C13:C15)</f>
        <v>76</v>
      </c>
      <c r="D11" s="164">
        <f>SUM(D13:D15)</f>
        <v>135</v>
      </c>
      <c r="E11" s="164"/>
      <c r="F11" s="164">
        <f>SUM(F13:F15)</f>
        <v>29</v>
      </c>
      <c r="G11" s="164">
        <f>SUM(G13:G15)</f>
        <v>12</v>
      </c>
      <c r="H11" s="164">
        <f>SUM(H13:H15)</f>
        <v>17</v>
      </c>
      <c r="I11" s="164"/>
      <c r="J11" s="164">
        <f>SUM(J13:J15)</f>
        <v>50</v>
      </c>
      <c r="K11" s="164">
        <f>SUM(K13:K15)</f>
        <v>16</v>
      </c>
      <c r="L11" s="164">
        <f>SUM(L13:L15)</f>
        <v>34</v>
      </c>
      <c r="M11" s="164"/>
      <c r="N11" s="164">
        <f>SUM(N13:N15)</f>
        <v>55</v>
      </c>
      <c r="O11" s="164">
        <f>SUM(O13:O15)</f>
        <v>17</v>
      </c>
      <c r="P11" s="164">
        <f>SUM(P13:P15)</f>
        <v>38</v>
      </c>
      <c r="Q11" s="164"/>
      <c r="R11" s="164">
        <f>SUM(R13:R15)</f>
        <v>77</v>
      </c>
      <c r="S11" s="164">
        <f>SUM(S13:S15)</f>
        <v>31</v>
      </c>
      <c r="T11" s="164">
        <f>SUM(T13:T15)</f>
        <v>46</v>
      </c>
      <c r="U11" s="109"/>
    </row>
    <row r="12" spans="1:24" ht="12.75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08"/>
    </row>
    <row r="13" spans="1:24" ht="12.75" x14ac:dyDescent="0.25">
      <c r="A13" s="154" t="s">
        <v>110</v>
      </c>
      <c r="B13" s="119">
        <v>63</v>
      </c>
      <c r="C13" s="119">
        <v>25</v>
      </c>
      <c r="D13" s="119">
        <v>38</v>
      </c>
      <c r="E13" s="119"/>
      <c r="F13" s="119">
        <v>10</v>
      </c>
      <c r="G13" s="119">
        <v>2</v>
      </c>
      <c r="H13" s="119">
        <f>+F13-G13</f>
        <v>8</v>
      </c>
      <c r="I13" s="119"/>
      <c r="J13" s="119">
        <v>15</v>
      </c>
      <c r="K13" s="119">
        <v>5</v>
      </c>
      <c r="L13" s="119">
        <f>+J13-K13</f>
        <v>10</v>
      </c>
      <c r="M13" s="119"/>
      <c r="N13" s="119">
        <v>19</v>
      </c>
      <c r="O13" s="119">
        <v>5</v>
      </c>
      <c r="P13" s="119">
        <f>+N13-O13</f>
        <v>14</v>
      </c>
      <c r="Q13" s="119"/>
      <c r="R13" s="119">
        <v>19</v>
      </c>
      <c r="S13" s="119">
        <v>13</v>
      </c>
      <c r="T13" s="119">
        <f>+R13-S13</f>
        <v>6</v>
      </c>
      <c r="U13" s="108"/>
    </row>
    <row r="14" spans="1:24" ht="12.75" x14ac:dyDescent="0.25">
      <c r="A14" s="165" t="s">
        <v>90</v>
      </c>
      <c r="B14" s="119">
        <v>105</v>
      </c>
      <c r="C14" s="119">
        <v>38</v>
      </c>
      <c r="D14" s="119">
        <v>67</v>
      </c>
      <c r="E14" s="119"/>
      <c r="F14" s="119">
        <v>14</v>
      </c>
      <c r="G14" s="119">
        <v>8</v>
      </c>
      <c r="H14" s="119">
        <f t="shared" ref="H14:H15" si="0">+F14-G14</f>
        <v>6</v>
      </c>
      <c r="I14" s="119"/>
      <c r="J14" s="119">
        <v>20</v>
      </c>
      <c r="K14" s="119">
        <v>8</v>
      </c>
      <c r="L14" s="119">
        <f t="shared" ref="L14:L15" si="1">+J14-K14</f>
        <v>12</v>
      </c>
      <c r="M14" s="119"/>
      <c r="N14" s="119">
        <v>33</v>
      </c>
      <c r="O14" s="119">
        <v>11</v>
      </c>
      <c r="P14" s="119">
        <f t="shared" ref="P14:P15" si="2">+N14-O14</f>
        <v>22</v>
      </c>
      <c r="Q14" s="119"/>
      <c r="R14" s="119">
        <v>38</v>
      </c>
      <c r="S14" s="119">
        <v>11</v>
      </c>
      <c r="T14" s="119">
        <f t="shared" ref="T14:T15" si="3">+R14-S14</f>
        <v>27</v>
      </c>
      <c r="U14" s="108"/>
    </row>
    <row r="15" spans="1:24" ht="13.5" thickBot="1" x14ac:dyDescent="0.3">
      <c r="A15" s="123" t="s">
        <v>92</v>
      </c>
      <c r="B15" s="121">
        <v>43</v>
      </c>
      <c r="C15" s="121">
        <v>13</v>
      </c>
      <c r="D15" s="121">
        <v>30</v>
      </c>
      <c r="E15" s="121"/>
      <c r="F15" s="121">
        <v>5</v>
      </c>
      <c r="G15" s="121">
        <v>2</v>
      </c>
      <c r="H15" s="121">
        <f t="shared" si="0"/>
        <v>3</v>
      </c>
      <c r="I15" s="121"/>
      <c r="J15" s="121">
        <v>15</v>
      </c>
      <c r="K15" s="121">
        <v>3</v>
      </c>
      <c r="L15" s="121">
        <f t="shared" si="1"/>
        <v>12</v>
      </c>
      <c r="M15" s="121"/>
      <c r="N15" s="121">
        <v>3</v>
      </c>
      <c r="O15" s="121">
        <v>1</v>
      </c>
      <c r="P15" s="121">
        <f t="shared" si="2"/>
        <v>2</v>
      </c>
      <c r="Q15" s="121"/>
      <c r="R15" s="121">
        <v>20</v>
      </c>
      <c r="S15" s="121">
        <v>7</v>
      </c>
      <c r="T15" s="121">
        <f t="shared" si="3"/>
        <v>13</v>
      </c>
      <c r="U15" s="108"/>
    </row>
    <row r="16" spans="1:24" x14ac:dyDescent="0.25">
      <c r="A16" s="327" t="s">
        <v>256</v>
      </c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</row>
    <row r="17" spans="1:20" x14ac:dyDescent="0.25">
      <c r="A17" s="328" t="s">
        <v>242</v>
      </c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</row>
  </sheetData>
  <mergeCells count="15">
    <mergeCell ref="R8:T8"/>
    <mergeCell ref="A16:T16"/>
    <mergeCell ref="A17:T17"/>
    <mergeCell ref="W1:X2"/>
    <mergeCell ref="A8:A9"/>
    <mergeCell ref="B8:D8"/>
    <mergeCell ref="F8:H8"/>
    <mergeCell ref="J8:L8"/>
    <mergeCell ref="N8:P8"/>
    <mergeCell ref="A6:T6"/>
    <mergeCell ref="A1:T1"/>
    <mergeCell ref="A2:T2"/>
    <mergeCell ref="A3:T3"/>
    <mergeCell ref="A4:T4"/>
    <mergeCell ref="A5:T5"/>
  </mergeCells>
  <hyperlinks>
    <hyperlink ref="W1" r:id="rId1" location="INDICE!A1"/>
    <hyperlink ref="W1:X2" location="INDICE!A1" display="INDICE"/>
  </hyperlinks>
  <printOptions horizontalCentered="1"/>
  <pageMargins left="1.0629921259842521" right="0.98425196850393704" top="0.59055118110236227" bottom="0.98425196850393704" header="0" footer="0"/>
  <pageSetup scale="95" orientation="landscape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topLeftCell="A52" zoomScaleNormal="100" workbookViewId="0">
      <selection activeCell="W67" sqref="W67:X68"/>
    </sheetView>
  </sheetViews>
  <sheetFormatPr baseColWidth="10" defaultRowHeight="15" customHeight="1" x14ac:dyDescent="0.25"/>
  <cols>
    <col min="1" max="1" width="13.7109375" style="124" customWidth="1"/>
    <col min="2" max="4" width="6.140625" style="124" customWidth="1"/>
    <col min="5" max="5" width="1.42578125" style="124" customWidth="1"/>
    <col min="6" max="8" width="5.140625" style="124" customWidth="1"/>
    <col min="9" max="9" width="1.42578125" style="124" customWidth="1"/>
    <col min="10" max="12" width="5.140625" style="124" customWidth="1"/>
    <col min="13" max="13" width="1.42578125" style="124" customWidth="1"/>
    <col min="14" max="16" width="5.140625" style="124" customWidth="1"/>
    <col min="17" max="17" width="1.42578125" style="124" customWidth="1"/>
    <col min="18" max="20" width="5.140625" style="124" customWidth="1"/>
    <col min="21" max="256" width="11.42578125" style="124"/>
    <col min="257" max="257" width="13.7109375" style="124" customWidth="1"/>
    <col min="258" max="260" width="6.140625" style="124" customWidth="1"/>
    <col min="261" max="261" width="1.42578125" style="124" customWidth="1"/>
    <col min="262" max="264" width="5.140625" style="124" customWidth="1"/>
    <col min="265" max="265" width="1.42578125" style="124" customWidth="1"/>
    <col min="266" max="268" width="5.140625" style="124" customWidth="1"/>
    <col min="269" max="269" width="1.42578125" style="124" customWidth="1"/>
    <col min="270" max="272" width="5.140625" style="124" customWidth="1"/>
    <col min="273" max="273" width="1.42578125" style="124" customWidth="1"/>
    <col min="274" max="276" width="5.140625" style="124" customWidth="1"/>
    <col min="277" max="512" width="11.42578125" style="124"/>
    <col min="513" max="513" width="13.7109375" style="124" customWidth="1"/>
    <col min="514" max="516" width="6.140625" style="124" customWidth="1"/>
    <col min="517" max="517" width="1.42578125" style="124" customWidth="1"/>
    <col min="518" max="520" width="5.140625" style="124" customWidth="1"/>
    <col min="521" max="521" width="1.42578125" style="124" customWidth="1"/>
    <col min="522" max="524" width="5.140625" style="124" customWidth="1"/>
    <col min="525" max="525" width="1.42578125" style="124" customWidth="1"/>
    <col min="526" max="528" width="5.140625" style="124" customWidth="1"/>
    <col min="529" max="529" width="1.42578125" style="124" customWidth="1"/>
    <col min="530" max="532" width="5.140625" style="124" customWidth="1"/>
    <col min="533" max="768" width="11.42578125" style="124"/>
    <col min="769" max="769" width="13.7109375" style="124" customWidth="1"/>
    <col min="770" max="772" width="6.140625" style="124" customWidth="1"/>
    <col min="773" max="773" width="1.42578125" style="124" customWidth="1"/>
    <col min="774" max="776" width="5.140625" style="124" customWidth="1"/>
    <col min="777" max="777" width="1.42578125" style="124" customWidth="1"/>
    <col min="778" max="780" width="5.140625" style="124" customWidth="1"/>
    <col min="781" max="781" width="1.42578125" style="124" customWidth="1"/>
    <col min="782" max="784" width="5.140625" style="124" customWidth="1"/>
    <col min="785" max="785" width="1.42578125" style="124" customWidth="1"/>
    <col min="786" max="788" width="5.140625" style="124" customWidth="1"/>
    <col min="789" max="1024" width="11.42578125" style="124"/>
    <col min="1025" max="1025" width="13.7109375" style="124" customWidth="1"/>
    <col min="1026" max="1028" width="6.140625" style="124" customWidth="1"/>
    <col min="1029" max="1029" width="1.42578125" style="124" customWidth="1"/>
    <col min="1030" max="1032" width="5.140625" style="124" customWidth="1"/>
    <col min="1033" max="1033" width="1.42578125" style="124" customWidth="1"/>
    <col min="1034" max="1036" width="5.140625" style="124" customWidth="1"/>
    <col min="1037" max="1037" width="1.42578125" style="124" customWidth="1"/>
    <col min="1038" max="1040" width="5.140625" style="124" customWidth="1"/>
    <col min="1041" max="1041" width="1.42578125" style="124" customWidth="1"/>
    <col min="1042" max="1044" width="5.140625" style="124" customWidth="1"/>
    <col min="1045" max="1280" width="11.42578125" style="124"/>
    <col min="1281" max="1281" width="13.7109375" style="124" customWidth="1"/>
    <col min="1282" max="1284" width="6.140625" style="124" customWidth="1"/>
    <col min="1285" max="1285" width="1.42578125" style="124" customWidth="1"/>
    <col min="1286" max="1288" width="5.140625" style="124" customWidth="1"/>
    <col min="1289" max="1289" width="1.42578125" style="124" customWidth="1"/>
    <col min="1290" max="1292" width="5.140625" style="124" customWidth="1"/>
    <col min="1293" max="1293" width="1.42578125" style="124" customWidth="1"/>
    <col min="1294" max="1296" width="5.140625" style="124" customWidth="1"/>
    <col min="1297" max="1297" width="1.42578125" style="124" customWidth="1"/>
    <col min="1298" max="1300" width="5.140625" style="124" customWidth="1"/>
    <col min="1301" max="1536" width="11.42578125" style="124"/>
    <col min="1537" max="1537" width="13.7109375" style="124" customWidth="1"/>
    <col min="1538" max="1540" width="6.140625" style="124" customWidth="1"/>
    <col min="1541" max="1541" width="1.42578125" style="124" customWidth="1"/>
    <col min="1542" max="1544" width="5.140625" style="124" customWidth="1"/>
    <col min="1545" max="1545" width="1.42578125" style="124" customWidth="1"/>
    <col min="1546" max="1548" width="5.140625" style="124" customWidth="1"/>
    <col min="1549" max="1549" width="1.42578125" style="124" customWidth="1"/>
    <col min="1550" max="1552" width="5.140625" style="124" customWidth="1"/>
    <col min="1553" max="1553" width="1.42578125" style="124" customWidth="1"/>
    <col min="1554" max="1556" width="5.140625" style="124" customWidth="1"/>
    <col min="1557" max="1792" width="11.42578125" style="124"/>
    <col min="1793" max="1793" width="13.7109375" style="124" customWidth="1"/>
    <col min="1794" max="1796" width="6.140625" style="124" customWidth="1"/>
    <col min="1797" max="1797" width="1.42578125" style="124" customWidth="1"/>
    <col min="1798" max="1800" width="5.140625" style="124" customWidth="1"/>
    <col min="1801" max="1801" width="1.42578125" style="124" customWidth="1"/>
    <col min="1802" max="1804" width="5.140625" style="124" customWidth="1"/>
    <col min="1805" max="1805" width="1.42578125" style="124" customWidth="1"/>
    <col min="1806" max="1808" width="5.140625" style="124" customWidth="1"/>
    <col min="1809" max="1809" width="1.42578125" style="124" customWidth="1"/>
    <col min="1810" max="1812" width="5.140625" style="124" customWidth="1"/>
    <col min="1813" max="2048" width="11.42578125" style="124"/>
    <col min="2049" max="2049" width="13.7109375" style="124" customWidth="1"/>
    <col min="2050" max="2052" width="6.140625" style="124" customWidth="1"/>
    <col min="2053" max="2053" width="1.42578125" style="124" customWidth="1"/>
    <col min="2054" max="2056" width="5.140625" style="124" customWidth="1"/>
    <col min="2057" max="2057" width="1.42578125" style="124" customWidth="1"/>
    <col min="2058" max="2060" width="5.140625" style="124" customWidth="1"/>
    <col min="2061" max="2061" width="1.42578125" style="124" customWidth="1"/>
    <col min="2062" max="2064" width="5.140625" style="124" customWidth="1"/>
    <col min="2065" max="2065" width="1.42578125" style="124" customWidth="1"/>
    <col min="2066" max="2068" width="5.140625" style="124" customWidth="1"/>
    <col min="2069" max="2304" width="11.42578125" style="124"/>
    <col min="2305" max="2305" width="13.7109375" style="124" customWidth="1"/>
    <col min="2306" max="2308" width="6.140625" style="124" customWidth="1"/>
    <col min="2309" max="2309" width="1.42578125" style="124" customWidth="1"/>
    <col min="2310" max="2312" width="5.140625" style="124" customWidth="1"/>
    <col min="2313" max="2313" width="1.42578125" style="124" customWidth="1"/>
    <col min="2314" max="2316" width="5.140625" style="124" customWidth="1"/>
    <col min="2317" max="2317" width="1.42578125" style="124" customWidth="1"/>
    <col min="2318" max="2320" width="5.140625" style="124" customWidth="1"/>
    <col min="2321" max="2321" width="1.42578125" style="124" customWidth="1"/>
    <col min="2322" max="2324" width="5.140625" style="124" customWidth="1"/>
    <col min="2325" max="2560" width="11.42578125" style="124"/>
    <col min="2561" max="2561" width="13.7109375" style="124" customWidth="1"/>
    <col min="2562" max="2564" width="6.140625" style="124" customWidth="1"/>
    <col min="2565" max="2565" width="1.42578125" style="124" customWidth="1"/>
    <col min="2566" max="2568" width="5.140625" style="124" customWidth="1"/>
    <col min="2569" max="2569" width="1.42578125" style="124" customWidth="1"/>
    <col min="2570" max="2572" width="5.140625" style="124" customWidth="1"/>
    <col min="2573" max="2573" width="1.42578125" style="124" customWidth="1"/>
    <col min="2574" max="2576" width="5.140625" style="124" customWidth="1"/>
    <col min="2577" max="2577" width="1.42578125" style="124" customWidth="1"/>
    <col min="2578" max="2580" width="5.140625" style="124" customWidth="1"/>
    <col min="2581" max="2816" width="11.42578125" style="124"/>
    <col min="2817" max="2817" width="13.7109375" style="124" customWidth="1"/>
    <col min="2818" max="2820" width="6.140625" style="124" customWidth="1"/>
    <col min="2821" max="2821" width="1.42578125" style="124" customWidth="1"/>
    <col min="2822" max="2824" width="5.140625" style="124" customWidth="1"/>
    <col min="2825" max="2825" width="1.42578125" style="124" customWidth="1"/>
    <col min="2826" max="2828" width="5.140625" style="124" customWidth="1"/>
    <col min="2829" max="2829" width="1.42578125" style="124" customWidth="1"/>
    <col min="2830" max="2832" width="5.140625" style="124" customWidth="1"/>
    <col min="2833" max="2833" width="1.42578125" style="124" customWidth="1"/>
    <col min="2834" max="2836" width="5.140625" style="124" customWidth="1"/>
    <col min="2837" max="3072" width="11.42578125" style="124"/>
    <col min="3073" max="3073" width="13.7109375" style="124" customWidth="1"/>
    <col min="3074" max="3076" width="6.140625" style="124" customWidth="1"/>
    <col min="3077" max="3077" width="1.42578125" style="124" customWidth="1"/>
    <col min="3078" max="3080" width="5.140625" style="124" customWidth="1"/>
    <col min="3081" max="3081" width="1.42578125" style="124" customWidth="1"/>
    <col min="3082" max="3084" width="5.140625" style="124" customWidth="1"/>
    <col min="3085" max="3085" width="1.42578125" style="124" customWidth="1"/>
    <col min="3086" max="3088" width="5.140625" style="124" customWidth="1"/>
    <col min="3089" max="3089" width="1.42578125" style="124" customWidth="1"/>
    <col min="3090" max="3092" width="5.140625" style="124" customWidth="1"/>
    <col min="3093" max="3328" width="11.42578125" style="124"/>
    <col min="3329" max="3329" width="13.7109375" style="124" customWidth="1"/>
    <col min="3330" max="3332" width="6.140625" style="124" customWidth="1"/>
    <col min="3333" max="3333" width="1.42578125" style="124" customWidth="1"/>
    <col min="3334" max="3336" width="5.140625" style="124" customWidth="1"/>
    <col min="3337" max="3337" width="1.42578125" style="124" customWidth="1"/>
    <col min="3338" max="3340" width="5.140625" style="124" customWidth="1"/>
    <col min="3341" max="3341" width="1.42578125" style="124" customWidth="1"/>
    <col min="3342" max="3344" width="5.140625" style="124" customWidth="1"/>
    <col min="3345" max="3345" width="1.42578125" style="124" customWidth="1"/>
    <col min="3346" max="3348" width="5.140625" style="124" customWidth="1"/>
    <col min="3349" max="3584" width="11.42578125" style="124"/>
    <col min="3585" max="3585" width="13.7109375" style="124" customWidth="1"/>
    <col min="3586" max="3588" width="6.140625" style="124" customWidth="1"/>
    <col min="3589" max="3589" width="1.42578125" style="124" customWidth="1"/>
    <col min="3590" max="3592" width="5.140625" style="124" customWidth="1"/>
    <col min="3593" max="3593" width="1.42578125" style="124" customWidth="1"/>
    <col min="3594" max="3596" width="5.140625" style="124" customWidth="1"/>
    <col min="3597" max="3597" width="1.42578125" style="124" customWidth="1"/>
    <col min="3598" max="3600" width="5.140625" style="124" customWidth="1"/>
    <col min="3601" max="3601" width="1.42578125" style="124" customWidth="1"/>
    <col min="3602" max="3604" width="5.140625" style="124" customWidth="1"/>
    <col min="3605" max="3840" width="11.42578125" style="124"/>
    <col min="3841" max="3841" width="13.7109375" style="124" customWidth="1"/>
    <col min="3842" max="3844" width="6.140625" style="124" customWidth="1"/>
    <col min="3845" max="3845" width="1.42578125" style="124" customWidth="1"/>
    <col min="3846" max="3848" width="5.140625" style="124" customWidth="1"/>
    <col min="3849" max="3849" width="1.42578125" style="124" customWidth="1"/>
    <col min="3850" max="3852" width="5.140625" style="124" customWidth="1"/>
    <col min="3853" max="3853" width="1.42578125" style="124" customWidth="1"/>
    <col min="3854" max="3856" width="5.140625" style="124" customWidth="1"/>
    <col min="3857" max="3857" width="1.42578125" style="124" customWidth="1"/>
    <col min="3858" max="3860" width="5.140625" style="124" customWidth="1"/>
    <col min="3861" max="4096" width="11.42578125" style="124"/>
    <col min="4097" max="4097" width="13.7109375" style="124" customWidth="1"/>
    <col min="4098" max="4100" width="6.140625" style="124" customWidth="1"/>
    <col min="4101" max="4101" width="1.42578125" style="124" customWidth="1"/>
    <col min="4102" max="4104" width="5.140625" style="124" customWidth="1"/>
    <col min="4105" max="4105" width="1.42578125" style="124" customWidth="1"/>
    <col min="4106" max="4108" width="5.140625" style="124" customWidth="1"/>
    <col min="4109" max="4109" width="1.42578125" style="124" customWidth="1"/>
    <col min="4110" max="4112" width="5.140625" style="124" customWidth="1"/>
    <col min="4113" max="4113" width="1.42578125" style="124" customWidth="1"/>
    <col min="4114" max="4116" width="5.140625" style="124" customWidth="1"/>
    <col min="4117" max="4352" width="11.42578125" style="124"/>
    <col min="4353" max="4353" width="13.7109375" style="124" customWidth="1"/>
    <col min="4354" max="4356" width="6.140625" style="124" customWidth="1"/>
    <col min="4357" max="4357" width="1.42578125" style="124" customWidth="1"/>
    <col min="4358" max="4360" width="5.140625" style="124" customWidth="1"/>
    <col min="4361" max="4361" width="1.42578125" style="124" customWidth="1"/>
    <col min="4362" max="4364" width="5.140625" style="124" customWidth="1"/>
    <col min="4365" max="4365" width="1.42578125" style="124" customWidth="1"/>
    <col min="4366" max="4368" width="5.140625" style="124" customWidth="1"/>
    <col min="4369" max="4369" width="1.42578125" style="124" customWidth="1"/>
    <col min="4370" max="4372" width="5.140625" style="124" customWidth="1"/>
    <col min="4373" max="4608" width="11.42578125" style="124"/>
    <col min="4609" max="4609" width="13.7109375" style="124" customWidth="1"/>
    <col min="4610" max="4612" width="6.140625" style="124" customWidth="1"/>
    <col min="4613" max="4613" width="1.42578125" style="124" customWidth="1"/>
    <col min="4614" max="4616" width="5.140625" style="124" customWidth="1"/>
    <col min="4617" max="4617" width="1.42578125" style="124" customWidth="1"/>
    <col min="4618" max="4620" width="5.140625" style="124" customWidth="1"/>
    <col min="4621" max="4621" width="1.42578125" style="124" customWidth="1"/>
    <col min="4622" max="4624" width="5.140625" style="124" customWidth="1"/>
    <col min="4625" max="4625" width="1.42578125" style="124" customWidth="1"/>
    <col min="4626" max="4628" width="5.140625" style="124" customWidth="1"/>
    <col min="4629" max="4864" width="11.42578125" style="124"/>
    <col min="4865" max="4865" width="13.7109375" style="124" customWidth="1"/>
    <col min="4866" max="4868" width="6.140625" style="124" customWidth="1"/>
    <col min="4869" max="4869" width="1.42578125" style="124" customWidth="1"/>
    <col min="4870" max="4872" width="5.140625" style="124" customWidth="1"/>
    <col min="4873" max="4873" width="1.42578125" style="124" customWidth="1"/>
    <col min="4874" max="4876" width="5.140625" style="124" customWidth="1"/>
    <col min="4877" max="4877" width="1.42578125" style="124" customWidth="1"/>
    <col min="4878" max="4880" width="5.140625" style="124" customWidth="1"/>
    <col min="4881" max="4881" width="1.42578125" style="124" customWidth="1"/>
    <col min="4882" max="4884" width="5.140625" style="124" customWidth="1"/>
    <col min="4885" max="5120" width="11.42578125" style="124"/>
    <col min="5121" max="5121" width="13.7109375" style="124" customWidth="1"/>
    <col min="5122" max="5124" width="6.140625" style="124" customWidth="1"/>
    <col min="5125" max="5125" width="1.42578125" style="124" customWidth="1"/>
    <col min="5126" max="5128" width="5.140625" style="124" customWidth="1"/>
    <col min="5129" max="5129" width="1.42578125" style="124" customWidth="1"/>
    <col min="5130" max="5132" width="5.140625" style="124" customWidth="1"/>
    <col min="5133" max="5133" width="1.42578125" style="124" customWidth="1"/>
    <col min="5134" max="5136" width="5.140625" style="124" customWidth="1"/>
    <col min="5137" max="5137" width="1.42578125" style="124" customWidth="1"/>
    <col min="5138" max="5140" width="5.140625" style="124" customWidth="1"/>
    <col min="5141" max="5376" width="11.42578125" style="124"/>
    <col min="5377" max="5377" width="13.7109375" style="124" customWidth="1"/>
    <col min="5378" max="5380" width="6.140625" style="124" customWidth="1"/>
    <col min="5381" max="5381" width="1.42578125" style="124" customWidth="1"/>
    <col min="5382" max="5384" width="5.140625" style="124" customWidth="1"/>
    <col min="5385" max="5385" width="1.42578125" style="124" customWidth="1"/>
    <col min="5386" max="5388" width="5.140625" style="124" customWidth="1"/>
    <col min="5389" max="5389" width="1.42578125" style="124" customWidth="1"/>
    <col min="5390" max="5392" width="5.140625" style="124" customWidth="1"/>
    <col min="5393" max="5393" width="1.42578125" style="124" customWidth="1"/>
    <col min="5394" max="5396" width="5.140625" style="124" customWidth="1"/>
    <col min="5397" max="5632" width="11.42578125" style="124"/>
    <col min="5633" max="5633" width="13.7109375" style="124" customWidth="1"/>
    <col min="5634" max="5636" width="6.140625" style="124" customWidth="1"/>
    <col min="5637" max="5637" width="1.42578125" style="124" customWidth="1"/>
    <col min="5638" max="5640" width="5.140625" style="124" customWidth="1"/>
    <col min="5641" max="5641" width="1.42578125" style="124" customWidth="1"/>
    <col min="5642" max="5644" width="5.140625" style="124" customWidth="1"/>
    <col min="5645" max="5645" width="1.42578125" style="124" customWidth="1"/>
    <col min="5646" max="5648" width="5.140625" style="124" customWidth="1"/>
    <col min="5649" max="5649" width="1.42578125" style="124" customWidth="1"/>
    <col min="5650" max="5652" width="5.140625" style="124" customWidth="1"/>
    <col min="5653" max="5888" width="11.42578125" style="124"/>
    <col min="5889" max="5889" width="13.7109375" style="124" customWidth="1"/>
    <col min="5890" max="5892" width="6.140625" style="124" customWidth="1"/>
    <col min="5893" max="5893" width="1.42578125" style="124" customWidth="1"/>
    <col min="5894" max="5896" width="5.140625" style="124" customWidth="1"/>
    <col min="5897" max="5897" width="1.42578125" style="124" customWidth="1"/>
    <col min="5898" max="5900" width="5.140625" style="124" customWidth="1"/>
    <col min="5901" max="5901" width="1.42578125" style="124" customWidth="1"/>
    <col min="5902" max="5904" width="5.140625" style="124" customWidth="1"/>
    <col min="5905" max="5905" width="1.42578125" style="124" customWidth="1"/>
    <col min="5906" max="5908" width="5.140625" style="124" customWidth="1"/>
    <col min="5909" max="6144" width="11.42578125" style="124"/>
    <col min="6145" max="6145" width="13.7109375" style="124" customWidth="1"/>
    <col min="6146" max="6148" width="6.140625" style="124" customWidth="1"/>
    <col min="6149" max="6149" width="1.42578125" style="124" customWidth="1"/>
    <col min="6150" max="6152" width="5.140625" style="124" customWidth="1"/>
    <col min="6153" max="6153" width="1.42578125" style="124" customWidth="1"/>
    <col min="6154" max="6156" width="5.140625" style="124" customWidth="1"/>
    <col min="6157" max="6157" width="1.42578125" style="124" customWidth="1"/>
    <col min="6158" max="6160" width="5.140625" style="124" customWidth="1"/>
    <col min="6161" max="6161" width="1.42578125" style="124" customWidth="1"/>
    <col min="6162" max="6164" width="5.140625" style="124" customWidth="1"/>
    <col min="6165" max="6400" width="11.42578125" style="124"/>
    <col min="6401" max="6401" width="13.7109375" style="124" customWidth="1"/>
    <col min="6402" max="6404" width="6.140625" style="124" customWidth="1"/>
    <col min="6405" max="6405" width="1.42578125" style="124" customWidth="1"/>
    <col min="6406" max="6408" width="5.140625" style="124" customWidth="1"/>
    <col min="6409" max="6409" width="1.42578125" style="124" customWidth="1"/>
    <col min="6410" max="6412" width="5.140625" style="124" customWidth="1"/>
    <col min="6413" max="6413" width="1.42578125" style="124" customWidth="1"/>
    <col min="6414" max="6416" width="5.140625" style="124" customWidth="1"/>
    <col min="6417" max="6417" width="1.42578125" style="124" customWidth="1"/>
    <col min="6418" max="6420" width="5.140625" style="124" customWidth="1"/>
    <col min="6421" max="6656" width="11.42578125" style="124"/>
    <col min="6657" max="6657" width="13.7109375" style="124" customWidth="1"/>
    <col min="6658" max="6660" width="6.140625" style="124" customWidth="1"/>
    <col min="6661" max="6661" width="1.42578125" style="124" customWidth="1"/>
    <col min="6662" max="6664" width="5.140625" style="124" customWidth="1"/>
    <col min="6665" max="6665" width="1.42578125" style="124" customWidth="1"/>
    <col min="6666" max="6668" width="5.140625" style="124" customWidth="1"/>
    <col min="6669" max="6669" width="1.42578125" style="124" customWidth="1"/>
    <col min="6670" max="6672" width="5.140625" style="124" customWidth="1"/>
    <col min="6673" max="6673" width="1.42578125" style="124" customWidth="1"/>
    <col min="6674" max="6676" width="5.140625" style="124" customWidth="1"/>
    <col min="6677" max="6912" width="11.42578125" style="124"/>
    <col min="6913" max="6913" width="13.7109375" style="124" customWidth="1"/>
    <col min="6914" max="6916" width="6.140625" style="124" customWidth="1"/>
    <col min="6917" max="6917" width="1.42578125" style="124" customWidth="1"/>
    <col min="6918" max="6920" width="5.140625" style="124" customWidth="1"/>
    <col min="6921" max="6921" width="1.42578125" style="124" customWidth="1"/>
    <col min="6922" max="6924" width="5.140625" style="124" customWidth="1"/>
    <col min="6925" max="6925" width="1.42578125" style="124" customWidth="1"/>
    <col min="6926" max="6928" width="5.140625" style="124" customWidth="1"/>
    <col min="6929" max="6929" width="1.42578125" style="124" customWidth="1"/>
    <col min="6930" max="6932" width="5.140625" style="124" customWidth="1"/>
    <col min="6933" max="7168" width="11.42578125" style="124"/>
    <col min="7169" max="7169" width="13.7109375" style="124" customWidth="1"/>
    <col min="7170" max="7172" width="6.140625" style="124" customWidth="1"/>
    <col min="7173" max="7173" width="1.42578125" style="124" customWidth="1"/>
    <col min="7174" max="7176" width="5.140625" style="124" customWidth="1"/>
    <col min="7177" max="7177" width="1.42578125" style="124" customWidth="1"/>
    <col min="7178" max="7180" width="5.140625" style="124" customWidth="1"/>
    <col min="7181" max="7181" width="1.42578125" style="124" customWidth="1"/>
    <col min="7182" max="7184" width="5.140625" style="124" customWidth="1"/>
    <col min="7185" max="7185" width="1.42578125" style="124" customWidth="1"/>
    <col min="7186" max="7188" width="5.140625" style="124" customWidth="1"/>
    <col min="7189" max="7424" width="11.42578125" style="124"/>
    <col min="7425" max="7425" width="13.7109375" style="124" customWidth="1"/>
    <col min="7426" max="7428" width="6.140625" style="124" customWidth="1"/>
    <col min="7429" max="7429" width="1.42578125" style="124" customWidth="1"/>
    <col min="7430" max="7432" width="5.140625" style="124" customWidth="1"/>
    <col min="7433" max="7433" width="1.42578125" style="124" customWidth="1"/>
    <col min="7434" max="7436" width="5.140625" style="124" customWidth="1"/>
    <col min="7437" max="7437" width="1.42578125" style="124" customWidth="1"/>
    <col min="7438" max="7440" width="5.140625" style="124" customWidth="1"/>
    <col min="7441" max="7441" width="1.42578125" style="124" customWidth="1"/>
    <col min="7442" max="7444" width="5.140625" style="124" customWidth="1"/>
    <col min="7445" max="7680" width="11.42578125" style="124"/>
    <col min="7681" max="7681" width="13.7109375" style="124" customWidth="1"/>
    <col min="7682" max="7684" width="6.140625" style="124" customWidth="1"/>
    <col min="7685" max="7685" width="1.42578125" style="124" customWidth="1"/>
    <col min="7686" max="7688" width="5.140625" style="124" customWidth="1"/>
    <col min="7689" max="7689" width="1.42578125" style="124" customWidth="1"/>
    <col min="7690" max="7692" width="5.140625" style="124" customWidth="1"/>
    <col min="7693" max="7693" width="1.42578125" style="124" customWidth="1"/>
    <col min="7694" max="7696" width="5.140625" style="124" customWidth="1"/>
    <col min="7697" max="7697" width="1.42578125" style="124" customWidth="1"/>
    <col min="7698" max="7700" width="5.140625" style="124" customWidth="1"/>
    <col min="7701" max="7936" width="11.42578125" style="124"/>
    <col min="7937" max="7937" width="13.7109375" style="124" customWidth="1"/>
    <col min="7938" max="7940" width="6.140625" style="124" customWidth="1"/>
    <col min="7941" max="7941" width="1.42578125" style="124" customWidth="1"/>
    <col min="7942" max="7944" width="5.140625" style="124" customWidth="1"/>
    <col min="7945" max="7945" width="1.42578125" style="124" customWidth="1"/>
    <col min="7946" max="7948" width="5.140625" style="124" customWidth="1"/>
    <col min="7949" max="7949" width="1.42578125" style="124" customWidth="1"/>
    <col min="7950" max="7952" width="5.140625" style="124" customWidth="1"/>
    <col min="7953" max="7953" width="1.42578125" style="124" customWidth="1"/>
    <col min="7954" max="7956" width="5.140625" style="124" customWidth="1"/>
    <col min="7957" max="8192" width="11.42578125" style="124"/>
    <col min="8193" max="8193" width="13.7109375" style="124" customWidth="1"/>
    <col min="8194" max="8196" width="6.140625" style="124" customWidth="1"/>
    <col min="8197" max="8197" width="1.42578125" style="124" customWidth="1"/>
    <col min="8198" max="8200" width="5.140625" style="124" customWidth="1"/>
    <col min="8201" max="8201" width="1.42578125" style="124" customWidth="1"/>
    <col min="8202" max="8204" width="5.140625" style="124" customWidth="1"/>
    <col min="8205" max="8205" width="1.42578125" style="124" customWidth="1"/>
    <col min="8206" max="8208" width="5.140625" style="124" customWidth="1"/>
    <col min="8209" max="8209" width="1.42578125" style="124" customWidth="1"/>
    <col min="8210" max="8212" width="5.140625" style="124" customWidth="1"/>
    <col min="8213" max="8448" width="11.42578125" style="124"/>
    <col min="8449" max="8449" width="13.7109375" style="124" customWidth="1"/>
    <col min="8450" max="8452" width="6.140625" style="124" customWidth="1"/>
    <col min="8453" max="8453" width="1.42578125" style="124" customWidth="1"/>
    <col min="8454" max="8456" width="5.140625" style="124" customWidth="1"/>
    <col min="8457" max="8457" width="1.42578125" style="124" customWidth="1"/>
    <col min="8458" max="8460" width="5.140625" style="124" customWidth="1"/>
    <col min="8461" max="8461" width="1.42578125" style="124" customWidth="1"/>
    <col min="8462" max="8464" width="5.140625" style="124" customWidth="1"/>
    <col min="8465" max="8465" width="1.42578125" style="124" customWidth="1"/>
    <col min="8466" max="8468" width="5.140625" style="124" customWidth="1"/>
    <col min="8469" max="8704" width="11.42578125" style="124"/>
    <col min="8705" max="8705" width="13.7109375" style="124" customWidth="1"/>
    <col min="8706" max="8708" width="6.140625" style="124" customWidth="1"/>
    <col min="8709" max="8709" width="1.42578125" style="124" customWidth="1"/>
    <col min="8710" max="8712" width="5.140625" style="124" customWidth="1"/>
    <col min="8713" max="8713" width="1.42578125" style="124" customWidth="1"/>
    <col min="8714" max="8716" width="5.140625" style="124" customWidth="1"/>
    <col min="8717" max="8717" width="1.42578125" style="124" customWidth="1"/>
    <col min="8718" max="8720" width="5.140625" style="124" customWidth="1"/>
    <col min="8721" max="8721" width="1.42578125" style="124" customWidth="1"/>
    <col min="8722" max="8724" width="5.140625" style="124" customWidth="1"/>
    <col min="8725" max="8960" width="11.42578125" style="124"/>
    <col min="8961" max="8961" width="13.7109375" style="124" customWidth="1"/>
    <col min="8962" max="8964" width="6.140625" style="124" customWidth="1"/>
    <col min="8965" max="8965" width="1.42578125" style="124" customWidth="1"/>
    <col min="8966" max="8968" width="5.140625" style="124" customWidth="1"/>
    <col min="8969" max="8969" width="1.42578125" style="124" customWidth="1"/>
    <col min="8970" max="8972" width="5.140625" style="124" customWidth="1"/>
    <col min="8973" max="8973" width="1.42578125" style="124" customWidth="1"/>
    <col min="8974" max="8976" width="5.140625" style="124" customWidth="1"/>
    <col min="8977" max="8977" width="1.42578125" style="124" customWidth="1"/>
    <col min="8978" max="8980" width="5.140625" style="124" customWidth="1"/>
    <col min="8981" max="9216" width="11.42578125" style="124"/>
    <col min="9217" max="9217" width="13.7109375" style="124" customWidth="1"/>
    <col min="9218" max="9220" width="6.140625" style="124" customWidth="1"/>
    <col min="9221" max="9221" width="1.42578125" style="124" customWidth="1"/>
    <col min="9222" max="9224" width="5.140625" style="124" customWidth="1"/>
    <col min="9225" max="9225" width="1.42578125" style="124" customWidth="1"/>
    <col min="9226" max="9228" width="5.140625" style="124" customWidth="1"/>
    <col min="9229" max="9229" width="1.42578125" style="124" customWidth="1"/>
    <col min="9230" max="9232" width="5.140625" style="124" customWidth="1"/>
    <col min="9233" max="9233" width="1.42578125" style="124" customWidth="1"/>
    <col min="9234" max="9236" width="5.140625" style="124" customWidth="1"/>
    <col min="9237" max="9472" width="11.42578125" style="124"/>
    <col min="9473" max="9473" width="13.7109375" style="124" customWidth="1"/>
    <col min="9474" max="9476" width="6.140625" style="124" customWidth="1"/>
    <col min="9477" max="9477" width="1.42578125" style="124" customWidth="1"/>
    <col min="9478" max="9480" width="5.140625" style="124" customWidth="1"/>
    <col min="9481" max="9481" width="1.42578125" style="124" customWidth="1"/>
    <col min="9482" max="9484" width="5.140625" style="124" customWidth="1"/>
    <col min="9485" max="9485" width="1.42578125" style="124" customWidth="1"/>
    <col min="9486" max="9488" width="5.140625" style="124" customWidth="1"/>
    <col min="9489" max="9489" width="1.42578125" style="124" customWidth="1"/>
    <col min="9490" max="9492" width="5.140625" style="124" customWidth="1"/>
    <col min="9493" max="9728" width="11.42578125" style="124"/>
    <col min="9729" max="9729" width="13.7109375" style="124" customWidth="1"/>
    <col min="9730" max="9732" width="6.140625" style="124" customWidth="1"/>
    <col min="9733" max="9733" width="1.42578125" style="124" customWidth="1"/>
    <col min="9734" max="9736" width="5.140625" style="124" customWidth="1"/>
    <col min="9737" max="9737" width="1.42578125" style="124" customWidth="1"/>
    <col min="9738" max="9740" width="5.140625" style="124" customWidth="1"/>
    <col min="9741" max="9741" width="1.42578125" style="124" customWidth="1"/>
    <col min="9742" max="9744" width="5.140625" style="124" customWidth="1"/>
    <col min="9745" max="9745" width="1.42578125" style="124" customWidth="1"/>
    <col min="9746" max="9748" width="5.140625" style="124" customWidth="1"/>
    <col min="9749" max="9984" width="11.42578125" style="124"/>
    <col min="9985" max="9985" width="13.7109375" style="124" customWidth="1"/>
    <col min="9986" max="9988" width="6.140625" style="124" customWidth="1"/>
    <col min="9989" max="9989" width="1.42578125" style="124" customWidth="1"/>
    <col min="9990" max="9992" width="5.140625" style="124" customWidth="1"/>
    <col min="9993" max="9993" width="1.42578125" style="124" customWidth="1"/>
    <col min="9994" max="9996" width="5.140625" style="124" customWidth="1"/>
    <col min="9997" max="9997" width="1.42578125" style="124" customWidth="1"/>
    <col min="9998" max="10000" width="5.140625" style="124" customWidth="1"/>
    <col min="10001" max="10001" width="1.42578125" style="124" customWidth="1"/>
    <col min="10002" max="10004" width="5.140625" style="124" customWidth="1"/>
    <col min="10005" max="10240" width="11.42578125" style="124"/>
    <col min="10241" max="10241" width="13.7109375" style="124" customWidth="1"/>
    <col min="10242" max="10244" width="6.140625" style="124" customWidth="1"/>
    <col min="10245" max="10245" width="1.42578125" style="124" customWidth="1"/>
    <col min="10246" max="10248" width="5.140625" style="124" customWidth="1"/>
    <col min="10249" max="10249" width="1.42578125" style="124" customWidth="1"/>
    <col min="10250" max="10252" width="5.140625" style="124" customWidth="1"/>
    <col min="10253" max="10253" width="1.42578125" style="124" customWidth="1"/>
    <col min="10254" max="10256" width="5.140625" style="124" customWidth="1"/>
    <col min="10257" max="10257" width="1.42578125" style="124" customWidth="1"/>
    <col min="10258" max="10260" width="5.140625" style="124" customWidth="1"/>
    <col min="10261" max="10496" width="11.42578125" style="124"/>
    <col min="10497" max="10497" width="13.7109375" style="124" customWidth="1"/>
    <col min="10498" max="10500" width="6.140625" style="124" customWidth="1"/>
    <col min="10501" max="10501" width="1.42578125" style="124" customWidth="1"/>
    <col min="10502" max="10504" width="5.140625" style="124" customWidth="1"/>
    <col min="10505" max="10505" width="1.42578125" style="124" customWidth="1"/>
    <col min="10506" max="10508" width="5.140625" style="124" customWidth="1"/>
    <col min="10509" max="10509" width="1.42578125" style="124" customWidth="1"/>
    <col min="10510" max="10512" width="5.140625" style="124" customWidth="1"/>
    <col min="10513" max="10513" width="1.42578125" style="124" customWidth="1"/>
    <col min="10514" max="10516" width="5.140625" style="124" customWidth="1"/>
    <col min="10517" max="10752" width="11.42578125" style="124"/>
    <col min="10753" max="10753" width="13.7109375" style="124" customWidth="1"/>
    <col min="10754" max="10756" width="6.140625" style="124" customWidth="1"/>
    <col min="10757" max="10757" width="1.42578125" style="124" customWidth="1"/>
    <col min="10758" max="10760" width="5.140625" style="124" customWidth="1"/>
    <col min="10761" max="10761" width="1.42578125" style="124" customWidth="1"/>
    <col min="10762" max="10764" width="5.140625" style="124" customWidth="1"/>
    <col min="10765" max="10765" width="1.42578125" style="124" customWidth="1"/>
    <col min="10766" max="10768" width="5.140625" style="124" customWidth="1"/>
    <col min="10769" max="10769" width="1.42578125" style="124" customWidth="1"/>
    <col min="10770" max="10772" width="5.140625" style="124" customWidth="1"/>
    <col min="10773" max="11008" width="11.42578125" style="124"/>
    <col min="11009" max="11009" width="13.7109375" style="124" customWidth="1"/>
    <col min="11010" max="11012" width="6.140625" style="124" customWidth="1"/>
    <col min="11013" max="11013" width="1.42578125" style="124" customWidth="1"/>
    <col min="11014" max="11016" width="5.140625" style="124" customWidth="1"/>
    <col min="11017" max="11017" width="1.42578125" style="124" customWidth="1"/>
    <col min="11018" max="11020" width="5.140625" style="124" customWidth="1"/>
    <col min="11021" max="11021" width="1.42578125" style="124" customWidth="1"/>
    <col min="11022" max="11024" width="5.140625" style="124" customWidth="1"/>
    <col min="11025" max="11025" width="1.42578125" style="124" customWidth="1"/>
    <col min="11026" max="11028" width="5.140625" style="124" customWidth="1"/>
    <col min="11029" max="11264" width="11.42578125" style="124"/>
    <col min="11265" max="11265" width="13.7109375" style="124" customWidth="1"/>
    <col min="11266" max="11268" width="6.140625" style="124" customWidth="1"/>
    <col min="11269" max="11269" width="1.42578125" style="124" customWidth="1"/>
    <col min="11270" max="11272" width="5.140625" style="124" customWidth="1"/>
    <col min="11273" max="11273" width="1.42578125" style="124" customWidth="1"/>
    <col min="11274" max="11276" width="5.140625" style="124" customWidth="1"/>
    <col min="11277" max="11277" width="1.42578125" style="124" customWidth="1"/>
    <col min="11278" max="11280" width="5.140625" style="124" customWidth="1"/>
    <col min="11281" max="11281" width="1.42578125" style="124" customWidth="1"/>
    <col min="11282" max="11284" width="5.140625" style="124" customWidth="1"/>
    <col min="11285" max="11520" width="11.42578125" style="124"/>
    <col min="11521" max="11521" width="13.7109375" style="124" customWidth="1"/>
    <col min="11522" max="11524" width="6.140625" style="124" customWidth="1"/>
    <col min="11525" max="11525" width="1.42578125" style="124" customWidth="1"/>
    <col min="11526" max="11528" width="5.140625" style="124" customWidth="1"/>
    <col min="11529" max="11529" width="1.42578125" style="124" customWidth="1"/>
    <col min="11530" max="11532" width="5.140625" style="124" customWidth="1"/>
    <col min="11533" max="11533" width="1.42578125" style="124" customWidth="1"/>
    <col min="11534" max="11536" width="5.140625" style="124" customWidth="1"/>
    <col min="11537" max="11537" width="1.42578125" style="124" customWidth="1"/>
    <col min="11538" max="11540" width="5.140625" style="124" customWidth="1"/>
    <col min="11541" max="11776" width="11.42578125" style="124"/>
    <col min="11777" max="11777" width="13.7109375" style="124" customWidth="1"/>
    <col min="11778" max="11780" width="6.140625" style="124" customWidth="1"/>
    <col min="11781" max="11781" width="1.42578125" style="124" customWidth="1"/>
    <col min="11782" max="11784" width="5.140625" style="124" customWidth="1"/>
    <col min="11785" max="11785" width="1.42578125" style="124" customWidth="1"/>
    <col min="11786" max="11788" width="5.140625" style="124" customWidth="1"/>
    <col min="11789" max="11789" width="1.42578125" style="124" customWidth="1"/>
    <col min="11790" max="11792" width="5.140625" style="124" customWidth="1"/>
    <col min="11793" max="11793" width="1.42578125" style="124" customWidth="1"/>
    <col min="11794" max="11796" width="5.140625" style="124" customWidth="1"/>
    <col min="11797" max="12032" width="11.42578125" style="124"/>
    <col min="12033" max="12033" width="13.7109375" style="124" customWidth="1"/>
    <col min="12034" max="12036" width="6.140625" style="124" customWidth="1"/>
    <col min="12037" max="12037" width="1.42578125" style="124" customWidth="1"/>
    <col min="12038" max="12040" width="5.140625" style="124" customWidth="1"/>
    <col min="12041" max="12041" width="1.42578125" style="124" customWidth="1"/>
    <col min="12042" max="12044" width="5.140625" style="124" customWidth="1"/>
    <col min="12045" max="12045" width="1.42578125" style="124" customWidth="1"/>
    <col min="12046" max="12048" width="5.140625" style="124" customWidth="1"/>
    <col min="12049" max="12049" width="1.42578125" style="124" customWidth="1"/>
    <col min="12050" max="12052" width="5.140625" style="124" customWidth="1"/>
    <col min="12053" max="12288" width="11.42578125" style="124"/>
    <col min="12289" max="12289" width="13.7109375" style="124" customWidth="1"/>
    <col min="12290" max="12292" width="6.140625" style="124" customWidth="1"/>
    <col min="12293" max="12293" width="1.42578125" style="124" customWidth="1"/>
    <col min="12294" max="12296" width="5.140625" style="124" customWidth="1"/>
    <col min="12297" max="12297" width="1.42578125" style="124" customWidth="1"/>
    <col min="12298" max="12300" width="5.140625" style="124" customWidth="1"/>
    <col min="12301" max="12301" width="1.42578125" style="124" customWidth="1"/>
    <col min="12302" max="12304" width="5.140625" style="124" customWidth="1"/>
    <col min="12305" max="12305" width="1.42578125" style="124" customWidth="1"/>
    <col min="12306" max="12308" width="5.140625" style="124" customWidth="1"/>
    <col min="12309" max="12544" width="11.42578125" style="124"/>
    <col min="12545" max="12545" width="13.7109375" style="124" customWidth="1"/>
    <col min="12546" max="12548" width="6.140625" style="124" customWidth="1"/>
    <col min="12549" max="12549" width="1.42578125" style="124" customWidth="1"/>
    <col min="12550" max="12552" width="5.140625" style="124" customWidth="1"/>
    <col min="12553" max="12553" width="1.42578125" style="124" customWidth="1"/>
    <col min="12554" max="12556" width="5.140625" style="124" customWidth="1"/>
    <col min="12557" max="12557" width="1.42578125" style="124" customWidth="1"/>
    <col min="12558" max="12560" width="5.140625" style="124" customWidth="1"/>
    <col min="12561" max="12561" width="1.42578125" style="124" customWidth="1"/>
    <col min="12562" max="12564" width="5.140625" style="124" customWidth="1"/>
    <col min="12565" max="12800" width="11.42578125" style="124"/>
    <col min="12801" max="12801" width="13.7109375" style="124" customWidth="1"/>
    <col min="12802" max="12804" width="6.140625" style="124" customWidth="1"/>
    <col min="12805" max="12805" width="1.42578125" style="124" customWidth="1"/>
    <col min="12806" max="12808" width="5.140625" style="124" customWidth="1"/>
    <col min="12809" max="12809" width="1.42578125" style="124" customWidth="1"/>
    <col min="12810" max="12812" width="5.140625" style="124" customWidth="1"/>
    <col min="12813" max="12813" width="1.42578125" style="124" customWidth="1"/>
    <col min="12814" max="12816" width="5.140625" style="124" customWidth="1"/>
    <col min="12817" max="12817" width="1.42578125" style="124" customWidth="1"/>
    <col min="12818" max="12820" width="5.140625" style="124" customWidth="1"/>
    <col min="12821" max="13056" width="11.42578125" style="124"/>
    <col min="13057" max="13057" width="13.7109375" style="124" customWidth="1"/>
    <col min="13058" max="13060" width="6.140625" style="124" customWidth="1"/>
    <col min="13061" max="13061" width="1.42578125" style="124" customWidth="1"/>
    <col min="13062" max="13064" width="5.140625" style="124" customWidth="1"/>
    <col min="13065" max="13065" width="1.42578125" style="124" customWidth="1"/>
    <col min="13066" max="13068" width="5.140625" style="124" customWidth="1"/>
    <col min="13069" max="13069" width="1.42578125" style="124" customWidth="1"/>
    <col min="13070" max="13072" width="5.140625" style="124" customWidth="1"/>
    <col min="13073" max="13073" width="1.42578125" style="124" customWidth="1"/>
    <col min="13074" max="13076" width="5.140625" style="124" customWidth="1"/>
    <col min="13077" max="13312" width="11.42578125" style="124"/>
    <col min="13313" max="13313" width="13.7109375" style="124" customWidth="1"/>
    <col min="13314" max="13316" width="6.140625" style="124" customWidth="1"/>
    <col min="13317" max="13317" width="1.42578125" style="124" customWidth="1"/>
    <col min="13318" max="13320" width="5.140625" style="124" customWidth="1"/>
    <col min="13321" max="13321" width="1.42578125" style="124" customWidth="1"/>
    <col min="13322" max="13324" width="5.140625" style="124" customWidth="1"/>
    <col min="13325" max="13325" width="1.42578125" style="124" customWidth="1"/>
    <col min="13326" max="13328" width="5.140625" style="124" customWidth="1"/>
    <col min="13329" max="13329" width="1.42578125" style="124" customWidth="1"/>
    <col min="13330" max="13332" width="5.140625" style="124" customWidth="1"/>
    <col min="13333" max="13568" width="11.42578125" style="124"/>
    <col min="13569" max="13569" width="13.7109375" style="124" customWidth="1"/>
    <col min="13570" max="13572" width="6.140625" style="124" customWidth="1"/>
    <col min="13573" max="13573" width="1.42578125" style="124" customWidth="1"/>
    <col min="13574" max="13576" width="5.140625" style="124" customWidth="1"/>
    <col min="13577" max="13577" width="1.42578125" style="124" customWidth="1"/>
    <col min="13578" max="13580" width="5.140625" style="124" customWidth="1"/>
    <col min="13581" max="13581" width="1.42578125" style="124" customWidth="1"/>
    <col min="13582" max="13584" width="5.140625" style="124" customWidth="1"/>
    <col min="13585" max="13585" width="1.42578125" style="124" customWidth="1"/>
    <col min="13586" max="13588" width="5.140625" style="124" customWidth="1"/>
    <col min="13589" max="13824" width="11.42578125" style="124"/>
    <col min="13825" max="13825" width="13.7109375" style="124" customWidth="1"/>
    <col min="13826" max="13828" width="6.140625" style="124" customWidth="1"/>
    <col min="13829" max="13829" width="1.42578125" style="124" customWidth="1"/>
    <col min="13830" max="13832" width="5.140625" style="124" customWidth="1"/>
    <col min="13833" max="13833" width="1.42578125" style="124" customWidth="1"/>
    <col min="13834" max="13836" width="5.140625" style="124" customWidth="1"/>
    <col min="13837" max="13837" width="1.42578125" style="124" customWidth="1"/>
    <col min="13838" max="13840" width="5.140625" style="124" customWidth="1"/>
    <col min="13841" max="13841" width="1.42578125" style="124" customWidth="1"/>
    <col min="13842" max="13844" width="5.140625" style="124" customWidth="1"/>
    <col min="13845" max="14080" width="11.42578125" style="124"/>
    <col min="14081" max="14081" width="13.7109375" style="124" customWidth="1"/>
    <col min="14082" max="14084" width="6.140625" style="124" customWidth="1"/>
    <col min="14085" max="14085" width="1.42578125" style="124" customWidth="1"/>
    <col min="14086" max="14088" width="5.140625" style="124" customWidth="1"/>
    <col min="14089" max="14089" width="1.42578125" style="124" customWidth="1"/>
    <col min="14090" max="14092" width="5.140625" style="124" customWidth="1"/>
    <col min="14093" max="14093" width="1.42578125" style="124" customWidth="1"/>
    <col min="14094" max="14096" width="5.140625" style="124" customWidth="1"/>
    <col min="14097" max="14097" width="1.42578125" style="124" customWidth="1"/>
    <col min="14098" max="14100" width="5.140625" style="124" customWidth="1"/>
    <col min="14101" max="14336" width="11.42578125" style="124"/>
    <col min="14337" max="14337" width="13.7109375" style="124" customWidth="1"/>
    <col min="14338" max="14340" width="6.140625" style="124" customWidth="1"/>
    <col min="14341" max="14341" width="1.42578125" style="124" customWidth="1"/>
    <col min="14342" max="14344" width="5.140625" style="124" customWidth="1"/>
    <col min="14345" max="14345" width="1.42578125" style="124" customWidth="1"/>
    <col min="14346" max="14348" width="5.140625" style="124" customWidth="1"/>
    <col min="14349" max="14349" width="1.42578125" style="124" customWidth="1"/>
    <col min="14350" max="14352" width="5.140625" style="124" customWidth="1"/>
    <col min="14353" max="14353" width="1.42578125" style="124" customWidth="1"/>
    <col min="14354" max="14356" width="5.140625" style="124" customWidth="1"/>
    <col min="14357" max="14592" width="11.42578125" style="124"/>
    <col min="14593" max="14593" width="13.7109375" style="124" customWidth="1"/>
    <col min="14594" max="14596" width="6.140625" style="124" customWidth="1"/>
    <col min="14597" max="14597" width="1.42578125" style="124" customWidth="1"/>
    <col min="14598" max="14600" width="5.140625" style="124" customWidth="1"/>
    <col min="14601" max="14601" width="1.42578125" style="124" customWidth="1"/>
    <col min="14602" max="14604" width="5.140625" style="124" customWidth="1"/>
    <col min="14605" max="14605" width="1.42578125" style="124" customWidth="1"/>
    <col min="14606" max="14608" width="5.140625" style="124" customWidth="1"/>
    <col min="14609" max="14609" width="1.42578125" style="124" customWidth="1"/>
    <col min="14610" max="14612" width="5.140625" style="124" customWidth="1"/>
    <col min="14613" max="14848" width="11.42578125" style="124"/>
    <col min="14849" max="14849" width="13.7109375" style="124" customWidth="1"/>
    <col min="14850" max="14852" width="6.140625" style="124" customWidth="1"/>
    <col min="14853" max="14853" width="1.42578125" style="124" customWidth="1"/>
    <col min="14854" max="14856" width="5.140625" style="124" customWidth="1"/>
    <col min="14857" max="14857" width="1.42578125" style="124" customWidth="1"/>
    <col min="14858" max="14860" width="5.140625" style="124" customWidth="1"/>
    <col min="14861" max="14861" width="1.42578125" style="124" customWidth="1"/>
    <col min="14862" max="14864" width="5.140625" style="124" customWidth="1"/>
    <col min="14865" max="14865" width="1.42578125" style="124" customWidth="1"/>
    <col min="14866" max="14868" width="5.140625" style="124" customWidth="1"/>
    <col min="14869" max="15104" width="11.42578125" style="124"/>
    <col min="15105" max="15105" width="13.7109375" style="124" customWidth="1"/>
    <col min="15106" max="15108" width="6.140625" style="124" customWidth="1"/>
    <col min="15109" max="15109" width="1.42578125" style="124" customWidth="1"/>
    <col min="15110" max="15112" width="5.140625" style="124" customWidth="1"/>
    <col min="15113" max="15113" width="1.42578125" style="124" customWidth="1"/>
    <col min="15114" max="15116" width="5.140625" style="124" customWidth="1"/>
    <col min="15117" max="15117" width="1.42578125" style="124" customWidth="1"/>
    <col min="15118" max="15120" width="5.140625" style="124" customWidth="1"/>
    <col min="15121" max="15121" width="1.42578125" style="124" customWidth="1"/>
    <col min="15122" max="15124" width="5.140625" style="124" customWidth="1"/>
    <col min="15125" max="15360" width="11.42578125" style="124"/>
    <col min="15361" max="15361" width="13.7109375" style="124" customWidth="1"/>
    <col min="15362" max="15364" width="6.140625" style="124" customWidth="1"/>
    <col min="15365" max="15365" width="1.42578125" style="124" customWidth="1"/>
    <col min="15366" max="15368" width="5.140625" style="124" customWidth="1"/>
    <col min="15369" max="15369" width="1.42578125" style="124" customWidth="1"/>
    <col min="15370" max="15372" width="5.140625" style="124" customWidth="1"/>
    <col min="15373" max="15373" width="1.42578125" style="124" customWidth="1"/>
    <col min="15374" max="15376" width="5.140625" style="124" customWidth="1"/>
    <col min="15377" max="15377" width="1.42578125" style="124" customWidth="1"/>
    <col min="15378" max="15380" width="5.140625" style="124" customWidth="1"/>
    <col min="15381" max="15616" width="11.42578125" style="124"/>
    <col min="15617" max="15617" width="13.7109375" style="124" customWidth="1"/>
    <col min="15618" max="15620" width="6.140625" style="124" customWidth="1"/>
    <col min="15621" max="15621" width="1.42578125" style="124" customWidth="1"/>
    <col min="15622" max="15624" width="5.140625" style="124" customWidth="1"/>
    <col min="15625" max="15625" width="1.42578125" style="124" customWidth="1"/>
    <col min="15626" max="15628" width="5.140625" style="124" customWidth="1"/>
    <col min="15629" max="15629" width="1.42578125" style="124" customWidth="1"/>
    <col min="15630" max="15632" width="5.140625" style="124" customWidth="1"/>
    <col min="15633" max="15633" width="1.42578125" style="124" customWidth="1"/>
    <col min="15634" max="15636" width="5.140625" style="124" customWidth="1"/>
    <col min="15637" max="15872" width="11.42578125" style="124"/>
    <col min="15873" max="15873" width="13.7109375" style="124" customWidth="1"/>
    <col min="15874" max="15876" width="6.140625" style="124" customWidth="1"/>
    <col min="15877" max="15877" width="1.42578125" style="124" customWidth="1"/>
    <col min="15878" max="15880" width="5.140625" style="124" customWidth="1"/>
    <col min="15881" max="15881" width="1.42578125" style="124" customWidth="1"/>
    <col min="15882" max="15884" width="5.140625" style="124" customWidth="1"/>
    <col min="15885" max="15885" width="1.42578125" style="124" customWidth="1"/>
    <col min="15886" max="15888" width="5.140625" style="124" customWidth="1"/>
    <col min="15889" max="15889" width="1.42578125" style="124" customWidth="1"/>
    <col min="15890" max="15892" width="5.140625" style="124" customWidth="1"/>
    <col min="15893" max="16128" width="11.42578125" style="124"/>
    <col min="16129" max="16129" width="13.7109375" style="124" customWidth="1"/>
    <col min="16130" max="16132" width="6.140625" style="124" customWidth="1"/>
    <col min="16133" max="16133" width="1.42578125" style="124" customWidth="1"/>
    <col min="16134" max="16136" width="5.140625" style="124" customWidth="1"/>
    <col min="16137" max="16137" width="1.42578125" style="124" customWidth="1"/>
    <col min="16138" max="16140" width="5.140625" style="124" customWidth="1"/>
    <col min="16141" max="16141" width="1.42578125" style="124" customWidth="1"/>
    <col min="16142" max="16144" width="5.140625" style="124" customWidth="1"/>
    <col min="16145" max="16145" width="1.42578125" style="124" customWidth="1"/>
    <col min="16146" max="16148" width="5.140625" style="124" customWidth="1"/>
    <col min="16149" max="16384" width="11.42578125" style="124"/>
  </cols>
  <sheetData>
    <row r="1" spans="1:24" ht="15" customHeight="1" x14ac:dyDescent="0.2">
      <c r="A1" s="322" t="s">
        <v>274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V1" s="29"/>
      <c r="W1" s="308" t="s">
        <v>356</v>
      </c>
      <c r="X1" s="308"/>
    </row>
    <row r="2" spans="1:24" ht="15" customHeight="1" x14ac:dyDescent="0.2">
      <c r="A2" s="321" t="s">
        <v>111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V2" s="30"/>
      <c r="W2" s="308"/>
      <c r="X2" s="308"/>
    </row>
    <row r="3" spans="1:24" ht="15" customHeight="1" x14ac:dyDescent="0.25">
      <c r="A3" s="322" t="s">
        <v>273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</row>
    <row r="4" spans="1:24" ht="15" customHeight="1" x14ac:dyDescent="0.25">
      <c r="A4" s="321" t="s">
        <v>264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</row>
    <row r="5" spans="1:24" ht="15" customHeight="1" x14ac:dyDescent="0.25">
      <c r="A5" s="322" t="s">
        <v>250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</row>
    <row r="6" spans="1:24" ht="15" customHeight="1" x14ac:dyDescent="0.25">
      <c r="A6" s="321" t="s">
        <v>513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</row>
    <row r="7" spans="1:24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</row>
    <row r="8" spans="1:24" ht="15" customHeight="1" x14ac:dyDescent="0.25">
      <c r="A8" s="323" t="s">
        <v>260</v>
      </c>
      <c r="B8" s="316" t="s">
        <v>19</v>
      </c>
      <c r="C8" s="316" t="s">
        <v>261</v>
      </c>
      <c r="D8" s="316"/>
      <c r="E8" s="109"/>
      <c r="F8" s="316" t="s">
        <v>64</v>
      </c>
      <c r="G8" s="316"/>
      <c r="H8" s="316"/>
      <c r="I8" s="109"/>
      <c r="J8" s="316" t="s">
        <v>65</v>
      </c>
      <c r="K8" s="316"/>
      <c r="L8" s="316"/>
      <c r="M8" s="109"/>
      <c r="N8" s="316" t="s">
        <v>66</v>
      </c>
      <c r="O8" s="316"/>
      <c r="P8" s="316"/>
      <c r="Q8" s="109"/>
      <c r="R8" s="316" t="s">
        <v>67</v>
      </c>
      <c r="S8" s="316"/>
      <c r="T8" s="316"/>
    </row>
    <row r="9" spans="1:24" ht="15" customHeight="1" thickBot="1" x14ac:dyDescent="0.3">
      <c r="A9" s="324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</row>
    <row r="10" spans="1:24" ht="15" customHeight="1" x14ac:dyDescent="0.25">
      <c r="A10" s="331" t="s">
        <v>11</v>
      </c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</row>
    <row r="11" spans="1:24" ht="15" customHeight="1" x14ac:dyDescent="0.25">
      <c r="A11" s="127"/>
      <c r="B11" s="113"/>
      <c r="C11" s="113"/>
      <c r="D11" s="113"/>
      <c r="E11" s="114"/>
      <c r="F11" s="113"/>
      <c r="G11" s="113"/>
      <c r="H11" s="113"/>
      <c r="I11" s="114"/>
      <c r="J11" s="113"/>
      <c r="K11" s="113"/>
      <c r="L11" s="113"/>
      <c r="M11" s="114"/>
      <c r="N11" s="113"/>
      <c r="O11" s="113"/>
      <c r="P11" s="113"/>
      <c r="Q11" s="114"/>
      <c r="R11" s="113"/>
      <c r="S11" s="113"/>
      <c r="T11" s="113"/>
    </row>
    <row r="12" spans="1:24" s="148" customFormat="1" ht="15" customHeight="1" x14ac:dyDescent="0.25">
      <c r="A12" s="151" t="s">
        <v>262</v>
      </c>
      <c r="B12" s="145">
        <f>SUM(B14:B16)</f>
        <v>205</v>
      </c>
      <c r="C12" s="145">
        <f>SUM(C14:C16)</f>
        <v>74</v>
      </c>
      <c r="D12" s="145">
        <f>SUM(D14:D16)</f>
        <v>131</v>
      </c>
      <c r="E12" s="145"/>
      <c r="F12" s="145">
        <f>SUM(F14:F16)</f>
        <v>29</v>
      </c>
      <c r="G12" s="145">
        <f>SUM(G14:G16)</f>
        <v>12</v>
      </c>
      <c r="H12" s="145">
        <f>SUM(H14:H16)</f>
        <v>17</v>
      </c>
      <c r="I12" s="145"/>
      <c r="J12" s="145">
        <f>SUM(J14:J16)</f>
        <v>47</v>
      </c>
      <c r="K12" s="145">
        <f>SUM(K14:K16)</f>
        <v>16</v>
      </c>
      <c r="L12" s="145">
        <f>SUM(L14:L16)</f>
        <v>31</v>
      </c>
      <c r="M12" s="145"/>
      <c r="N12" s="145">
        <f>SUM(N14:N16)</f>
        <v>55</v>
      </c>
      <c r="O12" s="145">
        <f>SUM(O14:O16)</f>
        <v>17</v>
      </c>
      <c r="P12" s="145">
        <f>SUM(P14:P16)</f>
        <v>38</v>
      </c>
      <c r="Q12" s="145"/>
      <c r="R12" s="145">
        <f>SUM(R14:R16)</f>
        <v>74</v>
      </c>
      <c r="S12" s="145">
        <f>SUM(S14:S16)</f>
        <v>29</v>
      </c>
      <c r="T12" s="145">
        <f>SUM(T14:T16)</f>
        <v>45</v>
      </c>
    </row>
    <row r="13" spans="1:24" ht="15" customHeight="1" x14ac:dyDescent="0.25">
      <c r="A13" s="108"/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</row>
    <row r="14" spans="1:24" ht="15" customHeight="1" x14ac:dyDescent="0.2">
      <c r="A14" s="154" t="s">
        <v>110</v>
      </c>
      <c r="B14" s="270">
        <v>60</v>
      </c>
      <c r="C14" s="270">
        <v>23</v>
      </c>
      <c r="D14" s="270">
        <v>37</v>
      </c>
      <c r="E14" s="270"/>
      <c r="F14" s="270">
        <v>10</v>
      </c>
      <c r="G14" s="270">
        <v>2</v>
      </c>
      <c r="H14" s="270">
        <f>+F14-G14</f>
        <v>8</v>
      </c>
      <c r="I14" s="270"/>
      <c r="J14" s="270">
        <v>15</v>
      </c>
      <c r="K14" s="270">
        <v>5</v>
      </c>
      <c r="L14" s="270">
        <f>+J14-K14</f>
        <v>10</v>
      </c>
      <c r="M14" s="270"/>
      <c r="N14" s="270">
        <v>19</v>
      </c>
      <c r="O14" s="270">
        <v>5</v>
      </c>
      <c r="P14" s="270">
        <f>+N14-O14</f>
        <v>14</v>
      </c>
      <c r="Q14" s="270"/>
      <c r="R14" s="270">
        <v>16</v>
      </c>
      <c r="S14" s="270">
        <v>11</v>
      </c>
      <c r="T14" s="270">
        <f>+R14-S14</f>
        <v>5</v>
      </c>
    </row>
    <row r="15" spans="1:24" ht="15" customHeight="1" x14ac:dyDescent="0.2">
      <c r="A15" s="165" t="s">
        <v>90</v>
      </c>
      <c r="B15" s="270">
        <v>102</v>
      </c>
      <c r="C15" s="270">
        <v>38</v>
      </c>
      <c r="D15" s="270">
        <v>64</v>
      </c>
      <c r="E15" s="270"/>
      <c r="F15" s="270">
        <v>14</v>
      </c>
      <c r="G15" s="270">
        <v>8</v>
      </c>
      <c r="H15" s="270">
        <f t="shared" ref="H15:H16" si="0">+F15-G15</f>
        <v>6</v>
      </c>
      <c r="I15" s="270"/>
      <c r="J15" s="270">
        <v>17</v>
      </c>
      <c r="K15" s="270">
        <v>8</v>
      </c>
      <c r="L15" s="270">
        <f t="shared" ref="L15:L16" si="1">+J15-K15</f>
        <v>9</v>
      </c>
      <c r="M15" s="270"/>
      <c r="N15" s="270">
        <v>33</v>
      </c>
      <c r="O15" s="270">
        <v>11</v>
      </c>
      <c r="P15" s="270">
        <f t="shared" ref="P15:P16" si="2">+N15-O15</f>
        <v>22</v>
      </c>
      <c r="Q15" s="270"/>
      <c r="R15" s="270">
        <v>38</v>
      </c>
      <c r="S15" s="270">
        <v>11</v>
      </c>
      <c r="T15" s="270">
        <f t="shared" ref="T15:T16" si="3">+R15-S15</f>
        <v>27</v>
      </c>
    </row>
    <row r="16" spans="1:24" s="166" customFormat="1" ht="15" customHeight="1" x14ac:dyDescent="0.2">
      <c r="A16" s="108" t="s">
        <v>92</v>
      </c>
      <c r="B16" s="270">
        <v>43</v>
      </c>
      <c r="C16" s="270">
        <v>13</v>
      </c>
      <c r="D16" s="270">
        <v>30</v>
      </c>
      <c r="E16" s="270"/>
      <c r="F16" s="270">
        <v>5</v>
      </c>
      <c r="G16" s="270">
        <v>2</v>
      </c>
      <c r="H16" s="270">
        <f t="shared" si="0"/>
        <v>3</v>
      </c>
      <c r="I16" s="270"/>
      <c r="J16" s="270">
        <v>15</v>
      </c>
      <c r="K16" s="270">
        <v>3</v>
      </c>
      <c r="L16" s="270">
        <f t="shared" si="1"/>
        <v>12</v>
      </c>
      <c r="M16" s="270"/>
      <c r="N16" s="270">
        <v>3</v>
      </c>
      <c r="O16" s="270">
        <v>1</v>
      </c>
      <c r="P16" s="270">
        <f t="shared" si="2"/>
        <v>2</v>
      </c>
      <c r="Q16" s="270"/>
      <c r="R16" s="270">
        <v>20</v>
      </c>
      <c r="S16" s="270">
        <v>7</v>
      </c>
      <c r="T16" s="270">
        <f t="shared" si="3"/>
        <v>13</v>
      </c>
    </row>
    <row r="17" spans="1:20" ht="15" customHeight="1" x14ac:dyDescent="0.25">
      <c r="A17" s="140"/>
      <c r="B17" s="145"/>
      <c r="C17" s="145"/>
      <c r="D17" s="145"/>
      <c r="E17" s="145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</row>
    <row r="18" spans="1:20" ht="15" customHeight="1" x14ac:dyDescent="0.25">
      <c r="A18" s="329" t="s">
        <v>112</v>
      </c>
      <c r="B18" s="330"/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</row>
    <row r="19" spans="1:20" ht="15" customHeight="1" x14ac:dyDescent="0.25">
      <c r="A19" s="140"/>
      <c r="B19" s="145"/>
      <c r="C19" s="145"/>
      <c r="D19" s="145"/>
      <c r="E19" s="145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</row>
    <row r="20" spans="1:20" ht="15" customHeight="1" x14ac:dyDescent="0.25">
      <c r="A20" s="170" t="s">
        <v>262</v>
      </c>
      <c r="B20" s="126">
        <f t="shared" ref="B20:D20" si="4">+B12/(B12+B45+B78)*100</f>
        <v>97.156398104265406</v>
      </c>
      <c r="C20" s="126">
        <f t="shared" si="4"/>
        <v>97.368421052631575</v>
      </c>
      <c r="D20" s="126">
        <f t="shared" si="4"/>
        <v>97.037037037037038</v>
      </c>
      <c r="E20" s="145"/>
      <c r="F20" s="126">
        <f>+F12/(F12+F45+F78)*100</f>
        <v>100</v>
      </c>
      <c r="G20" s="126">
        <f>+G12/(G12+G45+G78)*100</f>
        <v>100</v>
      </c>
      <c r="H20" s="126">
        <f>+H12/(H12+H45+H78)*100</f>
        <v>100</v>
      </c>
      <c r="I20" s="108"/>
      <c r="J20" s="126">
        <f>+J12/(J12+J45+J78)*100</f>
        <v>94</v>
      </c>
      <c r="K20" s="126">
        <f>+K12/(K12+K45+K78)*100</f>
        <v>100</v>
      </c>
      <c r="L20" s="126">
        <f>+L12/(L12+L45+L78)*100</f>
        <v>91.17647058823529</v>
      </c>
      <c r="M20" s="108"/>
      <c r="N20" s="126">
        <f>+N12/(N12+N45+N78)*100</f>
        <v>100</v>
      </c>
      <c r="O20" s="126">
        <f>+O12/(O12+O45+O78)*100</f>
        <v>100</v>
      </c>
      <c r="P20" s="126">
        <f>+P12/(P12+P45+P78)*100</f>
        <v>100</v>
      </c>
      <c r="Q20" s="108"/>
      <c r="R20" s="126">
        <f>+R12/(R12+R45+R78)*100</f>
        <v>96.103896103896105</v>
      </c>
      <c r="S20" s="126">
        <f>+S12/(S12+S45+S78)*100</f>
        <v>93.548387096774192</v>
      </c>
      <c r="T20" s="126">
        <f>+T12/(T12+T45+T78)*100</f>
        <v>97.826086956521735</v>
      </c>
    </row>
    <row r="21" spans="1:20" ht="15" customHeight="1" x14ac:dyDescent="0.25">
      <c r="A21" s="134"/>
      <c r="B21" s="145"/>
      <c r="C21" s="145"/>
      <c r="D21" s="145"/>
      <c r="E21" s="145"/>
      <c r="F21" s="145"/>
      <c r="G21" s="145"/>
      <c r="H21" s="145"/>
      <c r="I21" s="108"/>
      <c r="J21" s="145"/>
      <c r="K21" s="145"/>
      <c r="L21" s="145"/>
      <c r="M21" s="108"/>
      <c r="N21" s="145"/>
      <c r="O21" s="145"/>
      <c r="P21" s="145"/>
      <c r="Q21" s="108"/>
      <c r="R21" s="145"/>
      <c r="S21" s="145"/>
      <c r="T21" s="145"/>
    </row>
    <row r="22" spans="1:20" ht="15" customHeight="1" x14ac:dyDescent="0.25">
      <c r="A22" s="168" t="s">
        <v>110</v>
      </c>
      <c r="B22" s="126">
        <f t="shared" ref="B22:D22" si="5">+B14/(B14+B47+B80)*100</f>
        <v>95.238095238095227</v>
      </c>
      <c r="C22" s="126">
        <f t="shared" si="5"/>
        <v>92</v>
      </c>
      <c r="D22" s="126">
        <f t="shared" si="5"/>
        <v>97.368421052631575</v>
      </c>
      <c r="E22" s="145"/>
      <c r="F22" s="126">
        <f t="shared" ref="F22:H24" si="6">+F14/(F14+F47+F80)*100</f>
        <v>100</v>
      </c>
      <c r="G22" s="126">
        <f t="shared" si="6"/>
        <v>100</v>
      </c>
      <c r="H22" s="126">
        <f t="shared" si="6"/>
        <v>100</v>
      </c>
      <c r="I22" s="108"/>
      <c r="J22" s="126">
        <f t="shared" ref="J22:L22" si="7">+J14/(J14+J47+J80)*100</f>
        <v>100</v>
      </c>
      <c r="K22" s="126">
        <f t="shared" si="7"/>
        <v>100</v>
      </c>
      <c r="L22" s="126">
        <f t="shared" si="7"/>
        <v>100</v>
      </c>
      <c r="M22" s="108"/>
      <c r="N22" s="126">
        <f t="shared" ref="N22:P22" si="8">+N14/(N14+N47+N80)*100</f>
        <v>100</v>
      </c>
      <c r="O22" s="126">
        <f t="shared" si="8"/>
        <v>100</v>
      </c>
      <c r="P22" s="126">
        <f t="shared" si="8"/>
        <v>100</v>
      </c>
      <c r="Q22" s="108"/>
      <c r="R22" s="126">
        <f t="shared" ref="R22:T22" si="9">+R14/(R14+R47+R80)*100</f>
        <v>84.210526315789465</v>
      </c>
      <c r="S22" s="126">
        <f t="shared" si="9"/>
        <v>84.615384615384613</v>
      </c>
      <c r="T22" s="126">
        <f t="shared" si="9"/>
        <v>83.333333333333343</v>
      </c>
    </row>
    <row r="23" spans="1:20" ht="15" customHeight="1" x14ac:dyDescent="0.25">
      <c r="A23" s="169" t="s">
        <v>90</v>
      </c>
      <c r="B23" s="126">
        <f t="shared" ref="B23:D23" si="10">+B15/(B15+B48+B81)*100</f>
        <v>97.142857142857139</v>
      </c>
      <c r="C23" s="126">
        <f t="shared" si="10"/>
        <v>100</v>
      </c>
      <c r="D23" s="126">
        <f t="shared" si="10"/>
        <v>95.522388059701484</v>
      </c>
      <c r="E23" s="145"/>
      <c r="F23" s="126">
        <f t="shared" si="6"/>
        <v>100</v>
      </c>
      <c r="G23" s="126">
        <f t="shared" si="6"/>
        <v>100</v>
      </c>
      <c r="H23" s="126">
        <f t="shared" si="6"/>
        <v>100</v>
      </c>
      <c r="I23" s="108"/>
      <c r="J23" s="126">
        <f t="shared" ref="J23:L23" si="11">+J15/(J15+J48+J81)*100</f>
        <v>85</v>
      </c>
      <c r="K23" s="126">
        <f t="shared" si="11"/>
        <v>100</v>
      </c>
      <c r="L23" s="126">
        <f t="shared" si="11"/>
        <v>75</v>
      </c>
      <c r="M23" s="108"/>
      <c r="N23" s="126">
        <f t="shared" ref="N23:P23" si="12">+N15/(N15+N48+N81)*100</f>
        <v>100</v>
      </c>
      <c r="O23" s="126">
        <f t="shared" si="12"/>
        <v>100</v>
      </c>
      <c r="P23" s="126">
        <f t="shared" si="12"/>
        <v>100</v>
      </c>
      <c r="Q23" s="108"/>
      <c r="R23" s="126">
        <f t="shared" ref="R23:T23" si="13">+R15/(R15+R48+R81)*100</f>
        <v>100</v>
      </c>
      <c r="S23" s="126">
        <f t="shared" si="13"/>
        <v>100</v>
      </c>
      <c r="T23" s="126">
        <f t="shared" si="13"/>
        <v>100</v>
      </c>
    </row>
    <row r="24" spans="1:20" ht="15" customHeight="1" thickBot="1" x14ac:dyDescent="0.3">
      <c r="A24" s="123" t="s">
        <v>92</v>
      </c>
      <c r="B24" s="132">
        <f t="shared" ref="B24:D24" si="14">+B16/(B16+B49+B82)*100</f>
        <v>100</v>
      </c>
      <c r="C24" s="132">
        <f t="shared" si="14"/>
        <v>100</v>
      </c>
      <c r="D24" s="132">
        <f t="shared" si="14"/>
        <v>100</v>
      </c>
      <c r="E24" s="167"/>
      <c r="F24" s="132">
        <f t="shared" si="6"/>
        <v>100</v>
      </c>
      <c r="G24" s="132">
        <f t="shared" si="6"/>
        <v>100</v>
      </c>
      <c r="H24" s="132">
        <f t="shared" si="6"/>
        <v>100</v>
      </c>
      <c r="I24" s="123"/>
      <c r="J24" s="132">
        <f t="shared" ref="J24:L24" si="15">+J16/(J16+J49+J82)*100</f>
        <v>100</v>
      </c>
      <c r="K24" s="132">
        <f t="shared" si="15"/>
        <v>100</v>
      </c>
      <c r="L24" s="132">
        <f t="shared" si="15"/>
        <v>100</v>
      </c>
      <c r="M24" s="123"/>
      <c r="N24" s="132">
        <f t="shared" ref="N24:P24" si="16">+N16/(N16+N49+N82)*100</f>
        <v>100</v>
      </c>
      <c r="O24" s="132">
        <f t="shared" si="16"/>
        <v>100</v>
      </c>
      <c r="P24" s="132">
        <f t="shared" si="16"/>
        <v>100</v>
      </c>
      <c r="Q24" s="123"/>
      <c r="R24" s="132">
        <f t="shared" ref="R24:T24" si="17">+R16/(R16+R49+R82)*100</f>
        <v>100</v>
      </c>
      <c r="S24" s="132">
        <f t="shared" si="17"/>
        <v>100</v>
      </c>
      <c r="T24" s="132">
        <f t="shared" si="17"/>
        <v>100</v>
      </c>
    </row>
    <row r="25" spans="1:20" ht="15" customHeight="1" x14ac:dyDescent="0.25">
      <c r="A25" s="327" t="s">
        <v>256</v>
      </c>
      <c r="B25" s="327"/>
      <c r="C25" s="327"/>
      <c r="D25" s="327"/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</row>
    <row r="26" spans="1:20" ht="15" customHeight="1" x14ac:dyDescent="0.25">
      <c r="A26" s="328" t="s">
        <v>242</v>
      </c>
      <c r="B26" s="328"/>
      <c r="C26" s="328"/>
      <c r="D26" s="328"/>
      <c r="E26" s="328"/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</row>
    <row r="34" spans="1:24" ht="15" customHeight="1" x14ac:dyDescent="0.2">
      <c r="A34" s="322" t="s">
        <v>275</v>
      </c>
      <c r="B34" s="322"/>
      <c r="C34" s="322"/>
      <c r="D34" s="322"/>
      <c r="E34" s="322"/>
      <c r="F34" s="322"/>
      <c r="G34" s="322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V34" s="29"/>
      <c r="W34" s="308" t="s">
        <v>356</v>
      </c>
      <c r="X34" s="308"/>
    </row>
    <row r="35" spans="1:24" ht="15" customHeight="1" x14ac:dyDescent="0.2">
      <c r="A35" s="321" t="s">
        <v>113</v>
      </c>
      <c r="B35" s="321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21"/>
      <c r="T35" s="321"/>
      <c r="V35" s="30"/>
      <c r="W35" s="308"/>
      <c r="X35" s="308"/>
    </row>
    <row r="36" spans="1:24" ht="15" customHeight="1" x14ac:dyDescent="0.25">
      <c r="A36" s="322" t="s">
        <v>273</v>
      </c>
      <c r="B36" s="322"/>
      <c r="C36" s="322"/>
      <c r="D36" s="322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</row>
    <row r="37" spans="1:24" ht="15" customHeight="1" x14ac:dyDescent="0.25">
      <c r="A37" s="321" t="s">
        <v>264</v>
      </c>
      <c r="B37" s="321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</row>
    <row r="38" spans="1:24" ht="15" customHeight="1" x14ac:dyDescent="0.25">
      <c r="A38" s="322" t="s">
        <v>250</v>
      </c>
      <c r="B38" s="322"/>
      <c r="C38" s="322"/>
      <c r="D38" s="322"/>
      <c r="E38" s="322"/>
      <c r="F38" s="322"/>
      <c r="G38" s="322"/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</row>
    <row r="39" spans="1:24" ht="15" customHeight="1" x14ac:dyDescent="0.25">
      <c r="A39" s="321" t="s">
        <v>513</v>
      </c>
      <c r="B39" s="321"/>
      <c r="C39" s="321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T39" s="321"/>
    </row>
    <row r="40" spans="1:24" ht="15" customHeight="1" thickBot="1" x14ac:dyDescent="0.3">
      <c r="A40" s="122"/>
      <c r="B40" s="144"/>
      <c r="C40" s="122"/>
      <c r="D40" s="122"/>
      <c r="E40" s="122"/>
      <c r="F40" s="123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</row>
    <row r="41" spans="1:24" ht="15" customHeight="1" x14ac:dyDescent="0.25">
      <c r="A41" s="323" t="s">
        <v>260</v>
      </c>
      <c r="B41" s="316" t="s">
        <v>19</v>
      </c>
      <c r="C41" s="316" t="s">
        <v>261</v>
      </c>
      <c r="D41" s="316"/>
      <c r="E41" s="109"/>
      <c r="F41" s="316" t="s">
        <v>64</v>
      </c>
      <c r="G41" s="316"/>
      <c r="H41" s="316"/>
      <c r="I41" s="109"/>
      <c r="J41" s="316" t="s">
        <v>65</v>
      </c>
      <c r="K41" s="316"/>
      <c r="L41" s="316"/>
      <c r="M41" s="109"/>
      <c r="N41" s="316" t="s">
        <v>66</v>
      </c>
      <c r="O41" s="316"/>
      <c r="P41" s="316"/>
      <c r="Q41" s="109"/>
      <c r="R41" s="316" t="s">
        <v>67</v>
      </c>
      <c r="S41" s="316"/>
      <c r="T41" s="316"/>
    </row>
    <row r="42" spans="1:24" ht="15" customHeight="1" thickBot="1" x14ac:dyDescent="0.3">
      <c r="A42" s="324"/>
      <c r="B42" s="110" t="s">
        <v>70</v>
      </c>
      <c r="C42" s="110" t="s">
        <v>71</v>
      </c>
      <c r="D42" s="110" t="s">
        <v>72</v>
      </c>
      <c r="E42" s="111"/>
      <c r="F42" s="110" t="s">
        <v>70</v>
      </c>
      <c r="G42" s="110" t="s">
        <v>71</v>
      </c>
      <c r="H42" s="110" t="s">
        <v>72</v>
      </c>
      <c r="I42" s="111"/>
      <c r="J42" s="110" t="s">
        <v>70</v>
      </c>
      <c r="K42" s="110" t="s">
        <v>71</v>
      </c>
      <c r="L42" s="110" t="s">
        <v>72</v>
      </c>
      <c r="M42" s="111"/>
      <c r="N42" s="110" t="s">
        <v>70</v>
      </c>
      <c r="O42" s="110" t="s">
        <v>71</v>
      </c>
      <c r="P42" s="110" t="s">
        <v>72</v>
      </c>
      <c r="Q42" s="111"/>
      <c r="R42" s="110" t="s">
        <v>70</v>
      </c>
      <c r="S42" s="110" t="s">
        <v>71</v>
      </c>
      <c r="T42" s="110" t="s">
        <v>72</v>
      </c>
    </row>
    <row r="43" spans="1:24" ht="15" customHeight="1" x14ac:dyDescent="0.25">
      <c r="A43" s="331" t="s">
        <v>11</v>
      </c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</row>
    <row r="44" spans="1:24" ht="15" customHeight="1" x14ac:dyDescent="0.25">
      <c r="A44" s="127"/>
      <c r="B44" s="113"/>
      <c r="C44" s="113"/>
      <c r="D44" s="113"/>
      <c r="E44" s="114"/>
      <c r="F44" s="113"/>
      <c r="G44" s="113"/>
      <c r="H44" s="113"/>
      <c r="I44" s="114"/>
      <c r="J44" s="113"/>
      <c r="K44" s="113"/>
      <c r="L44" s="113"/>
      <c r="M44" s="114"/>
      <c r="N44" s="113"/>
      <c r="O44" s="113"/>
      <c r="P44" s="113"/>
      <c r="Q44" s="114"/>
      <c r="R44" s="113"/>
      <c r="S44" s="113"/>
      <c r="T44" s="113"/>
    </row>
    <row r="45" spans="1:24" ht="15" customHeight="1" x14ac:dyDescent="0.25">
      <c r="A45" s="151" t="s">
        <v>262</v>
      </c>
      <c r="B45" s="145">
        <f>SUM(B47:B49)</f>
        <v>6</v>
      </c>
      <c r="C45" s="145">
        <f>SUM(C47:C49)</f>
        <v>2</v>
      </c>
      <c r="D45" s="145">
        <f>SUM(D47:D49)</f>
        <v>4</v>
      </c>
      <c r="E45" s="145"/>
      <c r="F45" s="145">
        <f>SUM(F47:F49)</f>
        <v>0</v>
      </c>
      <c r="G45" s="145">
        <f>SUM(G47:G49)</f>
        <v>0</v>
      </c>
      <c r="H45" s="145">
        <f>SUM(H47:H49)</f>
        <v>0</v>
      </c>
      <c r="I45" s="145"/>
      <c r="J45" s="145">
        <f>SUM(J47:J49)</f>
        <v>3</v>
      </c>
      <c r="K45" s="145">
        <f>SUM(K47:K49)</f>
        <v>0</v>
      </c>
      <c r="L45" s="145">
        <f>SUM(L47:L49)</f>
        <v>3</v>
      </c>
      <c r="M45" s="145"/>
      <c r="N45" s="145">
        <f>SUM(N47:N49)</f>
        <v>0</v>
      </c>
      <c r="O45" s="145">
        <f>SUM(O47:O49)</f>
        <v>0</v>
      </c>
      <c r="P45" s="145">
        <f>SUM(P47:P49)</f>
        <v>0</v>
      </c>
      <c r="Q45" s="145"/>
      <c r="R45" s="145">
        <f>SUM(R47:R49)</f>
        <v>3</v>
      </c>
      <c r="S45" s="145">
        <f>SUM(S47:S49)</f>
        <v>2</v>
      </c>
      <c r="T45" s="145">
        <f>SUM(T47:T49)</f>
        <v>1</v>
      </c>
    </row>
    <row r="46" spans="1:24" ht="15" customHeight="1" x14ac:dyDescent="0.25">
      <c r="A46" s="108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</row>
    <row r="47" spans="1:24" ht="15" customHeight="1" x14ac:dyDescent="0.2">
      <c r="A47" s="154" t="s">
        <v>110</v>
      </c>
      <c r="B47" s="270">
        <v>3</v>
      </c>
      <c r="C47" s="270">
        <v>2</v>
      </c>
      <c r="D47" s="270">
        <v>1</v>
      </c>
      <c r="E47" s="270"/>
      <c r="F47" s="270">
        <v>0</v>
      </c>
      <c r="G47" s="270">
        <v>0</v>
      </c>
      <c r="H47" s="270">
        <f>+F47-G47</f>
        <v>0</v>
      </c>
      <c r="I47" s="270"/>
      <c r="J47" s="270">
        <v>0</v>
      </c>
      <c r="K47" s="270">
        <v>0</v>
      </c>
      <c r="L47" s="270">
        <f>+J47-K47</f>
        <v>0</v>
      </c>
      <c r="M47" s="270"/>
      <c r="N47" s="270">
        <v>0</v>
      </c>
      <c r="O47" s="270">
        <v>0</v>
      </c>
      <c r="P47" s="270">
        <f>+N47-O47</f>
        <v>0</v>
      </c>
      <c r="Q47" s="270"/>
      <c r="R47" s="270">
        <v>3</v>
      </c>
      <c r="S47" s="270">
        <v>2</v>
      </c>
      <c r="T47" s="270">
        <f>+R47-S47</f>
        <v>1</v>
      </c>
    </row>
    <row r="48" spans="1:24" ht="15" customHeight="1" x14ac:dyDescent="0.2">
      <c r="A48" s="165" t="s">
        <v>90</v>
      </c>
      <c r="B48" s="270">
        <v>3</v>
      </c>
      <c r="C48" s="270">
        <v>0</v>
      </c>
      <c r="D48" s="270">
        <v>3</v>
      </c>
      <c r="E48" s="270"/>
      <c r="F48" s="270">
        <v>0</v>
      </c>
      <c r="G48" s="270">
        <v>0</v>
      </c>
      <c r="H48" s="270">
        <f t="shared" ref="H48:H49" si="18">+F48-G48</f>
        <v>0</v>
      </c>
      <c r="I48" s="270"/>
      <c r="J48" s="270">
        <v>3</v>
      </c>
      <c r="K48" s="270">
        <v>0</v>
      </c>
      <c r="L48" s="270">
        <f t="shared" ref="L48:L49" si="19">+J48-K48</f>
        <v>3</v>
      </c>
      <c r="M48" s="270"/>
      <c r="N48" s="270">
        <v>0</v>
      </c>
      <c r="O48" s="270">
        <v>0</v>
      </c>
      <c r="P48" s="270">
        <f t="shared" ref="P48:P49" si="20">+N48-O48</f>
        <v>0</v>
      </c>
      <c r="Q48" s="270"/>
      <c r="R48" s="270">
        <v>0</v>
      </c>
      <c r="S48" s="270">
        <v>0</v>
      </c>
      <c r="T48" s="270">
        <f t="shared" ref="T48:T49" si="21">+R48-S48</f>
        <v>0</v>
      </c>
    </row>
    <row r="49" spans="1:20" ht="15" customHeight="1" x14ac:dyDescent="0.2">
      <c r="A49" s="108" t="s">
        <v>92</v>
      </c>
      <c r="B49" s="270">
        <v>0</v>
      </c>
      <c r="C49" s="270">
        <v>0</v>
      </c>
      <c r="D49" s="270">
        <v>0</v>
      </c>
      <c r="E49" s="270"/>
      <c r="F49" s="270">
        <v>0</v>
      </c>
      <c r="G49" s="270">
        <v>0</v>
      </c>
      <c r="H49" s="270">
        <f t="shared" si="18"/>
        <v>0</v>
      </c>
      <c r="I49" s="270"/>
      <c r="J49" s="270">
        <v>0</v>
      </c>
      <c r="K49" s="270">
        <v>0</v>
      </c>
      <c r="L49" s="270">
        <f t="shared" si="19"/>
        <v>0</v>
      </c>
      <c r="M49" s="270"/>
      <c r="N49" s="270">
        <v>0</v>
      </c>
      <c r="O49" s="270">
        <v>0</v>
      </c>
      <c r="P49" s="270">
        <f t="shared" si="20"/>
        <v>0</v>
      </c>
      <c r="Q49" s="270"/>
      <c r="R49" s="270">
        <v>0</v>
      </c>
      <c r="S49" s="270">
        <v>0</v>
      </c>
      <c r="T49" s="270">
        <f t="shared" si="21"/>
        <v>0</v>
      </c>
    </row>
    <row r="50" spans="1:20" ht="15" customHeight="1" x14ac:dyDescent="0.25">
      <c r="A50" s="140"/>
      <c r="B50" s="145"/>
      <c r="C50" s="145"/>
      <c r="D50" s="145"/>
      <c r="E50" s="145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</row>
    <row r="51" spans="1:20" ht="15" customHeight="1" x14ac:dyDescent="0.25">
      <c r="A51" s="329" t="s">
        <v>112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</row>
    <row r="52" spans="1:20" ht="15" customHeight="1" x14ac:dyDescent="0.25">
      <c r="A52" s="140"/>
      <c r="B52" s="145"/>
      <c r="C52" s="145"/>
      <c r="D52" s="145"/>
      <c r="E52" s="145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</row>
    <row r="53" spans="1:20" ht="15" customHeight="1" x14ac:dyDescent="0.25">
      <c r="A53" s="170" t="s">
        <v>262</v>
      </c>
      <c r="B53" s="126">
        <f>+B45/(B45+B78+B12)*100</f>
        <v>2.8436018957345972</v>
      </c>
      <c r="C53" s="126">
        <f>+C45/(C45+C78+C12)*100</f>
        <v>2.6315789473684208</v>
      </c>
      <c r="D53" s="126">
        <f>+D45/(D45+D78+D12)*100</f>
        <v>2.9629629629629632</v>
      </c>
      <c r="E53" s="145"/>
      <c r="F53" s="126">
        <f>+F45/(F45+F78+F12)*100</f>
        <v>0</v>
      </c>
      <c r="G53" s="126">
        <f>+G45/(G45+G78+G12)*100</f>
        <v>0</v>
      </c>
      <c r="H53" s="126">
        <f>+H45/(H45+H78+H12)*100</f>
        <v>0</v>
      </c>
      <c r="I53" s="108"/>
      <c r="J53" s="126">
        <f>+J45/(J45+J78+J12)*100</f>
        <v>6</v>
      </c>
      <c r="K53" s="126">
        <f>+K45/(K45+K78+K12)*100</f>
        <v>0</v>
      </c>
      <c r="L53" s="126">
        <f>+L45/(L45+L78+L12)*100</f>
        <v>8.8235294117647065</v>
      </c>
      <c r="M53" s="108"/>
      <c r="N53" s="126">
        <f>+N45/(N45+N78+N12)*100</f>
        <v>0</v>
      </c>
      <c r="O53" s="126">
        <f>+O45/(O45+O78+O12)*100</f>
        <v>0</v>
      </c>
      <c r="P53" s="126">
        <f>+P45/(P45+P78+P12)*100</f>
        <v>0</v>
      </c>
      <c r="Q53" s="108"/>
      <c r="R53" s="126">
        <f>+R45/(R45+R78+R12)*100</f>
        <v>3.8961038961038961</v>
      </c>
      <c r="S53" s="126">
        <f>+S45/(S45+S78+S12)*100</f>
        <v>6.4516129032258061</v>
      </c>
      <c r="T53" s="126">
        <f>+T45/(T45+T78+T12)*100</f>
        <v>2.1739130434782608</v>
      </c>
    </row>
    <row r="54" spans="1:20" ht="15" customHeight="1" x14ac:dyDescent="0.25">
      <c r="A54" s="134"/>
      <c r="B54" s="145"/>
      <c r="C54" s="145"/>
      <c r="D54" s="145"/>
      <c r="E54" s="145"/>
      <c r="F54" s="145"/>
      <c r="G54" s="145"/>
      <c r="H54" s="145"/>
      <c r="I54" s="108"/>
      <c r="J54" s="145"/>
      <c r="K54" s="145"/>
      <c r="L54" s="145"/>
      <c r="M54" s="108"/>
      <c r="N54" s="145"/>
      <c r="O54" s="145"/>
      <c r="P54" s="145"/>
      <c r="Q54" s="108"/>
      <c r="R54" s="145"/>
      <c r="S54" s="145"/>
      <c r="T54" s="145"/>
    </row>
    <row r="55" spans="1:20" ht="15" customHeight="1" x14ac:dyDescent="0.25">
      <c r="A55" s="168" t="s">
        <v>110</v>
      </c>
      <c r="B55" s="126">
        <f t="shared" ref="B55:D57" si="22">+B47/(B47+B80+B14)*100</f>
        <v>4.7619047619047619</v>
      </c>
      <c r="C55" s="126">
        <f t="shared" si="22"/>
        <v>8</v>
      </c>
      <c r="D55" s="126">
        <f t="shared" si="22"/>
        <v>2.6315789473684208</v>
      </c>
      <c r="E55" s="145"/>
      <c r="F55" s="126">
        <f t="shared" ref="F55:H57" si="23">+F47/(F47+F80+F14)*100</f>
        <v>0</v>
      </c>
      <c r="G55" s="126">
        <f t="shared" si="23"/>
        <v>0</v>
      </c>
      <c r="H55" s="126">
        <f t="shared" si="23"/>
        <v>0</v>
      </c>
      <c r="I55" s="108"/>
      <c r="J55" s="126">
        <f t="shared" ref="J55:L57" si="24">+J47/(J47+J80+J14)*100</f>
        <v>0</v>
      </c>
      <c r="K55" s="126">
        <f t="shared" si="24"/>
        <v>0</v>
      </c>
      <c r="L55" s="126">
        <f t="shared" si="24"/>
        <v>0</v>
      </c>
      <c r="M55" s="108"/>
      <c r="N55" s="126">
        <f t="shared" ref="N55:P57" si="25">+N47/(N47+N80+N14)*100</f>
        <v>0</v>
      </c>
      <c r="O55" s="126">
        <f t="shared" si="25"/>
        <v>0</v>
      </c>
      <c r="P55" s="126">
        <f t="shared" si="25"/>
        <v>0</v>
      </c>
      <c r="Q55" s="108"/>
      <c r="R55" s="126">
        <f t="shared" ref="R55:T57" si="26">+R47/(R47+R80+R14)*100</f>
        <v>15.789473684210526</v>
      </c>
      <c r="S55" s="126">
        <f t="shared" si="26"/>
        <v>15.384615384615385</v>
      </c>
      <c r="T55" s="126">
        <f t="shared" si="26"/>
        <v>16.666666666666664</v>
      </c>
    </row>
    <row r="56" spans="1:20" ht="15" customHeight="1" x14ac:dyDescent="0.25">
      <c r="A56" s="169" t="s">
        <v>90</v>
      </c>
      <c r="B56" s="126">
        <f t="shared" si="22"/>
        <v>2.8571428571428572</v>
      </c>
      <c r="C56" s="126">
        <f t="shared" si="22"/>
        <v>0</v>
      </c>
      <c r="D56" s="126">
        <f t="shared" si="22"/>
        <v>4.4776119402985071</v>
      </c>
      <c r="E56" s="145"/>
      <c r="F56" s="126">
        <f t="shared" si="23"/>
        <v>0</v>
      </c>
      <c r="G56" s="126">
        <f t="shared" si="23"/>
        <v>0</v>
      </c>
      <c r="H56" s="126">
        <f t="shared" si="23"/>
        <v>0</v>
      </c>
      <c r="I56" s="108"/>
      <c r="J56" s="126">
        <f t="shared" si="24"/>
        <v>15</v>
      </c>
      <c r="K56" s="126">
        <f t="shared" si="24"/>
        <v>0</v>
      </c>
      <c r="L56" s="126">
        <f t="shared" si="24"/>
        <v>25</v>
      </c>
      <c r="M56" s="108"/>
      <c r="N56" s="126">
        <f t="shared" si="25"/>
        <v>0</v>
      </c>
      <c r="O56" s="126">
        <f t="shared" si="25"/>
        <v>0</v>
      </c>
      <c r="P56" s="126">
        <f t="shared" si="25"/>
        <v>0</v>
      </c>
      <c r="Q56" s="108"/>
      <c r="R56" s="126">
        <f t="shared" si="26"/>
        <v>0</v>
      </c>
      <c r="S56" s="126">
        <f t="shared" si="26"/>
        <v>0</v>
      </c>
      <c r="T56" s="126">
        <f t="shared" si="26"/>
        <v>0</v>
      </c>
    </row>
    <row r="57" spans="1:20" ht="15" customHeight="1" thickBot="1" x14ac:dyDescent="0.3">
      <c r="A57" s="123" t="s">
        <v>92</v>
      </c>
      <c r="B57" s="132">
        <f t="shared" si="22"/>
        <v>0</v>
      </c>
      <c r="C57" s="132">
        <f t="shared" si="22"/>
        <v>0</v>
      </c>
      <c r="D57" s="132">
        <f t="shared" si="22"/>
        <v>0</v>
      </c>
      <c r="E57" s="167"/>
      <c r="F57" s="132">
        <f t="shared" si="23"/>
        <v>0</v>
      </c>
      <c r="G57" s="132">
        <f t="shared" si="23"/>
        <v>0</v>
      </c>
      <c r="H57" s="132">
        <f t="shared" si="23"/>
        <v>0</v>
      </c>
      <c r="I57" s="123"/>
      <c r="J57" s="132">
        <f t="shared" si="24"/>
        <v>0</v>
      </c>
      <c r="K57" s="132">
        <f t="shared" si="24"/>
        <v>0</v>
      </c>
      <c r="L57" s="132">
        <f t="shared" si="24"/>
        <v>0</v>
      </c>
      <c r="M57" s="123"/>
      <c r="N57" s="132">
        <f t="shared" si="25"/>
        <v>0</v>
      </c>
      <c r="O57" s="132">
        <f t="shared" si="25"/>
        <v>0</v>
      </c>
      <c r="P57" s="132">
        <f t="shared" si="25"/>
        <v>0</v>
      </c>
      <c r="Q57" s="123"/>
      <c r="R57" s="132">
        <f t="shared" si="26"/>
        <v>0</v>
      </c>
      <c r="S57" s="132">
        <f t="shared" si="26"/>
        <v>0</v>
      </c>
      <c r="T57" s="132">
        <f t="shared" si="26"/>
        <v>0</v>
      </c>
    </row>
    <row r="58" spans="1:20" ht="15" customHeight="1" x14ac:dyDescent="0.25">
      <c r="A58" s="327" t="s">
        <v>256</v>
      </c>
      <c r="B58" s="327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7"/>
      <c r="O58" s="327"/>
      <c r="P58" s="327"/>
      <c r="Q58" s="327"/>
      <c r="R58" s="327"/>
      <c r="S58" s="327"/>
      <c r="T58" s="327"/>
    </row>
    <row r="59" spans="1:20" ht="15" customHeight="1" x14ac:dyDescent="0.25">
      <c r="A59" s="328" t="s">
        <v>242</v>
      </c>
      <c r="B59" s="328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</row>
    <row r="60" spans="1:20" ht="15" customHeight="1" x14ac:dyDescent="0.25">
      <c r="A60" s="147"/>
    </row>
    <row r="61" spans="1:20" ht="15" customHeight="1" x14ac:dyDescent="0.25">
      <c r="A61" s="147"/>
    </row>
    <row r="62" spans="1:20" ht="15" customHeight="1" x14ac:dyDescent="0.25">
      <c r="A62" s="147"/>
    </row>
    <row r="63" spans="1:20" ht="15" customHeight="1" x14ac:dyDescent="0.25">
      <c r="A63" s="147"/>
    </row>
    <row r="64" spans="1:20" ht="15" customHeight="1" x14ac:dyDescent="0.25">
      <c r="A64" s="147"/>
    </row>
    <row r="65" spans="1:24" ht="15" customHeight="1" x14ac:dyDescent="0.25">
      <c r="A65" s="147"/>
    </row>
    <row r="67" spans="1:24" ht="15" customHeight="1" x14ac:dyDescent="0.2">
      <c r="A67" s="322" t="s">
        <v>276</v>
      </c>
      <c r="B67" s="322"/>
      <c r="C67" s="322"/>
      <c r="D67" s="322"/>
      <c r="E67" s="322"/>
      <c r="F67" s="32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V67" s="29"/>
      <c r="W67" s="308" t="s">
        <v>356</v>
      </c>
      <c r="X67" s="308"/>
    </row>
    <row r="68" spans="1:24" ht="15" customHeight="1" x14ac:dyDescent="0.2">
      <c r="A68" s="321" t="s">
        <v>114</v>
      </c>
      <c r="B68" s="321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321"/>
      <c r="S68" s="321"/>
      <c r="T68" s="321"/>
      <c r="V68" s="30"/>
      <c r="W68" s="308"/>
      <c r="X68" s="308"/>
    </row>
    <row r="69" spans="1:24" ht="15" customHeight="1" x14ac:dyDescent="0.25">
      <c r="A69" s="322" t="s">
        <v>273</v>
      </c>
      <c r="B69" s="322"/>
      <c r="C69" s="322"/>
      <c r="D69" s="322"/>
      <c r="E69" s="322"/>
      <c r="F69" s="322"/>
      <c r="G69" s="322"/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</row>
    <row r="70" spans="1:24" ht="15" customHeight="1" x14ac:dyDescent="0.25">
      <c r="A70" s="321" t="s">
        <v>264</v>
      </c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321"/>
      <c r="S70" s="321"/>
      <c r="T70" s="321"/>
    </row>
    <row r="71" spans="1:24" ht="15" customHeight="1" x14ac:dyDescent="0.25">
      <c r="A71" s="322" t="s">
        <v>250</v>
      </c>
      <c r="B71" s="322"/>
      <c r="C71" s="322"/>
      <c r="D71" s="322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</row>
    <row r="72" spans="1:24" ht="15" customHeight="1" x14ac:dyDescent="0.25">
      <c r="A72" s="321" t="s">
        <v>513</v>
      </c>
      <c r="B72" s="321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</row>
    <row r="73" spans="1:24" ht="15" customHeight="1" thickBot="1" x14ac:dyDescent="0.3">
      <c r="A73" s="122"/>
      <c r="B73" s="144"/>
      <c r="C73" s="122"/>
      <c r="D73" s="122"/>
      <c r="E73" s="122"/>
      <c r="F73" s="123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</row>
    <row r="74" spans="1:24" ht="15" customHeight="1" x14ac:dyDescent="0.25">
      <c r="A74" s="323" t="s">
        <v>260</v>
      </c>
      <c r="B74" s="316" t="s">
        <v>19</v>
      </c>
      <c r="C74" s="316" t="s">
        <v>261</v>
      </c>
      <c r="D74" s="316"/>
      <c r="E74" s="109"/>
      <c r="F74" s="316" t="s">
        <v>64</v>
      </c>
      <c r="G74" s="316"/>
      <c r="H74" s="316"/>
      <c r="I74" s="109"/>
      <c r="J74" s="316" t="s">
        <v>65</v>
      </c>
      <c r="K74" s="316"/>
      <c r="L74" s="316"/>
      <c r="M74" s="109"/>
      <c r="N74" s="316" t="s">
        <v>66</v>
      </c>
      <c r="O74" s="316"/>
      <c r="P74" s="316"/>
      <c r="Q74" s="109"/>
      <c r="R74" s="316" t="s">
        <v>67</v>
      </c>
      <c r="S74" s="316"/>
      <c r="T74" s="316"/>
    </row>
    <row r="75" spans="1:24" ht="15" customHeight="1" thickBot="1" x14ac:dyDescent="0.3">
      <c r="A75" s="324"/>
      <c r="B75" s="110" t="s">
        <v>70</v>
      </c>
      <c r="C75" s="110" t="s">
        <v>71</v>
      </c>
      <c r="D75" s="110" t="s">
        <v>72</v>
      </c>
      <c r="E75" s="111"/>
      <c r="F75" s="110" t="s">
        <v>70</v>
      </c>
      <c r="G75" s="110" t="s">
        <v>71</v>
      </c>
      <c r="H75" s="110" t="s">
        <v>72</v>
      </c>
      <c r="I75" s="111"/>
      <c r="J75" s="110" t="s">
        <v>70</v>
      </c>
      <c r="K75" s="110" t="s">
        <v>71</v>
      </c>
      <c r="L75" s="110" t="s">
        <v>72</v>
      </c>
      <c r="M75" s="111"/>
      <c r="N75" s="110" t="s">
        <v>70</v>
      </c>
      <c r="O75" s="110" t="s">
        <v>71</v>
      </c>
      <c r="P75" s="110" t="s">
        <v>72</v>
      </c>
      <c r="Q75" s="111"/>
      <c r="R75" s="110" t="s">
        <v>70</v>
      </c>
      <c r="S75" s="110" t="s">
        <v>71</v>
      </c>
      <c r="T75" s="110" t="s">
        <v>72</v>
      </c>
    </row>
    <row r="76" spans="1:24" ht="15" customHeight="1" x14ac:dyDescent="0.25">
      <c r="A76" s="331" t="s">
        <v>11</v>
      </c>
      <c r="B76" s="332"/>
      <c r="C76" s="332"/>
      <c r="D76" s="332"/>
      <c r="E76" s="332"/>
      <c r="F76" s="332"/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</row>
    <row r="77" spans="1:24" ht="15" customHeight="1" x14ac:dyDescent="0.25">
      <c r="A77" s="127"/>
      <c r="B77" s="113"/>
      <c r="C77" s="113"/>
      <c r="D77" s="113"/>
      <c r="E77" s="114"/>
      <c r="F77" s="113"/>
      <c r="G77" s="113"/>
      <c r="H77" s="113"/>
      <c r="I77" s="114"/>
      <c r="J77" s="113"/>
      <c r="K77" s="113"/>
      <c r="L77" s="113"/>
      <c r="M77" s="114"/>
      <c r="N77" s="113"/>
      <c r="O77" s="113"/>
      <c r="P77" s="113"/>
      <c r="Q77" s="114"/>
      <c r="R77" s="113"/>
      <c r="S77" s="113"/>
      <c r="T77" s="113"/>
    </row>
    <row r="78" spans="1:24" ht="15" customHeight="1" x14ac:dyDescent="0.25">
      <c r="A78" s="151" t="s">
        <v>262</v>
      </c>
      <c r="B78" s="145">
        <f>SUM(B80:B82)</f>
        <v>0</v>
      </c>
      <c r="C78" s="145">
        <f>SUM(C80:C82)</f>
        <v>0</v>
      </c>
      <c r="D78" s="145">
        <f>SUM(D80:D82)</f>
        <v>0</v>
      </c>
      <c r="E78" s="145"/>
      <c r="F78" s="145">
        <f>SUM(F80:F82)</f>
        <v>0</v>
      </c>
      <c r="G78" s="145">
        <f>SUM(G80:G82)</f>
        <v>0</v>
      </c>
      <c r="H78" s="145">
        <f>SUM(H80:H82)</f>
        <v>0</v>
      </c>
      <c r="I78" s="145"/>
      <c r="J78" s="145">
        <f>SUM(J80:J82)</f>
        <v>0</v>
      </c>
      <c r="K78" s="145">
        <f>SUM(K80:K82)</f>
        <v>0</v>
      </c>
      <c r="L78" s="145">
        <f>SUM(L80:L82)</f>
        <v>0</v>
      </c>
      <c r="M78" s="145"/>
      <c r="N78" s="145">
        <f>SUM(N80:N82)</f>
        <v>0</v>
      </c>
      <c r="O78" s="145">
        <f>SUM(O80:O82)</f>
        <v>0</v>
      </c>
      <c r="P78" s="145">
        <f>SUM(P80:P82)</f>
        <v>0</v>
      </c>
      <c r="Q78" s="145"/>
      <c r="R78" s="145">
        <f>SUM(R80:R82)</f>
        <v>0</v>
      </c>
      <c r="S78" s="145">
        <f>SUM(S80:S82)</f>
        <v>0</v>
      </c>
      <c r="T78" s="145">
        <f>SUM(T80:T82)</f>
        <v>0</v>
      </c>
    </row>
    <row r="79" spans="1:24" ht="15" customHeight="1" x14ac:dyDescent="0.25">
      <c r="A79" s="108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</row>
    <row r="80" spans="1:24" ht="15" customHeight="1" x14ac:dyDescent="0.25">
      <c r="A80" s="154" t="s">
        <v>110</v>
      </c>
      <c r="B80" s="119">
        <v>0</v>
      </c>
      <c r="C80" s="119">
        <v>0</v>
      </c>
      <c r="D80" s="119">
        <v>0</v>
      </c>
      <c r="E80" s="119"/>
      <c r="F80" s="119">
        <v>0</v>
      </c>
      <c r="G80" s="119">
        <v>0</v>
      </c>
      <c r="H80" s="119">
        <v>0</v>
      </c>
      <c r="I80" s="119"/>
      <c r="J80" s="119">
        <v>0</v>
      </c>
      <c r="K80" s="119">
        <v>0</v>
      </c>
      <c r="L80" s="119">
        <v>0</v>
      </c>
      <c r="M80" s="119"/>
      <c r="N80" s="119">
        <v>0</v>
      </c>
      <c r="O80" s="119">
        <v>0</v>
      </c>
      <c r="P80" s="119">
        <v>0</v>
      </c>
      <c r="Q80" s="119"/>
      <c r="R80" s="119">
        <v>0</v>
      </c>
      <c r="S80" s="119">
        <v>0</v>
      </c>
      <c r="T80" s="119">
        <v>0</v>
      </c>
    </row>
    <row r="81" spans="1:20" ht="15" customHeight="1" x14ac:dyDescent="0.25">
      <c r="A81" s="165" t="s">
        <v>90</v>
      </c>
      <c r="B81" s="119">
        <v>0</v>
      </c>
      <c r="C81" s="119">
        <v>0</v>
      </c>
      <c r="D81" s="119">
        <v>0</v>
      </c>
      <c r="E81" s="119"/>
      <c r="F81" s="119">
        <v>0</v>
      </c>
      <c r="G81" s="119">
        <v>0</v>
      </c>
      <c r="H81" s="119">
        <v>0</v>
      </c>
      <c r="I81" s="119"/>
      <c r="J81" s="119">
        <v>0</v>
      </c>
      <c r="K81" s="119">
        <v>0</v>
      </c>
      <c r="L81" s="119">
        <v>0</v>
      </c>
      <c r="M81" s="119"/>
      <c r="N81" s="119">
        <v>0</v>
      </c>
      <c r="O81" s="119">
        <v>0</v>
      </c>
      <c r="P81" s="119">
        <v>0</v>
      </c>
      <c r="Q81" s="119"/>
      <c r="R81" s="119">
        <v>0</v>
      </c>
      <c r="S81" s="119">
        <v>0</v>
      </c>
      <c r="T81" s="119">
        <v>0</v>
      </c>
    </row>
    <row r="82" spans="1:20" ht="15" customHeight="1" x14ac:dyDescent="0.25">
      <c r="A82" s="108" t="s">
        <v>92</v>
      </c>
      <c r="B82" s="119">
        <v>0</v>
      </c>
      <c r="C82" s="119">
        <v>0</v>
      </c>
      <c r="D82" s="119">
        <v>0</v>
      </c>
      <c r="E82" s="119"/>
      <c r="F82" s="119">
        <v>0</v>
      </c>
      <c r="G82" s="119">
        <v>0</v>
      </c>
      <c r="H82" s="119">
        <v>0</v>
      </c>
      <c r="I82" s="119"/>
      <c r="J82" s="119">
        <v>0</v>
      </c>
      <c r="K82" s="119">
        <v>0</v>
      </c>
      <c r="L82" s="119">
        <v>0</v>
      </c>
      <c r="M82" s="119"/>
      <c r="N82" s="119">
        <v>0</v>
      </c>
      <c r="O82" s="119">
        <v>0</v>
      </c>
      <c r="P82" s="119">
        <v>0</v>
      </c>
      <c r="Q82" s="119"/>
      <c r="R82" s="119">
        <v>0</v>
      </c>
      <c r="S82" s="119">
        <v>0</v>
      </c>
      <c r="T82" s="119">
        <v>0</v>
      </c>
    </row>
    <row r="83" spans="1:20" ht="15" customHeight="1" x14ac:dyDescent="0.25">
      <c r="A83" s="140"/>
      <c r="B83" s="145"/>
      <c r="C83" s="145"/>
      <c r="D83" s="145"/>
      <c r="E83" s="145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</row>
    <row r="84" spans="1:20" ht="15" customHeight="1" x14ac:dyDescent="0.25">
      <c r="A84" s="329" t="s">
        <v>112</v>
      </c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</row>
    <row r="85" spans="1:20" ht="15" customHeight="1" x14ac:dyDescent="0.25">
      <c r="A85" s="140"/>
      <c r="B85" s="145"/>
      <c r="C85" s="145"/>
      <c r="D85" s="145"/>
      <c r="E85" s="145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</row>
    <row r="86" spans="1:20" ht="15" customHeight="1" x14ac:dyDescent="0.25">
      <c r="A86" s="151" t="s">
        <v>262</v>
      </c>
      <c r="B86" s="126">
        <f>+B78/(B78+B12+B45)*100</f>
        <v>0</v>
      </c>
      <c r="C86" s="126">
        <f>+C78/(C78+C12+C45)*100</f>
        <v>0</v>
      </c>
      <c r="D86" s="126">
        <f>+D78/(D78+D12+D45)*100</f>
        <v>0</v>
      </c>
      <c r="E86" s="145"/>
      <c r="F86" s="126">
        <f>+F78/(F78+F12+F45)*100</f>
        <v>0</v>
      </c>
      <c r="G86" s="126">
        <f>+G78/(G78+G12+G45)*100</f>
        <v>0</v>
      </c>
      <c r="H86" s="126">
        <f>+H78/(H78+H12+H45)*100</f>
        <v>0</v>
      </c>
      <c r="I86" s="108"/>
      <c r="J86" s="126">
        <f>+J78/(J78+J12+J45)*100</f>
        <v>0</v>
      </c>
      <c r="K86" s="126">
        <f>+K78/(K78+K12+K45)*100</f>
        <v>0</v>
      </c>
      <c r="L86" s="126">
        <f>+L78/(L78+L12+L45)*100</f>
        <v>0</v>
      </c>
      <c r="M86" s="108"/>
      <c r="N86" s="126">
        <f>+N78/(N78+N12+N45)*100</f>
        <v>0</v>
      </c>
      <c r="O86" s="126">
        <f>+O78/(O78+O12+O45)*100</f>
        <v>0</v>
      </c>
      <c r="P86" s="126">
        <f>+P78/(P78+P12+P45)*100</f>
        <v>0</v>
      </c>
      <c r="Q86" s="108"/>
      <c r="R86" s="126">
        <f>+R78/(R78+R12+R45)*100</f>
        <v>0</v>
      </c>
      <c r="S86" s="126">
        <f>+S78/(S78+S12+S45)*100</f>
        <v>0</v>
      </c>
      <c r="T86" s="126">
        <f>+T78/(T78+T12+T45)*100</f>
        <v>0</v>
      </c>
    </row>
    <row r="87" spans="1:20" ht="15" customHeight="1" x14ac:dyDescent="0.25">
      <c r="A87" s="108"/>
      <c r="B87" s="145"/>
      <c r="C87" s="145"/>
      <c r="D87" s="145"/>
      <c r="E87" s="145"/>
      <c r="F87" s="145"/>
      <c r="G87" s="145"/>
      <c r="H87" s="145"/>
      <c r="I87" s="108"/>
      <c r="J87" s="145"/>
      <c r="K87" s="145"/>
      <c r="L87" s="145"/>
      <c r="M87" s="108"/>
      <c r="N87" s="145"/>
      <c r="O87" s="145"/>
      <c r="P87" s="145"/>
      <c r="Q87" s="108"/>
      <c r="R87" s="145"/>
      <c r="S87" s="145"/>
      <c r="T87" s="145"/>
    </row>
    <row r="88" spans="1:20" ht="15" customHeight="1" x14ac:dyDescent="0.25">
      <c r="A88" s="154" t="s">
        <v>110</v>
      </c>
      <c r="B88" s="126">
        <f t="shared" ref="B88:D90" si="27">+B80/(B80+B14+B47)*100</f>
        <v>0</v>
      </c>
      <c r="C88" s="126">
        <f t="shared" si="27"/>
        <v>0</v>
      </c>
      <c r="D88" s="126">
        <f t="shared" si="27"/>
        <v>0</v>
      </c>
      <c r="E88" s="145"/>
      <c r="F88" s="126">
        <f t="shared" ref="F88:H90" si="28">+F80/(F80+F14+F47)*100</f>
        <v>0</v>
      </c>
      <c r="G88" s="126">
        <f t="shared" si="28"/>
        <v>0</v>
      </c>
      <c r="H88" s="126">
        <f t="shared" si="28"/>
        <v>0</v>
      </c>
      <c r="I88" s="108"/>
      <c r="J88" s="126">
        <f t="shared" ref="J88:L90" si="29">+J80/(J80+J14+J47)*100</f>
        <v>0</v>
      </c>
      <c r="K88" s="126">
        <f t="shared" si="29"/>
        <v>0</v>
      </c>
      <c r="L88" s="126">
        <f t="shared" si="29"/>
        <v>0</v>
      </c>
      <c r="M88" s="108"/>
      <c r="N88" s="126">
        <f t="shared" ref="N88:P90" si="30">+N80/(N80+N14+N47)*100</f>
        <v>0</v>
      </c>
      <c r="O88" s="126">
        <f t="shared" si="30"/>
        <v>0</v>
      </c>
      <c r="P88" s="126">
        <f t="shared" si="30"/>
        <v>0</v>
      </c>
      <c r="Q88" s="108"/>
      <c r="R88" s="126">
        <f t="shared" ref="R88:T90" si="31">+R80/(R80+R14+R47)*100</f>
        <v>0</v>
      </c>
      <c r="S88" s="126">
        <f t="shared" si="31"/>
        <v>0</v>
      </c>
      <c r="T88" s="126">
        <f t="shared" si="31"/>
        <v>0</v>
      </c>
    </row>
    <row r="89" spans="1:20" ht="15" customHeight="1" x14ac:dyDescent="0.25">
      <c r="A89" s="165" t="s">
        <v>90</v>
      </c>
      <c r="B89" s="126">
        <f t="shared" si="27"/>
        <v>0</v>
      </c>
      <c r="C89" s="126">
        <f t="shared" si="27"/>
        <v>0</v>
      </c>
      <c r="D89" s="126">
        <f t="shared" si="27"/>
        <v>0</v>
      </c>
      <c r="E89" s="145"/>
      <c r="F89" s="126">
        <f t="shared" si="28"/>
        <v>0</v>
      </c>
      <c r="G89" s="126">
        <f t="shared" si="28"/>
        <v>0</v>
      </c>
      <c r="H89" s="126">
        <f t="shared" si="28"/>
        <v>0</v>
      </c>
      <c r="I89" s="108"/>
      <c r="J89" s="126">
        <f t="shared" si="29"/>
        <v>0</v>
      </c>
      <c r="K89" s="126">
        <f t="shared" si="29"/>
        <v>0</v>
      </c>
      <c r="L89" s="126">
        <f t="shared" si="29"/>
        <v>0</v>
      </c>
      <c r="M89" s="108"/>
      <c r="N89" s="126">
        <f t="shared" si="30"/>
        <v>0</v>
      </c>
      <c r="O89" s="126">
        <f t="shared" si="30"/>
        <v>0</v>
      </c>
      <c r="P89" s="126">
        <f t="shared" si="30"/>
        <v>0</v>
      </c>
      <c r="Q89" s="108"/>
      <c r="R89" s="126">
        <f t="shared" si="31"/>
        <v>0</v>
      </c>
      <c r="S89" s="126">
        <f t="shared" si="31"/>
        <v>0</v>
      </c>
      <c r="T89" s="126">
        <f t="shared" si="31"/>
        <v>0</v>
      </c>
    </row>
    <row r="90" spans="1:20" ht="15" customHeight="1" thickBot="1" x14ac:dyDescent="0.3">
      <c r="A90" s="123" t="s">
        <v>92</v>
      </c>
      <c r="B90" s="132">
        <f t="shared" si="27"/>
        <v>0</v>
      </c>
      <c r="C90" s="132">
        <f t="shared" si="27"/>
        <v>0</v>
      </c>
      <c r="D90" s="132">
        <f t="shared" si="27"/>
        <v>0</v>
      </c>
      <c r="E90" s="167"/>
      <c r="F90" s="132">
        <f t="shared" si="28"/>
        <v>0</v>
      </c>
      <c r="G90" s="132">
        <f t="shared" si="28"/>
        <v>0</v>
      </c>
      <c r="H90" s="132">
        <f t="shared" si="28"/>
        <v>0</v>
      </c>
      <c r="I90" s="123"/>
      <c r="J90" s="132">
        <f t="shared" si="29"/>
        <v>0</v>
      </c>
      <c r="K90" s="132">
        <f t="shared" si="29"/>
        <v>0</v>
      </c>
      <c r="L90" s="132">
        <f t="shared" si="29"/>
        <v>0</v>
      </c>
      <c r="M90" s="123"/>
      <c r="N90" s="132">
        <f t="shared" si="30"/>
        <v>0</v>
      </c>
      <c r="O90" s="132">
        <f t="shared" si="30"/>
        <v>0</v>
      </c>
      <c r="P90" s="132">
        <f t="shared" si="30"/>
        <v>0</v>
      </c>
      <c r="Q90" s="123"/>
      <c r="R90" s="132">
        <f t="shared" si="31"/>
        <v>0</v>
      </c>
      <c r="S90" s="132">
        <f t="shared" si="31"/>
        <v>0</v>
      </c>
      <c r="T90" s="132">
        <f t="shared" si="31"/>
        <v>0</v>
      </c>
    </row>
    <row r="91" spans="1:20" ht="15" customHeight="1" x14ac:dyDescent="0.25">
      <c r="A91" s="327" t="s">
        <v>256</v>
      </c>
      <c r="B91" s="327"/>
      <c r="C91" s="327"/>
      <c r="D91" s="327"/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327"/>
      <c r="T91" s="327"/>
    </row>
    <row r="92" spans="1:20" ht="15" customHeight="1" x14ac:dyDescent="0.25">
      <c r="A92" s="328" t="s">
        <v>242</v>
      </c>
      <c r="B92" s="328"/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</row>
  </sheetData>
  <mergeCells count="51">
    <mergeCell ref="A39:T39"/>
    <mergeCell ref="A43:T43"/>
    <mergeCell ref="A51:T51"/>
    <mergeCell ref="A67:T67"/>
    <mergeCell ref="A68:T68"/>
    <mergeCell ref="J74:L74"/>
    <mergeCell ref="A91:T91"/>
    <mergeCell ref="A92:T92"/>
    <mergeCell ref="A58:T58"/>
    <mergeCell ref="A59:T59"/>
    <mergeCell ref="A84:T84"/>
    <mergeCell ref="A69:T69"/>
    <mergeCell ref="A70:T70"/>
    <mergeCell ref="A71:T71"/>
    <mergeCell ref="A72:T72"/>
    <mergeCell ref="A76:T76"/>
    <mergeCell ref="A74:A75"/>
    <mergeCell ref="B74:D74"/>
    <mergeCell ref="F74:H74"/>
    <mergeCell ref="N8:P8"/>
    <mergeCell ref="R8:T8"/>
    <mergeCell ref="A41:A42"/>
    <mergeCell ref="B41:D41"/>
    <mergeCell ref="F41:H41"/>
    <mergeCell ref="J41:L41"/>
    <mergeCell ref="N41:P41"/>
    <mergeCell ref="R41:T41"/>
    <mergeCell ref="A25:T25"/>
    <mergeCell ref="A26:T26"/>
    <mergeCell ref="A37:T37"/>
    <mergeCell ref="A10:T10"/>
    <mergeCell ref="B8:D8"/>
    <mergeCell ref="F8:H8"/>
    <mergeCell ref="J8:L8"/>
    <mergeCell ref="A38:T38"/>
    <mergeCell ref="W1:X2"/>
    <mergeCell ref="W34:X35"/>
    <mergeCell ref="W67:X68"/>
    <mergeCell ref="N74:P74"/>
    <mergeCell ref="R74:T74"/>
    <mergeCell ref="A1:T1"/>
    <mergeCell ref="A2:T2"/>
    <mergeCell ref="A3:T3"/>
    <mergeCell ref="A4:T4"/>
    <mergeCell ref="A5:T5"/>
    <mergeCell ref="A6:T6"/>
    <mergeCell ref="A18:T18"/>
    <mergeCell ref="A34:T34"/>
    <mergeCell ref="A35:T35"/>
    <mergeCell ref="A36:T36"/>
    <mergeCell ref="A8:A9"/>
  </mergeCells>
  <hyperlinks>
    <hyperlink ref="W1" r:id="rId1" location="INDICE!A1"/>
    <hyperlink ref="W1:X2" location="INDICE!A1" display="INDICE"/>
    <hyperlink ref="W34" r:id="rId2" location="INDICE!A1"/>
    <hyperlink ref="W34:X35" location="INDICE!A1" display="INDICE"/>
    <hyperlink ref="W67" r:id="rId3" location="INDICE!A1"/>
    <hyperlink ref="W67:X68" location="INDICE!A1" display="INDICE"/>
  </hyperlinks>
  <printOptions horizontalCentered="1"/>
  <pageMargins left="0.94488188976377963" right="0.98425196850393704" top="0.59055118110236227" bottom="0.98425196850393704" header="0" footer="0"/>
  <pageSetup scale="95" orientation="landscape" r:id="rId4"/>
  <headerFooter alignWithMargins="0"/>
  <rowBreaks count="2" manualBreakCount="2">
    <brk id="33" max="16383" man="1"/>
    <brk id="6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36"/>
  <sheetViews>
    <sheetView zoomScaleNormal="100" zoomScaleSheetLayoutView="50" workbookViewId="0">
      <selection activeCell="AD1" sqref="AD1:AE2"/>
    </sheetView>
  </sheetViews>
  <sheetFormatPr baseColWidth="10" defaultRowHeight="15" customHeight="1" x14ac:dyDescent="0.2"/>
  <cols>
    <col min="1" max="1" width="14.140625" style="108" customWidth="1"/>
    <col min="2" max="4" width="7.42578125" style="108" customWidth="1"/>
    <col min="5" max="5" width="1.7109375" style="108" customWidth="1"/>
    <col min="6" max="8" width="6.42578125" style="108" customWidth="1"/>
    <col min="9" max="9" width="1.7109375" style="108" customWidth="1"/>
    <col min="10" max="12" width="6.42578125" style="108" customWidth="1"/>
    <col min="13" max="13" width="1.7109375" style="108" customWidth="1"/>
    <col min="14" max="16" width="6.42578125" style="108" customWidth="1"/>
    <col min="17" max="17" width="1.7109375" style="108" customWidth="1"/>
    <col min="18" max="20" width="6.42578125" style="108" customWidth="1"/>
    <col min="21" max="21" width="1.7109375" style="108" customWidth="1"/>
    <col min="22" max="24" width="6.42578125" style="108" customWidth="1"/>
    <col min="25" max="25" width="1.7109375" style="108" customWidth="1"/>
    <col min="26" max="26" width="6.42578125" style="108" customWidth="1"/>
    <col min="27" max="28" width="5.425781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22" t="s">
        <v>277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29"/>
      <c r="AD1" s="308" t="s">
        <v>356</v>
      </c>
      <c r="AE1" s="308"/>
      <c r="AF1" s="41"/>
      <c r="AG1" s="171"/>
    </row>
    <row r="2" spans="1:33" s="163" customFormat="1" ht="15" customHeight="1" x14ac:dyDescent="0.2">
      <c r="A2" s="321" t="s">
        <v>115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0"/>
      <c r="AD2" s="308"/>
      <c r="AE2" s="308"/>
      <c r="AF2" s="41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71"/>
      <c r="AF3" s="171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227"/>
      <c r="C9" s="227"/>
      <c r="D9" s="227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339468</v>
      </c>
      <c r="C10" s="152">
        <f t="shared" si="0"/>
        <v>166434</v>
      </c>
      <c r="D10" s="152">
        <f t="shared" si="0"/>
        <v>173034</v>
      </c>
      <c r="E10" s="152"/>
      <c r="F10" s="152">
        <f t="shared" ref="F10:H12" si="1">+F16+F22</f>
        <v>80026</v>
      </c>
      <c r="G10" s="152">
        <f t="shared" si="1"/>
        <v>41363</v>
      </c>
      <c r="H10" s="152">
        <f t="shared" si="1"/>
        <v>38663</v>
      </c>
      <c r="I10" s="152"/>
      <c r="J10" s="152">
        <f t="shared" ref="J10:L12" si="2">+J16+J22</f>
        <v>69986</v>
      </c>
      <c r="K10" s="152">
        <f t="shared" si="2"/>
        <v>35119</v>
      </c>
      <c r="L10" s="152">
        <f t="shared" si="2"/>
        <v>34867</v>
      </c>
      <c r="M10" s="152"/>
      <c r="N10" s="152">
        <f t="shared" ref="N10:P12" si="3">+N16+N22</f>
        <v>59457</v>
      </c>
      <c r="O10" s="152">
        <f t="shared" si="3"/>
        <v>29282</v>
      </c>
      <c r="P10" s="152">
        <f t="shared" si="3"/>
        <v>30175</v>
      </c>
      <c r="Q10" s="152"/>
      <c r="R10" s="152">
        <f t="shared" ref="R10:T12" si="4">+R16+R22</f>
        <v>62995</v>
      </c>
      <c r="S10" s="152">
        <f t="shared" si="4"/>
        <v>30183</v>
      </c>
      <c r="T10" s="152">
        <f t="shared" si="4"/>
        <v>32812</v>
      </c>
      <c r="U10" s="152"/>
      <c r="V10" s="152">
        <f t="shared" ref="V10:X12" si="5">+V16+V22</f>
        <v>51987</v>
      </c>
      <c r="W10" s="152">
        <f t="shared" si="5"/>
        <v>23783</v>
      </c>
      <c r="X10" s="152">
        <f t="shared" si="5"/>
        <v>28204</v>
      </c>
      <c r="Y10" s="152"/>
      <c r="Z10" s="152">
        <f t="shared" ref="Z10:AB12" si="6">+Z16+Z22</f>
        <v>15017</v>
      </c>
      <c r="AA10" s="152">
        <f t="shared" si="6"/>
        <v>6704</v>
      </c>
      <c r="AB10" s="152">
        <f t="shared" si="6"/>
        <v>8313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299543</v>
      </c>
      <c r="C11" s="115">
        <f t="shared" si="0"/>
        <v>146229</v>
      </c>
      <c r="D11" s="115">
        <f t="shared" si="0"/>
        <v>153314</v>
      </c>
      <c r="E11" s="115"/>
      <c r="F11" s="115">
        <f t="shared" si="1"/>
        <v>71781</v>
      </c>
      <c r="G11" s="115">
        <f t="shared" si="1"/>
        <v>37157</v>
      </c>
      <c r="H11" s="115">
        <f t="shared" si="1"/>
        <v>34624</v>
      </c>
      <c r="I11" s="115"/>
      <c r="J11" s="115">
        <f t="shared" si="2"/>
        <v>61989</v>
      </c>
      <c r="K11" s="115">
        <f t="shared" si="2"/>
        <v>31067</v>
      </c>
      <c r="L11" s="115">
        <f t="shared" si="2"/>
        <v>30922</v>
      </c>
      <c r="M11" s="115"/>
      <c r="N11" s="115">
        <f t="shared" si="3"/>
        <v>51992</v>
      </c>
      <c r="O11" s="115">
        <f t="shared" si="3"/>
        <v>25511</v>
      </c>
      <c r="P11" s="115">
        <f t="shared" si="3"/>
        <v>26481</v>
      </c>
      <c r="Q11" s="115"/>
      <c r="R11" s="115">
        <f t="shared" si="4"/>
        <v>55314</v>
      </c>
      <c r="S11" s="115">
        <f t="shared" si="4"/>
        <v>26304</v>
      </c>
      <c r="T11" s="115">
        <f t="shared" si="4"/>
        <v>29010</v>
      </c>
      <c r="U11" s="115"/>
      <c r="V11" s="115">
        <f t="shared" si="5"/>
        <v>44474</v>
      </c>
      <c r="W11" s="115">
        <f t="shared" si="5"/>
        <v>20098</v>
      </c>
      <c r="X11" s="115">
        <f t="shared" si="5"/>
        <v>24376</v>
      </c>
      <c r="Y11" s="115"/>
      <c r="Z11" s="115">
        <f t="shared" si="6"/>
        <v>13993</v>
      </c>
      <c r="AA11" s="115">
        <f t="shared" si="6"/>
        <v>6092</v>
      </c>
      <c r="AB11" s="115">
        <f t="shared" si="6"/>
        <v>7901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27916</v>
      </c>
      <c r="C12" s="115">
        <f>+C18+C24</f>
        <v>14409</v>
      </c>
      <c r="D12" s="115">
        <f>+D18+D24</f>
        <v>13507</v>
      </c>
      <c r="E12" s="115"/>
      <c r="F12" s="115">
        <f t="shared" si="1"/>
        <v>5877</v>
      </c>
      <c r="G12" s="115">
        <f t="shared" si="1"/>
        <v>3057</v>
      </c>
      <c r="H12" s="115">
        <f t="shared" si="1"/>
        <v>2820</v>
      </c>
      <c r="I12" s="115"/>
      <c r="J12" s="115">
        <f t="shared" si="2"/>
        <v>5672</v>
      </c>
      <c r="K12" s="115">
        <f t="shared" si="2"/>
        <v>2961</v>
      </c>
      <c r="L12" s="115">
        <f t="shared" si="2"/>
        <v>2711</v>
      </c>
      <c r="M12" s="115"/>
      <c r="N12" s="115">
        <f t="shared" si="3"/>
        <v>5353</v>
      </c>
      <c r="O12" s="115">
        <f t="shared" si="3"/>
        <v>2747</v>
      </c>
      <c r="P12" s="115">
        <f t="shared" si="3"/>
        <v>2606</v>
      </c>
      <c r="Q12" s="115"/>
      <c r="R12" s="115">
        <f t="shared" si="4"/>
        <v>5286</v>
      </c>
      <c r="S12" s="115">
        <f t="shared" si="4"/>
        <v>2694</v>
      </c>
      <c r="T12" s="115">
        <f t="shared" si="4"/>
        <v>2592</v>
      </c>
      <c r="U12" s="115"/>
      <c r="V12" s="115">
        <f t="shared" si="5"/>
        <v>5292</v>
      </c>
      <c r="W12" s="115">
        <f t="shared" si="5"/>
        <v>2681</v>
      </c>
      <c r="X12" s="115">
        <f t="shared" si="5"/>
        <v>2611</v>
      </c>
      <c r="Y12" s="115"/>
      <c r="Z12" s="115">
        <f t="shared" si="6"/>
        <v>436</v>
      </c>
      <c r="AA12" s="115">
        <f t="shared" si="6"/>
        <v>269</v>
      </c>
      <c r="AB12" s="115">
        <f t="shared" si="6"/>
        <v>167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12009</v>
      </c>
      <c r="C13" s="115">
        <f>+C19</f>
        <v>5796</v>
      </c>
      <c r="D13" s="115">
        <f>+D19</f>
        <v>6213</v>
      </c>
      <c r="E13" s="115"/>
      <c r="F13" s="115">
        <f>+F19</f>
        <v>2368</v>
      </c>
      <c r="G13" s="115">
        <f>+G19</f>
        <v>1149</v>
      </c>
      <c r="H13" s="115">
        <f>+H19</f>
        <v>1219</v>
      </c>
      <c r="I13" s="115"/>
      <c r="J13" s="115">
        <f>+J19</f>
        <v>2325</v>
      </c>
      <c r="K13" s="115">
        <f>+K19</f>
        <v>1091</v>
      </c>
      <c r="L13" s="115">
        <f>+L19</f>
        <v>1234</v>
      </c>
      <c r="M13" s="115"/>
      <c r="N13" s="115">
        <f>+N19</f>
        <v>2112</v>
      </c>
      <c r="O13" s="115">
        <f>+O19</f>
        <v>1024</v>
      </c>
      <c r="P13" s="115">
        <f>+P19</f>
        <v>1088</v>
      </c>
      <c r="Q13" s="115"/>
      <c r="R13" s="115">
        <f>+R19</f>
        <v>2395</v>
      </c>
      <c r="S13" s="115">
        <f>+S19</f>
        <v>1185</v>
      </c>
      <c r="T13" s="115">
        <f>+T19</f>
        <v>1210</v>
      </c>
      <c r="U13" s="115"/>
      <c r="V13" s="115">
        <f>+V19</f>
        <v>2221</v>
      </c>
      <c r="W13" s="115">
        <f>+W19</f>
        <v>1004</v>
      </c>
      <c r="X13" s="115">
        <f>+X19</f>
        <v>1217</v>
      </c>
      <c r="Y13" s="115"/>
      <c r="Z13" s="115">
        <f>+Z19</f>
        <v>588</v>
      </c>
      <c r="AA13" s="115">
        <f>+AA19</f>
        <v>343</v>
      </c>
      <c r="AB13" s="115">
        <f>+AB19</f>
        <v>245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259597</v>
      </c>
      <c r="C16" s="271">
        <v>126994</v>
      </c>
      <c r="D16" s="271">
        <v>132603</v>
      </c>
      <c r="E16" s="271"/>
      <c r="F16" s="271">
        <v>60919</v>
      </c>
      <c r="G16" s="271">
        <v>31440</v>
      </c>
      <c r="H16" s="271">
        <v>29479</v>
      </c>
      <c r="I16" s="271"/>
      <c r="J16" s="271">
        <v>53080</v>
      </c>
      <c r="K16" s="271">
        <v>26533</v>
      </c>
      <c r="L16" s="271">
        <v>26547</v>
      </c>
      <c r="M16" s="271"/>
      <c r="N16" s="271">
        <v>45468</v>
      </c>
      <c r="O16" s="271">
        <v>22254</v>
      </c>
      <c r="P16" s="271">
        <v>23214</v>
      </c>
      <c r="Q16" s="271"/>
      <c r="R16" s="271">
        <v>48550</v>
      </c>
      <c r="S16" s="271">
        <v>23303</v>
      </c>
      <c r="T16" s="271">
        <v>25247</v>
      </c>
      <c r="U16" s="271"/>
      <c r="V16" s="271">
        <v>40490</v>
      </c>
      <c r="W16" s="271">
        <v>18526</v>
      </c>
      <c r="X16" s="271">
        <v>21964</v>
      </c>
      <c r="Y16" s="271"/>
      <c r="Z16" s="271">
        <v>11090</v>
      </c>
      <c r="AA16" s="271">
        <v>4938</v>
      </c>
      <c r="AB16" s="271">
        <v>6152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220495</v>
      </c>
      <c r="C17" s="272">
        <v>107208</v>
      </c>
      <c r="D17" s="272">
        <v>113287</v>
      </c>
      <c r="E17" s="272"/>
      <c r="F17" s="272">
        <v>52858</v>
      </c>
      <c r="G17" s="272">
        <v>27327</v>
      </c>
      <c r="H17" s="272">
        <v>25531</v>
      </c>
      <c r="I17" s="272"/>
      <c r="J17" s="272">
        <v>45244</v>
      </c>
      <c r="K17" s="272">
        <v>22561</v>
      </c>
      <c r="L17" s="272">
        <v>22683</v>
      </c>
      <c r="M17" s="272"/>
      <c r="N17" s="272">
        <v>38162</v>
      </c>
      <c r="O17" s="272">
        <v>18565</v>
      </c>
      <c r="P17" s="272">
        <v>19597</v>
      </c>
      <c r="Q17" s="272"/>
      <c r="R17" s="272">
        <v>41032</v>
      </c>
      <c r="S17" s="272">
        <v>19495</v>
      </c>
      <c r="T17" s="272">
        <v>21537</v>
      </c>
      <c r="U17" s="272"/>
      <c r="V17" s="272">
        <v>33116</v>
      </c>
      <c r="W17" s="272">
        <v>14926</v>
      </c>
      <c r="X17" s="272">
        <v>18190</v>
      </c>
      <c r="Y17" s="272"/>
      <c r="Z17" s="272">
        <v>10083</v>
      </c>
      <c r="AA17" s="272">
        <v>4334</v>
      </c>
      <c r="AB17" s="272">
        <v>5749</v>
      </c>
    </row>
    <row r="18" spans="1:33" ht="15" customHeight="1" x14ac:dyDescent="0.2">
      <c r="A18" s="116" t="s">
        <v>74</v>
      </c>
      <c r="B18" s="272">
        <v>27093</v>
      </c>
      <c r="C18" s="272">
        <v>13990</v>
      </c>
      <c r="D18" s="272">
        <v>13103</v>
      </c>
      <c r="E18" s="272"/>
      <c r="F18" s="272">
        <v>5693</v>
      </c>
      <c r="G18" s="272">
        <v>2964</v>
      </c>
      <c r="H18" s="272">
        <v>2729</v>
      </c>
      <c r="I18" s="272"/>
      <c r="J18" s="272">
        <v>5511</v>
      </c>
      <c r="K18" s="272">
        <v>2881</v>
      </c>
      <c r="L18" s="272">
        <v>2630</v>
      </c>
      <c r="M18" s="272"/>
      <c r="N18" s="272">
        <v>5194</v>
      </c>
      <c r="O18" s="272">
        <v>2665</v>
      </c>
      <c r="P18" s="272">
        <v>2529</v>
      </c>
      <c r="Q18" s="272"/>
      <c r="R18" s="272">
        <v>5123</v>
      </c>
      <c r="S18" s="272">
        <v>2623</v>
      </c>
      <c r="T18" s="272">
        <v>2500</v>
      </c>
      <c r="U18" s="272"/>
      <c r="V18" s="272">
        <v>5153</v>
      </c>
      <c r="W18" s="272">
        <v>2596</v>
      </c>
      <c r="X18" s="272">
        <v>2557</v>
      </c>
      <c r="Y18" s="272"/>
      <c r="Z18" s="272">
        <v>419</v>
      </c>
      <c r="AA18" s="272">
        <v>261</v>
      </c>
      <c r="AB18" s="272">
        <v>158</v>
      </c>
    </row>
    <row r="19" spans="1:33" ht="15" customHeight="1" x14ac:dyDescent="0.2">
      <c r="A19" s="116" t="s">
        <v>263</v>
      </c>
      <c r="B19" s="272">
        <v>12009</v>
      </c>
      <c r="C19" s="272">
        <v>5796</v>
      </c>
      <c r="D19" s="272">
        <v>6213</v>
      </c>
      <c r="E19" s="272"/>
      <c r="F19" s="272">
        <v>2368</v>
      </c>
      <c r="G19" s="272">
        <v>1149</v>
      </c>
      <c r="H19" s="272">
        <v>1219</v>
      </c>
      <c r="I19" s="272"/>
      <c r="J19" s="272">
        <v>2325</v>
      </c>
      <c r="K19" s="272">
        <v>1091</v>
      </c>
      <c r="L19" s="272">
        <v>1234</v>
      </c>
      <c r="M19" s="272"/>
      <c r="N19" s="272">
        <v>2112</v>
      </c>
      <c r="O19" s="272">
        <v>1024</v>
      </c>
      <c r="P19" s="272">
        <v>1088</v>
      </c>
      <c r="Q19" s="272"/>
      <c r="R19" s="272">
        <v>2395</v>
      </c>
      <c r="S19" s="272">
        <v>1185</v>
      </c>
      <c r="T19" s="272">
        <v>1210</v>
      </c>
      <c r="U19" s="272"/>
      <c r="V19" s="272">
        <v>2221</v>
      </c>
      <c r="W19" s="272">
        <v>1004</v>
      </c>
      <c r="X19" s="272">
        <v>1217</v>
      </c>
      <c r="Y19" s="272"/>
      <c r="Z19" s="272">
        <v>588</v>
      </c>
      <c r="AA19" s="272">
        <v>343</v>
      </c>
      <c r="AB19" s="272">
        <v>245</v>
      </c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3" s="163" customFormat="1" ht="15" customHeight="1" x14ac:dyDescent="0.2">
      <c r="A22" s="137" t="s">
        <v>19</v>
      </c>
      <c r="B22" s="271">
        <v>79871</v>
      </c>
      <c r="C22" s="271">
        <v>39440</v>
      </c>
      <c r="D22" s="271">
        <v>40431</v>
      </c>
      <c r="E22" s="271"/>
      <c r="F22" s="271">
        <v>19107</v>
      </c>
      <c r="G22" s="271">
        <v>9923</v>
      </c>
      <c r="H22" s="271">
        <v>9184</v>
      </c>
      <c r="I22" s="271"/>
      <c r="J22" s="271">
        <v>16906</v>
      </c>
      <c r="K22" s="271">
        <v>8586</v>
      </c>
      <c r="L22" s="271">
        <v>8320</v>
      </c>
      <c r="M22" s="271"/>
      <c r="N22" s="271">
        <v>13989</v>
      </c>
      <c r="O22" s="271">
        <v>7028</v>
      </c>
      <c r="P22" s="271">
        <v>6961</v>
      </c>
      <c r="Q22" s="271"/>
      <c r="R22" s="271">
        <v>14445</v>
      </c>
      <c r="S22" s="271">
        <v>6880</v>
      </c>
      <c r="T22" s="271">
        <v>7565</v>
      </c>
      <c r="U22" s="271"/>
      <c r="V22" s="271">
        <v>11497</v>
      </c>
      <c r="W22" s="271">
        <v>5257</v>
      </c>
      <c r="X22" s="271">
        <v>6240</v>
      </c>
      <c r="Y22" s="271"/>
      <c r="Z22" s="271">
        <v>3927</v>
      </c>
      <c r="AA22" s="271">
        <v>1766</v>
      </c>
      <c r="AB22" s="271">
        <v>2161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79048</v>
      </c>
      <c r="C23" s="272">
        <v>39021</v>
      </c>
      <c r="D23" s="272">
        <v>40027</v>
      </c>
      <c r="E23" s="272"/>
      <c r="F23" s="272">
        <v>18923</v>
      </c>
      <c r="G23" s="272">
        <v>9830</v>
      </c>
      <c r="H23" s="272">
        <v>9093</v>
      </c>
      <c r="I23" s="272"/>
      <c r="J23" s="272">
        <v>16745</v>
      </c>
      <c r="K23" s="272">
        <v>8506</v>
      </c>
      <c r="L23" s="272">
        <v>8239</v>
      </c>
      <c r="M23" s="272"/>
      <c r="N23" s="272">
        <v>13830</v>
      </c>
      <c r="O23" s="272">
        <v>6946</v>
      </c>
      <c r="P23" s="272">
        <v>6884</v>
      </c>
      <c r="Q23" s="272"/>
      <c r="R23" s="272">
        <v>14282</v>
      </c>
      <c r="S23" s="272">
        <v>6809</v>
      </c>
      <c r="T23" s="272">
        <v>7473</v>
      </c>
      <c r="U23" s="272"/>
      <c r="V23" s="272">
        <v>11358</v>
      </c>
      <c r="W23" s="272">
        <v>5172</v>
      </c>
      <c r="X23" s="272">
        <v>6186</v>
      </c>
      <c r="Y23" s="272"/>
      <c r="Z23" s="272">
        <v>3910</v>
      </c>
      <c r="AA23" s="272">
        <v>1758</v>
      </c>
      <c r="AB23" s="272">
        <v>2152</v>
      </c>
    </row>
    <row r="24" spans="1:33" ht="15" customHeight="1" x14ac:dyDescent="0.2">
      <c r="A24" s="116" t="s">
        <v>74</v>
      </c>
      <c r="B24" s="272">
        <v>823</v>
      </c>
      <c r="C24" s="272">
        <v>419</v>
      </c>
      <c r="D24" s="272">
        <v>404</v>
      </c>
      <c r="E24" s="272"/>
      <c r="F24" s="272">
        <v>184</v>
      </c>
      <c r="G24" s="272">
        <v>93</v>
      </c>
      <c r="H24" s="272">
        <v>91</v>
      </c>
      <c r="I24" s="272"/>
      <c r="J24" s="272">
        <v>161</v>
      </c>
      <c r="K24" s="272">
        <v>80</v>
      </c>
      <c r="L24" s="272">
        <v>81</v>
      </c>
      <c r="M24" s="272"/>
      <c r="N24" s="272">
        <v>159</v>
      </c>
      <c r="O24" s="272">
        <v>82</v>
      </c>
      <c r="P24" s="272">
        <v>77</v>
      </c>
      <c r="Q24" s="272"/>
      <c r="R24" s="272">
        <v>163</v>
      </c>
      <c r="S24" s="272">
        <v>71</v>
      </c>
      <c r="T24" s="272">
        <v>92</v>
      </c>
      <c r="U24" s="272"/>
      <c r="V24" s="272">
        <v>139</v>
      </c>
      <c r="W24" s="272">
        <v>85</v>
      </c>
      <c r="X24" s="272">
        <v>54</v>
      </c>
      <c r="Y24" s="272"/>
      <c r="Z24" s="272">
        <v>17</v>
      </c>
      <c r="AA24" s="272">
        <v>8</v>
      </c>
      <c r="AB24" s="272">
        <v>9</v>
      </c>
    </row>
    <row r="25" spans="1:33" ht="15" customHeight="1" thickBot="1" x14ac:dyDescent="0.25">
      <c r="A25" s="120" t="s">
        <v>263</v>
      </c>
      <c r="B25" s="121">
        <v>0</v>
      </c>
      <c r="C25" s="121">
        <v>0</v>
      </c>
      <c r="D25" s="121">
        <v>0</v>
      </c>
      <c r="E25" s="121"/>
      <c r="F25" s="121">
        <v>0</v>
      </c>
      <c r="G25" s="121">
        <v>0</v>
      </c>
      <c r="H25" s="121">
        <v>0</v>
      </c>
      <c r="I25" s="121"/>
      <c r="J25" s="121">
        <v>0</v>
      </c>
      <c r="K25" s="121">
        <v>0</v>
      </c>
      <c r="L25" s="121">
        <v>0</v>
      </c>
      <c r="M25" s="121"/>
      <c r="N25" s="121">
        <v>0</v>
      </c>
      <c r="O25" s="121">
        <v>0</v>
      </c>
      <c r="P25" s="121">
        <v>0</v>
      </c>
      <c r="Q25" s="121"/>
      <c r="R25" s="121">
        <v>0</v>
      </c>
      <c r="S25" s="121">
        <v>0</v>
      </c>
      <c r="T25" s="121">
        <v>0</v>
      </c>
      <c r="U25" s="121"/>
      <c r="V25" s="121">
        <v>0</v>
      </c>
      <c r="W25" s="121">
        <v>0</v>
      </c>
      <c r="X25" s="121">
        <v>0</v>
      </c>
      <c r="Y25" s="121"/>
      <c r="Z25" s="121">
        <v>0</v>
      </c>
      <c r="AA25" s="121">
        <v>0</v>
      </c>
      <c r="AB25" s="121">
        <v>0</v>
      </c>
    </row>
    <row r="26" spans="1:33" ht="15" customHeight="1" x14ac:dyDescent="0.2">
      <c r="A26" s="317" t="s">
        <v>256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</row>
    <row r="27" spans="1:33" ht="15" customHeight="1" x14ac:dyDescent="0.2">
      <c r="A27" s="318" t="s">
        <v>242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</row>
    <row r="136" spans="16:16" ht="15" customHeight="1" x14ac:dyDescent="0.2">
      <c r="P136" s="108" t="s">
        <v>512</v>
      </c>
    </row>
  </sheetData>
  <mergeCells count="16">
    <mergeCell ref="AD1:AE2"/>
    <mergeCell ref="A27:AB27"/>
    <mergeCell ref="A7:A8"/>
    <mergeCell ref="B7:D7"/>
    <mergeCell ref="F7:H7"/>
    <mergeCell ref="J7:L7"/>
    <mergeCell ref="N7:P7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D1" r:id="rId1" location="INDICE!A1"/>
    <hyperlink ref="AD1:AE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96" zoomScaleNormal="100" zoomScaleSheetLayoutView="50" workbookViewId="0">
      <selection activeCell="AE103" sqref="AE103:AF104"/>
    </sheetView>
  </sheetViews>
  <sheetFormatPr baseColWidth="10" defaultRowHeight="15" customHeight="1" x14ac:dyDescent="0.25"/>
  <cols>
    <col min="1" max="1" width="15.285156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22" t="s">
        <v>278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29"/>
      <c r="AD1" s="308" t="s">
        <v>356</v>
      </c>
      <c r="AE1" s="308"/>
      <c r="AF1" s="41"/>
      <c r="AG1" s="171"/>
    </row>
    <row r="2" spans="1:33" s="163" customFormat="1" ht="15" customHeight="1" x14ac:dyDescent="0.2">
      <c r="A2" s="321" t="s">
        <v>122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0"/>
      <c r="AD2" s="308"/>
      <c r="AE2" s="308"/>
      <c r="AF2" s="41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71"/>
      <c r="AF3" s="171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s="171" customFormat="1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s="171" customFormat="1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15" t="s">
        <v>473</v>
      </c>
      <c r="B10" s="315" t="s">
        <v>76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213276</v>
      </c>
      <c r="C12" s="152">
        <f t="shared" si="0"/>
        <v>98222</v>
      </c>
      <c r="D12" s="152">
        <f t="shared" si="0"/>
        <v>115054</v>
      </c>
      <c r="E12" s="152"/>
      <c r="F12" s="152">
        <f t="shared" ref="F12:H14" si="1">+F18+F24</f>
        <v>46721</v>
      </c>
      <c r="G12" s="152">
        <f t="shared" si="1"/>
        <v>22573</v>
      </c>
      <c r="H12" s="152">
        <f t="shared" si="1"/>
        <v>24148</v>
      </c>
      <c r="I12" s="152"/>
      <c r="J12" s="152">
        <f t="shared" ref="J12:L14" si="2">+J18+J24</f>
        <v>39505</v>
      </c>
      <c r="K12" s="152">
        <f t="shared" si="2"/>
        <v>18603</v>
      </c>
      <c r="L12" s="152">
        <f t="shared" si="2"/>
        <v>20902</v>
      </c>
      <c r="M12" s="152"/>
      <c r="N12" s="152">
        <f t="shared" ref="N12:P14" si="3">+N18+N24</f>
        <v>39582</v>
      </c>
      <c r="O12" s="152">
        <f t="shared" si="3"/>
        <v>18444</v>
      </c>
      <c r="P12" s="152">
        <f t="shared" si="3"/>
        <v>21138</v>
      </c>
      <c r="Q12" s="152"/>
      <c r="R12" s="152">
        <f t="shared" ref="R12:T14" si="4">+R18+R24</f>
        <v>36370</v>
      </c>
      <c r="S12" s="152">
        <f t="shared" si="4"/>
        <v>16096</v>
      </c>
      <c r="T12" s="152">
        <f t="shared" si="4"/>
        <v>20274</v>
      </c>
      <c r="U12" s="152"/>
      <c r="V12" s="152">
        <f t="shared" ref="V12:X14" si="5">+V18+V24</f>
        <v>38430</v>
      </c>
      <c r="W12" s="152">
        <f t="shared" si="5"/>
        <v>17004</v>
      </c>
      <c r="X12" s="152">
        <f t="shared" si="5"/>
        <v>21426</v>
      </c>
      <c r="Y12" s="152"/>
      <c r="Z12" s="152">
        <f t="shared" ref="Z12:AB14" si="6">+Z18+Z24</f>
        <v>12668</v>
      </c>
      <c r="AA12" s="152">
        <f t="shared" si="6"/>
        <v>5502</v>
      </c>
      <c r="AB12" s="152">
        <f t="shared" si="6"/>
        <v>7166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180684</v>
      </c>
      <c r="C13" s="115">
        <f t="shared" si="0"/>
        <v>82318</v>
      </c>
      <c r="D13" s="115">
        <f t="shared" si="0"/>
        <v>98366</v>
      </c>
      <c r="E13" s="115"/>
      <c r="F13" s="115">
        <f t="shared" si="1"/>
        <v>39970</v>
      </c>
      <c r="G13" s="115">
        <f t="shared" si="1"/>
        <v>19224</v>
      </c>
      <c r="H13" s="115">
        <f t="shared" si="1"/>
        <v>20746</v>
      </c>
      <c r="I13" s="115"/>
      <c r="J13" s="115">
        <f t="shared" si="2"/>
        <v>33125</v>
      </c>
      <c r="K13" s="115">
        <f t="shared" si="2"/>
        <v>15522</v>
      </c>
      <c r="L13" s="115">
        <f t="shared" si="2"/>
        <v>17603</v>
      </c>
      <c r="M13" s="115"/>
      <c r="N13" s="115">
        <f t="shared" si="3"/>
        <v>33459</v>
      </c>
      <c r="O13" s="115">
        <f t="shared" si="3"/>
        <v>15503</v>
      </c>
      <c r="P13" s="115">
        <f t="shared" si="3"/>
        <v>17956</v>
      </c>
      <c r="Q13" s="115"/>
      <c r="R13" s="115">
        <f t="shared" si="4"/>
        <v>30594</v>
      </c>
      <c r="S13" s="115">
        <f t="shared" si="4"/>
        <v>13316</v>
      </c>
      <c r="T13" s="115">
        <f t="shared" si="4"/>
        <v>17278</v>
      </c>
      <c r="U13" s="115"/>
      <c r="V13" s="115">
        <f t="shared" si="5"/>
        <v>31869</v>
      </c>
      <c r="W13" s="115">
        <f t="shared" si="5"/>
        <v>13853</v>
      </c>
      <c r="X13" s="115">
        <f t="shared" si="5"/>
        <v>18016</v>
      </c>
      <c r="Y13" s="115"/>
      <c r="Z13" s="115">
        <f t="shared" si="6"/>
        <v>11667</v>
      </c>
      <c r="AA13" s="115">
        <f t="shared" si="6"/>
        <v>4900</v>
      </c>
      <c r="AB13" s="115">
        <f t="shared" si="6"/>
        <v>6767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23267</v>
      </c>
      <c r="C14" s="115">
        <f>+C20+C26</f>
        <v>11576</v>
      </c>
      <c r="D14" s="115">
        <f>+D20+D26</f>
        <v>11691</v>
      </c>
      <c r="E14" s="115"/>
      <c r="F14" s="115">
        <f t="shared" si="1"/>
        <v>4949</v>
      </c>
      <c r="G14" s="115">
        <f t="shared" si="1"/>
        <v>2502</v>
      </c>
      <c r="H14" s="115">
        <f t="shared" si="1"/>
        <v>2447</v>
      </c>
      <c r="I14" s="115"/>
      <c r="J14" s="115">
        <f t="shared" si="2"/>
        <v>4622</v>
      </c>
      <c r="K14" s="115">
        <f t="shared" si="2"/>
        <v>2309</v>
      </c>
      <c r="L14" s="115">
        <f t="shared" si="2"/>
        <v>2313</v>
      </c>
      <c r="M14" s="115"/>
      <c r="N14" s="115">
        <f t="shared" si="3"/>
        <v>4461</v>
      </c>
      <c r="O14" s="115">
        <f t="shared" si="3"/>
        <v>2165</v>
      </c>
      <c r="P14" s="115">
        <f t="shared" si="3"/>
        <v>2296</v>
      </c>
      <c r="Q14" s="115"/>
      <c r="R14" s="115">
        <f t="shared" si="4"/>
        <v>4086</v>
      </c>
      <c r="S14" s="115">
        <f t="shared" si="4"/>
        <v>1986</v>
      </c>
      <c r="T14" s="115">
        <f t="shared" si="4"/>
        <v>2100</v>
      </c>
      <c r="U14" s="115"/>
      <c r="V14" s="115">
        <f t="shared" si="5"/>
        <v>4713</v>
      </c>
      <c r="W14" s="115">
        <f t="shared" si="5"/>
        <v>2345</v>
      </c>
      <c r="X14" s="115">
        <f t="shared" si="5"/>
        <v>2368</v>
      </c>
      <c r="Y14" s="115"/>
      <c r="Z14" s="115">
        <f t="shared" si="6"/>
        <v>436</v>
      </c>
      <c r="AA14" s="115">
        <f t="shared" si="6"/>
        <v>269</v>
      </c>
      <c r="AB14" s="115">
        <f t="shared" si="6"/>
        <v>167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9325</v>
      </c>
      <c r="C15" s="115">
        <f>+C21</f>
        <v>4328</v>
      </c>
      <c r="D15" s="115">
        <f>+D21</f>
        <v>4997</v>
      </c>
      <c r="E15" s="115"/>
      <c r="F15" s="115">
        <f>+F21</f>
        <v>1802</v>
      </c>
      <c r="G15" s="115">
        <f>+G21</f>
        <v>847</v>
      </c>
      <c r="H15" s="115">
        <f>+H21</f>
        <v>955</v>
      </c>
      <c r="I15" s="115"/>
      <c r="J15" s="115">
        <f>+J21</f>
        <v>1758</v>
      </c>
      <c r="K15" s="115">
        <f>+K21</f>
        <v>772</v>
      </c>
      <c r="L15" s="115">
        <f>+L21</f>
        <v>986</v>
      </c>
      <c r="M15" s="115"/>
      <c r="N15" s="115">
        <f>+N21</f>
        <v>1662</v>
      </c>
      <c r="O15" s="115">
        <f>+O21</f>
        <v>776</v>
      </c>
      <c r="P15" s="115">
        <f>+P21</f>
        <v>886</v>
      </c>
      <c r="Q15" s="115"/>
      <c r="R15" s="115">
        <f>+R21</f>
        <v>1690</v>
      </c>
      <c r="S15" s="115">
        <f>+S21</f>
        <v>794</v>
      </c>
      <c r="T15" s="115">
        <f>+T21</f>
        <v>896</v>
      </c>
      <c r="U15" s="115"/>
      <c r="V15" s="115">
        <f>+V21</f>
        <v>1848</v>
      </c>
      <c r="W15" s="115">
        <f>+W21</f>
        <v>806</v>
      </c>
      <c r="X15" s="115">
        <f>+X21</f>
        <v>1042</v>
      </c>
      <c r="Y15" s="115"/>
      <c r="Z15" s="115">
        <f>+Z21</f>
        <v>565</v>
      </c>
      <c r="AA15" s="115">
        <f>+AA21</f>
        <v>333</v>
      </c>
      <c r="AB15" s="115">
        <f>+AB21</f>
        <v>232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8"/>
      <c r="J17" s="117"/>
      <c r="K17" s="117"/>
      <c r="L17" s="117"/>
      <c r="M17" s="118"/>
      <c r="N17" s="117"/>
      <c r="O17" s="117"/>
      <c r="P17" s="117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160809</v>
      </c>
      <c r="C18" s="271">
        <v>74209</v>
      </c>
      <c r="D18" s="271">
        <v>86600</v>
      </c>
      <c r="E18" s="271"/>
      <c r="F18" s="271">
        <v>34471</v>
      </c>
      <c r="G18" s="271">
        <v>16648</v>
      </c>
      <c r="H18" s="271">
        <v>17823</v>
      </c>
      <c r="I18" s="271"/>
      <c r="J18" s="271">
        <v>29482</v>
      </c>
      <c r="K18" s="271">
        <v>13879</v>
      </c>
      <c r="L18" s="271">
        <v>15603</v>
      </c>
      <c r="M18" s="271"/>
      <c r="N18" s="271">
        <v>29929</v>
      </c>
      <c r="O18" s="271">
        <v>13954</v>
      </c>
      <c r="P18" s="271">
        <v>15975</v>
      </c>
      <c r="Q18" s="271"/>
      <c r="R18" s="271">
        <v>27591</v>
      </c>
      <c r="S18" s="271">
        <v>12316</v>
      </c>
      <c r="T18" s="271">
        <v>15275</v>
      </c>
      <c r="U18" s="271"/>
      <c r="V18" s="271">
        <v>29878</v>
      </c>
      <c r="W18" s="271">
        <v>13284</v>
      </c>
      <c r="X18" s="271">
        <v>16594</v>
      </c>
      <c r="Y18" s="271"/>
      <c r="Z18" s="271">
        <v>9458</v>
      </c>
      <c r="AA18" s="271">
        <v>4128</v>
      </c>
      <c r="AB18" s="271">
        <v>5330</v>
      </c>
      <c r="AC18" s="108"/>
      <c r="AD18" s="108"/>
      <c r="AE18" s="108"/>
      <c r="AF18" s="108"/>
      <c r="AG18" s="108"/>
    </row>
    <row r="19" spans="1:33" ht="15" customHeight="1" x14ac:dyDescent="0.2">
      <c r="A19" s="116" t="s">
        <v>73</v>
      </c>
      <c r="B19" s="272">
        <v>128962</v>
      </c>
      <c r="C19" s="272">
        <v>58675</v>
      </c>
      <c r="D19" s="272">
        <v>70287</v>
      </c>
      <c r="E19" s="272"/>
      <c r="F19" s="272">
        <v>27885</v>
      </c>
      <c r="G19" s="272">
        <v>13381</v>
      </c>
      <c r="H19" s="272">
        <v>14504</v>
      </c>
      <c r="I19" s="272"/>
      <c r="J19" s="272">
        <v>23241</v>
      </c>
      <c r="K19" s="272">
        <v>10863</v>
      </c>
      <c r="L19" s="272">
        <v>12378</v>
      </c>
      <c r="M19" s="272"/>
      <c r="N19" s="272">
        <v>23953</v>
      </c>
      <c r="O19" s="272">
        <v>11086</v>
      </c>
      <c r="P19" s="272">
        <v>12867</v>
      </c>
      <c r="Q19" s="272"/>
      <c r="R19" s="272">
        <v>21956</v>
      </c>
      <c r="S19" s="272">
        <v>9596</v>
      </c>
      <c r="T19" s="272">
        <v>12360</v>
      </c>
      <c r="U19" s="272"/>
      <c r="V19" s="272">
        <v>23453</v>
      </c>
      <c r="W19" s="272">
        <v>10215</v>
      </c>
      <c r="X19" s="272">
        <v>13238</v>
      </c>
      <c r="Y19" s="272"/>
      <c r="Z19" s="272">
        <v>8474</v>
      </c>
      <c r="AA19" s="272">
        <v>3534</v>
      </c>
      <c r="AB19" s="272">
        <v>4940</v>
      </c>
    </row>
    <row r="20" spans="1:33" ht="15" customHeight="1" x14ac:dyDescent="0.2">
      <c r="A20" s="116" t="s">
        <v>74</v>
      </c>
      <c r="B20" s="272">
        <v>22522</v>
      </c>
      <c r="C20" s="272">
        <v>11206</v>
      </c>
      <c r="D20" s="272">
        <v>11316</v>
      </c>
      <c r="E20" s="272"/>
      <c r="F20" s="272">
        <v>4784</v>
      </c>
      <c r="G20" s="272">
        <v>2420</v>
      </c>
      <c r="H20" s="272">
        <v>2364</v>
      </c>
      <c r="I20" s="272"/>
      <c r="J20" s="272">
        <v>4483</v>
      </c>
      <c r="K20" s="272">
        <v>2244</v>
      </c>
      <c r="L20" s="272">
        <v>2239</v>
      </c>
      <c r="M20" s="272"/>
      <c r="N20" s="272">
        <v>4314</v>
      </c>
      <c r="O20" s="272">
        <v>2092</v>
      </c>
      <c r="P20" s="272">
        <v>2222</v>
      </c>
      <c r="Q20" s="272"/>
      <c r="R20" s="272">
        <v>3945</v>
      </c>
      <c r="S20" s="272">
        <v>1926</v>
      </c>
      <c r="T20" s="272">
        <v>2019</v>
      </c>
      <c r="U20" s="272"/>
      <c r="V20" s="272">
        <v>4577</v>
      </c>
      <c r="W20" s="272">
        <v>2263</v>
      </c>
      <c r="X20" s="272">
        <v>2314</v>
      </c>
      <c r="Y20" s="272"/>
      <c r="Z20" s="272">
        <v>419</v>
      </c>
      <c r="AA20" s="272">
        <v>261</v>
      </c>
      <c r="AB20" s="272">
        <v>158</v>
      </c>
    </row>
    <row r="21" spans="1:33" ht="15" customHeight="1" x14ac:dyDescent="0.2">
      <c r="A21" s="116" t="s">
        <v>263</v>
      </c>
      <c r="B21" s="272">
        <v>9325</v>
      </c>
      <c r="C21" s="272">
        <v>4328</v>
      </c>
      <c r="D21" s="272">
        <v>4997</v>
      </c>
      <c r="E21" s="272"/>
      <c r="F21" s="272">
        <v>1802</v>
      </c>
      <c r="G21" s="272">
        <v>847</v>
      </c>
      <c r="H21" s="272">
        <v>955</v>
      </c>
      <c r="I21" s="272"/>
      <c r="J21" s="272">
        <v>1758</v>
      </c>
      <c r="K21" s="272">
        <v>772</v>
      </c>
      <c r="L21" s="272">
        <v>986</v>
      </c>
      <c r="M21" s="272"/>
      <c r="N21" s="272">
        <v>1662</v>
      </c>
      <c r="O21" s="272">
        <v>776</v>
      </c>
      <c r="P21" s="272">
        <v>886</v>
      </c>
      <c r="Q21" s="272"/>
      <c r="R21" s="272">
        <v>1690</v>
      </c>
      <c r="S21" s="272">
        <v>794</v>
      </c>
      <c r="T21" s="272">
        <v>896</v>
      </c>
      <c r="U21" s="272"/>
      <c r="V21" s="272">
        <v>1848</v>
      </c>
      <c r="W21" s="272">
        <v>806</v>
      </c>
      <c r="X21" s="272">
        <v>1042</v>
      </c>
      <c r="Y21" s="272"/>
      <c r="Z21" s="272">
        <v>565</v>
      </c>
      <c r="AA21" s="272">
        <v>333</v>
      </c>
      <c r="AB21" s="272">
        <v>232</v>
      </c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</row>
    <row r="24" spans="1:33" s="124" customFormat="1" ht="15" customHeight="1" x14ac:dyDescent="0.2">
      <c r="A24" s="137" t="s">
        <v>19</v>
      </c>
      <c r="B24" s="271">
        <v>52467</v>
      </c>
      <c r="C24" s="271">
        <v>24013</v>
      </c>
      <c r="D24" s="271">
        <v>28454</v>
      </c>
      <c r="E24" s="271"/>
      <c r="F24" s="271">
        <v>12250</v>
      </c>
      <c r="G24" s="271">
        <v>5925</v>
      </c>
      <c r="H24" s="271">
        <v>6325</v>
      </c>
      <c r="I24" s="271"/>
      <c r="J24" s="271">
        <v>10023</v>
      </c>
      <c r="K24" s="271">
        <v>4724</v>
      </c>
      <c r="L24" s="271">
        <v>5299</v>
      </c>
      <c r="M24" s="271"/>
      <c r="N24" s="271">
        <v>9653</v>
      </c>
      <c r="O24" s="271">
        <v>4490</v>
      </c>
      <c r="P24" s="271">
        <v>5163</v>
      </c>
      <c r="Q24" s="271"/>
      <c r="R24" s="271">
        <v>8779</v>
      </c>
      <c r="S24" s="271">
        <v>3780</v>
      </c>
      <c r="T24" s="271">
        <v>4999</v>
      </c>
      <c r="U24" s="271"/>
      <c r="V24" s="271">
        <v>8552</v>
      </c>
      <c r="W24" s="271">
        <v>3720</v>
      </c>
      <c r="X24" s="271">
        <v>4832</v>
      </c>
      <c r="Y24" s="271"/>
      <c r="Z24" s="271">
        <v>3210</v>
      </c>
      <c r="AA24" s="271">
        <v>1374</v>
      </c>
      <c r="AB24" s="271">
        <v>1836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51722</v>
      </c>
      <c r="C25" s="272">
        <v>23643</v>
      </c>
      <c r="D25" s="272">
        <v>28079</v>
      </c>
      <c r="E25" s="272"/>
      <c r="F25" s="272">
        <v>12085</v>
      </c>
      <c r="G25" s="272">
        <v>5843</v>
      </c>
      <c r="H25" s="272">
        <v>6242</v>
      </c>
      <c r="I25" s="272"/>
      <c r="J25" s="272">
        <v>9884</v>
      </c>
      <c r="K25" s="272">
        <v>4659</v>
      </c>
      <c r="L25" s="272">
        <v>5225</v>
      </c>
      <c r="M25" s="272"/>
      <c r="N25" s="272">
        <v>9506</v>
      </c>
      <c r="O25" s="272">
        <v>4417</v>
      </c>
      <c r="P25" s="272">
        <v>5089</v>
      </c>
      <c r="Q25" s="272"/>
      <c r="R25" s="272">
        <v>8638</v>
      </c>
      <c r="S25" s="272">
        <v>3720</v>
      </c>
      <c r="T25" s="272">
        <v>4918</v>
      </c>
      <c r="U25" s="272"/>
      <c r="V25" s="272">
        <v>8416</v>
      </c>
      <c r="W25" s="272">
        <v>3638</v>
      </c>
      <c r="X25" s="272">
        <v>4778</v>
      </c>
      <c r="Y25" s="272"/>
      <c r="Z25" s="272">
        <v>3193</v>
      </c>
      <c r="AA25" s="272">
        <v>1366</v>
      </c>
      <c r="AB25" s="272">
        <v>1827</v>
      </c>
    </row>
    <row r="26" spans="1:33" ht="15" customHeight="1" x14ac:dyDescent="0.2">
      <c r="A26" s="116" t="s">
        <v>74</v>
      </c>
      <c r="B26" s="272">
        <v>745</v>
      </c>
      <c r="C26" s="272">
        <v>370</v>
      </c>
      <c r="D26" s="272">
        <v>375</v>
      </c>
      <c r="E26" s="272"/>
      <c r="F26" s="272">
        <v>165</v>
      </c>
      <c r="G26" s="272">
        <v>82</v>
      </c>
      <c r="H26" s="272">
        <v>83</v>
      </c>
      <c r="I26" s="272"/>
      <c r="J26" s="272">
        <v>139</v>
      </c>
      <c r="K26" s="272">
        <v>65</v>
      </c>
      <c r="L26" s="272">
        <v>74</v>
      </c>
      <c r="M26" s="272"/>
      <c r="N26" s="272">
        <v>147</v>
      </c>
      <c r="O26" s="272">
        <v>73</v>
      </c>
      <c r="P26" s="272">
        <v>74</v>
      </c>
      <c r="Q26" s="272"/>
      <c r="R26" s="272">
        <v>141</v>
      </c>
      <c r="S26" s="272">
        <v>60</v>
      </c>
      <c r="T26" s="272">
        <v>81</v>
      </c>
      <c r="U26" s="272"/>
      <c r="V26" s="272">
        <v>136</v>
      </c>
      <c r="W26" s="272">
        <v>82</v>
      </c>
      <c r="X26" s="272">
        <v>54</v>
      </c>
      <c r="Y26" s="272"/>
      <c r="Z26" s="272">
        <v>17</v>
      </c>
      <c r="AA26" s="272">
        <v>8</v>
      </c>
      <c r="AB26" s="272">
        <v>9</v>
      </c>
    </row>
    <row r="27" spans="1:33" ht="15" customHeight="1" x14ac:dyDescent="0.25">
      <c r="A27" s="116" t="s">
        <v>263</v>
      </c>
      <c r="B27" s="119">
        <v>0</v>
      </c>
      <c r="C27" s="119">
        <v>0</v>
      </c>
      <c r="D27" s="119">
        <v>0</v>
      </c>
      <c r="E27" s="119"/>
      <c r="F27" s="119">
        <v>0</v>
      </c>
      <c r="G27" s="119">
        <v>0</v>
      </c>
      <c r="H27" s="119">
        <v>0</v>
      </c>
      <c r="I27" s="119"/>
      <c r="J27" s="119">
        <v>0</v>
      </c>
      <c r="K27" s="119">
        <v>0</v>
      </c>
      <c r="L27" s="119">
        <v>0</v>
      </c>
      <c r="M27" s="119"/>
      <c r="N27" s="119">
        <v>0</v>
      </c>
      <c r="O27" s="119">
        <v>0</v>
      </c>
      <c r="P27" s="119">
        <v>0</v>
      </c>
      <c r="Q27" s="119"/>
      <c r="R27" s="119">
        <v>0</v>
      </c>
      <c r="S27" s="119">
        <v>0</v>
      </c>
      <c r="T27" s="119">
        <v>0</v>
      </c>
      <c r="U27" s="119"/>
      <c r="V27" s="119">
        <v>0</v>
      </c>
      <c r="W27" s="119">
        <v>0</v>
      </c>
      <c r="X27" s="119">
        <v>0</v>
      </c>
      <c r="Y27" s="119"/>
      <c r="Z27" s="119">
        <v>0</v>
      </c>
      <c r="AA27" s="119">
        <v>0</v>
      </c>
      <c r="AB27" s="119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15" t="s">
        <v>474</v>
      </c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 t="shared" ref="B31:D34" si="7">+B12/(B12+B62+B113)*100</f>
        <v>62.826540351373325</v>
      </c>
      <c r="C31" s="174">
        <f t="shared" si="7"/>
        <v>59.015585757717773</v>
      </c>
      <c r="D31" s="174">
        <f t="shared" si="7"/>
        <v>66.492134493798901</v>
      </c>
      <c r="E31" s="174"/>
      <c r="F31" s="174">
        <f t="shared" ref="F31:H34" si="8">+F12/(F12+F62+F113)*100</f>
        <v>58.38227576037788</v>
      </c>
      <c r="G31" s="174">
        <f t="shared" si="8"/>
        <v>54.572927495587841</v>
      </c>
      <c r="H31" s="174">
        <f t="shared" si="8"/>
        <v>62.457646845821593</v>
      </c>
      <c r="I31" s="174"/>
      <c r="J31" s="174">
        <f t="shared" ref="J31:L34" si="9">+J12/(J12+J62+J113)*100</f>
        <v>56.447003686451581</v>
      </c>
      <c r="K31" s="174">
        <f t="shared" si="9"/>
        <v>52.971326062815002</v>
      </c>
      <c r="L31" s="174">
        <f t="shared" si="9"/>
        <v>59.947801646255769</v>
      </c>
      <c r="M31" s="174"/>
      <c r="N31" s="174">
        <f t="shared" ref="N31:P34" si="10">+N12/(N12+N62+N113)*100</f>
        <v>66.57248095262122</v>
      </c>
      <c r="O31" s="174">
        <f t="shared" si="10"/>
        <v>62.987500853766818</v>
      </c>
      <c r="P31" s="174">
        <f t="shared" si="10"/>
        <v>70.051367025683504</v>
      </c>
      <c r="Q31" s="174"/>
      <c r="R31" s="174">
        <f t="shared" ref="R31:T34" si="11">+R12/(R12+R62+R113)*100</f>
        <v>57.73474085244861</v>
      </c>
      <c r="S31" s="174">
        <f t="shared" si="11"/>
        <v>53.328032336083233</v>
      </c>
      <c r="T31" s="174">
        <f t="shared" si="11"/>
        <v>61.788370108496892</v>
      </c>
      <c r="U31" s="174"/>
      <c r="V31" s="174">
        <f t="shared" ref="V31:X34" si="12">+V12/(V12+V62+V113)*100</f>
        <v>73.922326735530035</v>
      </c>
      <c r="W31" s="174">
        <f t="shared" si="12"/>
        <v>71.496447042004803</v>
      </c>
      <c r="X31" s="174">
        <f t="shared" si="12"/>
        <v>75.967947808821449</v>
      </c>
      <c r="Y31" s="174"/>
      <c r="Z31" s="174">
        <f t="shared" ref="Z31:AB34" si="13">+Z12/(Z12+Z62+Z113)*100</f>
        <v>84.357727908370521</v>
      </c>
      <c r="AA31" s="174">
        <f t="shared" si="13"/>
        <v>82.070405727923628</v>
      </c>
      <c r="AB31" s="174">
        <f t="shared" si="13"/>
        <v>86.202333694213877</v>
      </c>
      <c r="AC31" s="108"/>
      <c r="AD31" s="224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si="7"/>
        <v>60.31988729497936</v>
      </c>
      <c r="C32" s="126">
        <f t="shared" si="7"/>
        <v>56.293895191788224</v>
      </c>
      <c r="D32" s="126">
        <f t="shared" si="7"/>
        <v>64.159828847985182</v>
      </c>
      <c r="E32" s="126"/>
      <c r="F32" s="126">
        <f t="shared" si="8"/>
        <v>55.683258801075496</v>
      </c>
      <c r="G32" s="126">
        <f t="shared" si="8"/>
        <v>51.737223134268106</v>
      </c>
      <c r="H32" s="126">
        <f t="shared" si="8"/>
        <v>59.91797597042514</v>
      </c>
      <c r="I32" s="126"/>
      <c r="J32" s="126">
        <f t="shared" si="9"/>
        <v>53.436900095178174</v>
      </c>
      <c r="K32" s="126">
        <f t="shared" si="9"/>
        <v>49.962983229793672</v>
      </c>
      <c r="L32" s="126">
        <f t="shared" si="9"/>
        <v>56.927106914171141</v>
      </c>
      <c r="M32" s="126"/>
      <c r="N32" s="126">
        <f t="shared" si="10"/>
        <v>64.35413140483152</v>
      </c>
      <c r="O32" s="126">
        <f t="shared" si="10"/>
        <v>60.769863980243819</v>
      </c>
      <c r="P32" s="126">
        <f t="shared" si="10"/>
        <v>67.807106982364715</v>
      </c>
      <c r="Q32" s="126"/>
      <c r="R32" s="126">
        <f t="shared" si="11"/>
        <v>55.309686516975809</v>
      </c>
      <c r="S32" s="126">
        <f t="shared" si="11"/>
        <v>50.623479318734802</v>
      </c>
      <c r="T32" s="126">
        <f t="shared" si="11"/>
        <v>59.558772836952777</v>
      </c>
      <c r="U32" s="126"/>
      <c r="V32" s="126">
        <f t="shared" si="12"/>
        <v>71.657597697531145</v>
      </c>
      <c r="W32" s="126">
        <f t="shared" si="12"/>
        <v>68.927256443427211</v>
      </c>
      <c r="X32" s="126">
        <f t="shared" si="12"/>
        <v>73.908762717426981</v>
      </c>
      <c r="Y32" s="126"/>
      <c r="Z32" s="126">
        <f t="shared" si="13"/>
        <v>83.377402987207887</v>
      </c>
      <c r="AA32" s="126">
        <f t="shared" si="13"/>
        <v>80.433355219960603</v>
      </c>
      <c r="AB32" s="126">
        <f t="shared" si="13"/>
        <v>85.647386406783951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 t="shared" si="7"/>
        <v>83.346467975354628</v>
      </c>
      <c r="C33" s="126">
        <f t="shared" si="7"/>
        <v>80.338677215629119</v>
      </c>
      <c r="D33" s="126">
        <f t="shared" si="7"/>
        <v>86.555119567631607</v>
      </c>
      <c r="E33" s="126"/>
      <c r="F33" s="126">
        <f t="shared" si="8"/>
        <v>84.209630763995236</v>
      </c>
      <c r="G33" s="126">
        <f t="shared" si="8"/>
        <v>81.844946025515213</v>
      </c>
      <c r="H33" s="126">
        <f t="shared" si="8"/>
        <v>86.77304964539006</v>
      </c>
      <c r="I33" s="126"/>
      <c r="J33" s="126">
        <f t="shared" si="9"/>
        <v>81.488011283497883</v>
      </c>
      <c r="K33" s="126">
        <f t="shared" si="9"/>
        <v>77.980412022965211</v>
      </c>
      <c r="L33" s="126">
        <f t="shared" si="9"/>
        <v>85.319070453707127</v>
      </c>
      <c r="M33" s="126"/>
      <c r="N33" s="126">
        <f t="shared" si="10"/>
        <v>83.336446852232399</v>
      </c>
      <c r="O33" s="126">
        <f t="shared" si="10"/>
        <v>78.81325081907535</v>
      </c>
      <c r="P33" s="126">
        <f t="shared" si="10"/>
        <v>88.104374520337686</v>
      </c>
      <c r="Q33" s="126"/>
      <c r="R33" s="126">
        <f t="shared" si="11"/>
        <v>77.298524404086265</v>
      </c>
      <c r="S33" s="126">
        <f t="shared" si="11"/>
        <v>73.719376391982181</v>
      </c>
      <c r="T33" s="126">
        <f t="shared" si="11"/>
        <v>81.018518518518519</v>
      </c>
      <c r="U33" s="126"/>
      <c r="V33" s="126">
        <f t="shared" si="12"/>
        <v>89.058956916099774</v>
      </c>
      <c r="W33" s="126">
        <f t="shared" si="12"/>
        <v>87.467362924281986</v>
      </c>
      <c r="X33" s="126">
        <f t="shared" si="12"/>
        <v>90.693220988127152</v>
      </c>
      <c r="Y33" s="126"/>
      <c r="Z33" s="126">
        <f t="shared" si="13"/>
        <v>100</v>
      </c>
      <c r="AA33" s="126">
        <f t="shared" si="13"/>
        <v>100</v>
      </c>
      <c r="AB33" s="126">
        <f t="shared" si="13"/>
        <v>100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7"/>
        <v>77.650095761512191</v>
      </c>
      <c r="C34" s="126">
        <f t="shared" si="7"/>
        <v>74.67218771566597</v>
      </c>
      <c r="D34" s="126">
        <f t="shared" si="7"/>
        <v>80.428134556574932</v>
      </c>
      <c r="E34" s="126"/>
      <c r="F34" s="126">
        <f t="shared" si="8"/>
        <v>76.097972972972968</v>
      </c>
      <c r="G34" s="126">
        <f t="shared" si="8"/>
        <v>73.716275021758051</v>
      </c>
      <c r="H34" s="126">
        <f t="shared" si="8"/>
        <v>78.342904019688262</v>
      </c>
      <c r="I34" s="126"/>
      <c r="J34" s="126">
        <f t="shared" si="9"/>
        <v>75.612903225806448</v>
      </c>
      <c r="K34" s="126">
        <f t="shared" si="9"/>
        <v>70.760769935838681</v>
      </c>
      <c r="L34" s="126">
        <f t="shared" si="9"/>
        <v>79.902755267423004</v>
      </c>
      <c r="M34" s="126"/>
      <c r="N34" s="126">
        <f t="shared" si="10"/>
        <v>78.693181818181827</v>
      </c>
      <c r="O34" s="126">
        <f t="shared" si="10"/>
        <v>75.78125</v>
      </c>
      <c r="P34" s="126">
        <f t="shared" si="10"/>
        <v>81.433823529411768</v>
      </c>
      <c r="Q34" s="126"/>
      <c r="R34" s="126">
        <f t="shared" si="11"/>
        <v>70.563674321503129</v>
      </c>
      <c r="S34" s="126">
        <f t="shared" si="11"/>
        <v>67.004219409282712</v>
      </c>
      <c r="T34" s="126">
        <f t="shared" si="11"/>
        <v>74.049586776859499</v>
      </c>
      <c r="U34" s="126"/>
      <c r="V34" s="126">
        <f t="shared" si="12"/>
        <v>83.205763169743364</v>
      </c>
      <c r="W34" s="126">
        <f t="shared" si="12"/>
        <v>80.278884462151396</v>
      </c>
      <c r="X34" s="126">
        <f t="shared" si="12"/>
        <v>85.620377978635986</v>
      </c>
      <c r="Y34" s="126"/>
      <c r="Z34" s="126">
        <f t="shared" si="13"/>
        <v>96.088435374149668</v>
      </c>
      <c r="AA34" s="126">
        <f t="shared" si="13"/>
        <v>97.084548104956269</v>
      </c>
      <c r="AB34" s="126">
        <f t="shared" si="13"/>
        <v>94.693877551020407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ref="B37:D40" si="14">+B18/(B18+B68+B119)*100</f>
        <v>61.945631112840282</v>
      </c>
      <c r="C37" s="174">
        <f t="shared" si="14"/>
        <v>58.435044175315362</v>
      </c>
      <c r="D37" s="174">
        <f t="shared" si="14"/>
        <v>65.30772305302294</v>
      </c>
      <c r="E37" s="174"/>
      <c r="F37" s="174">
        <f t="shared" ref="F37:H40" si="15">+F18/(F18+F68+F119)*100</f>
        <v>56.584973489387544</v>
      </c>
      <c r="G37" s="174">
        <f t="shared" si="15"/>
        <v>52.951653944020357</v>
      </c>
      <c r="H37" s="174">
        <f t="shared" si="15"/>
        <v>60.459988466365886</v>
      </c>
      <c r="I37" s="174"/>
      <c r="J37" s="174">
        <f t="shared" ref="J37:L40" si="16">+J18/(J18+J68+J119)*100</f>
        <v>55.542577241899018</v>
      </c>
      <c r="K37" s="174">
        <f t="shared" si="16"/>
        <v>52.308446086006114</v>
      </c>
      <c r="L37" s="174">
        <f t="shared" si="16"/>
        <v>58.775002825177992</v>
      </c>
      <c r="M37" s="174"/>
      <c r="N37" s="174">
        <f t="shared" ref="N37:P40" si="17">+N18/(N18+N68+N119)*100</f>
        <v>65.824316002463263</v>
      </c>
      <c r="O37" s="174">
        <f t="shared" si="17"/>
        <v>62.703334232048171</v>
      </c>
      <c r="P37" s="174">
        <f t="shared" si="17"/>
        <v>68.816231584388731</v>
      </c>
      <c r="Q37" s="174"/>
      <c r="R37" s="174">
        <f t="shared" ref="R37:T40" si="18">+R18/(R18+R68+R119)*100</f>
        <v>56.830072090628214</v>
      </c>
      <c r="S37" s="174">
        <f t="shared" si="18"/>
        <v>52.851564176286317</v>
      </c>
      <c r="T37" s="174">
        <f t="shared" si="18"/>
        <v>60.50223788965026</v>
      </c>
      <c r="U37" s="174"/>
      <c r="V37" s="174">
        <f t="shared" ref="V37:X40" si="19">+V18/(V18+V68+V119)*100</f>
        <v>73.791059520869354</v>
      </c>
      <c r="W37" s="174">
        <f t="shared" si="19"/>
        <v>71.704631328943108</v>
      </c>
      <c r="X37" s="174">
        <f t="shared" si="19"/>
        <v>75.550901475141146</v>
      </c>
      <c r="Y37" s="174"/>
      <c r="Z37" s="174">
        <f t="shared" ref="Z37:AB40" si="20">+Z18/(Z18+Z68+Z119)*100</f>
        <v>85.284039675383227</v>
      </c>
      <c r="AA37" s="174">
        <f t="shared" si="20"/>
        <v>83.596597812879708</v>
      </c>
      <c r="AB37" s="174">
        <f t="shared" si="20"/>
        <v>86.638491547464241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4"/>
        <v>58.48749404748407</v>
      </c>
      <c r="C38" s="126">
        <f t="shared" si="14"/>
        <v>54.730057458398626</v>
      </c>
      <c r="D38" s="126">
        <f t="shared" si="14"/>
        <v>62.04330593978127</v>
      </c>
      <c r="E38" s="130"/>
      <c r="F38" s="126">
        <f t="shared" si="15"/>
        <v>52.754549926217408</v>
      </c>
      <c r="G38" s="126">
        <f t="shared" si="15"/>
        <v>48.966223881143186</v>
      </c>
      <c r="H38" s="126">
        <f t="shared" si="15"/>
        <v>56.809369002389253</v>
      </c>
      <c r="I38" s="130"/>
      <c r="J38" s="126">
        <f t="shared" si="16"/>
        <v>51.368137211563969</v>
      </c>
      <c r="K38" s="126">
        <f t="shared" si="16"/>
        <v>48.149461460041664</v>
      </c>
      <c r="L38" s="126">
        <f t="shared" si="16"/>
        <v>54.569501388705199</v>
      </c>
      <c r="M38" s="130"/>
      <c r="N38" s="126">
        <f t="shared" si="17"/>
        <v>62.766626487081389</v>
      </c>
      <c r="O38" s="126">
        <f t="shared" si="17"/>
        <v>59.714516563425803</v>
      </c>
      <c r="P38" s="126">
        <f t="shared" si="17"/>
        <v>65.658008878910039</v>
      </c>
      <c r="Q38" s="130"/>
      <c r="R38" s="126">
        <f t="shared" si="18"/>
        <v>53.509456034314681</v>
      </c>
      <c r="S38" s="126">
        <f t="shared" si="18"/>
        <v>49.2228776609387</v>
      </c>
      <c r="T38" s="126">
        <f t="shared" si="18"/>
        <v>57.389608580582255</v>
      </c>
      <c r="U38" s="130"/>
      <c r="V38" s="126">
        <f t="shared" si="19"/>
        <v>70.820751298466007</v>
      </c>
      <c r="W38" s="126">
        <f t="shared" si="19"/>
        <v>68.437625619723974</v>
      </c>
      <c r="X38" s="126">
        <f t="shared" si="19"/>
        <v>72.776250687190768</v>
      </c>
      <c r="Y38" s="130"/>
      <c r="Z38" s="126">
        <f t="shared" si="20"/>
        <v>84.04244768422096</v>
      </c>
      <c r="AA38" s="126">
        <f t="shared" si="20"/>
        <v>81.54130133825565</v>
      </c>
      <c r="AB38" s="126">
        <f t="shared" si="20"/>
        <v>85.927987476082805</v>
      </c>
    </row>
    <row r="39" spans="1:33" ht="15" customHeight="1" x14ac:dyDescent="0.25">
      <c r="A39" s="108" t="s">
        <v>74</v>
      </c>
      <c r="B39" s="126">
        <f t="shared" si="14"/>
        <v>83.128483372088738</v>
      </c>
      <c r="C39" s="126">
        <f t="shared" si="14"/>
        <v>80.100071479628312</v>
      </c>
      <c r="D39" s="126">
        <f t="shared" si="14"/>
        <v>86.361901854537123</v>
      </c>
      <c r="E39" s="130"/>
      <c r="F39" s="126">
        <f t="shared" si="15"/>
        <v>84.033023010714913</v>
      </c>
      <c r="G39" s="126">
        <f t="shared" si="15"/>
        <v>81.64642375168691</v>
      </c>
      <c r="H39" s="126">
        <f t="shared" si="15"/>
        <v>86.625137412971782</v>
      </c>
      <c r="I39" s="130"/>
      <c r="J39" s="126">
        <f t="shared" si="16"/>
        <v>81.346398112865188</v>
      </c>
      <c r="K39" s="126">
        <f t="shared" si="16"/>
        <v>77.88962165914613</v>
      </c>
      <c r="L39" s="126">
        <f t="shared" si="16"/>
        <v>85.133079847908746</v>
      </c>
      <c r="M39" s="130"/>
      <c r="N39" s="126">
        <f t="shared" si="17"/>
        <v>83.057373892953407</v>
      </c>
      <c r="O39" s="126">
        <f t="shared" si="17"/>
        <v>78.499061913696053</v>
      </c>
      <c r="P39" s="126">
        <f t="shared" si="17"/>
        <v>87.860814551206019</v>
      </c>
      <c r="Q39" s="130"/>
      <c r="R39" s="126">
        <f t="shared" si="18"/>
        <v>77.00566074565684</v>
      </c>
      <c r="S39" s="126">
        <f t="shared" si="18"/>
        <v>73.427373236751819</v>
      </c>
      <c r="T39" s="126">
        <f t="shared" si="18"/>
        <v>80.760000000000005</v>
      </c>
      <c r="U39" s="130"/>
      <c r="V39" s="126">
        <f t="shared" si="19"/>
        <v>88.822045410440523</v>
      </c>
      <c r="W39" s="126">
        <f t="shared" si="19"/>
        <v>87.172573189522339</v>
      </c>
      <c r="X39" s="126">
        <f t="shared" si="19"/>
        <v>90.496675791943687</v>
      </c>
      <c r="Y39" s="130"/>
      <c r="Z39" s="126">
        <f t="shared" si="20"/>
        <v>100</v>
      </c>
      <c r="AA39" s="126">
        <f t="shared" si="20"/>
        <v>100</v>
      </c>
      <c r="AB39" s="126">
        <f t="shared" si="20"/>
        <v>100</v>
      </c>
    </row>
    <row r="40" spans="1:33" ht="15" customHeight="1" x14ac:dyDescent="0.25">
      <c r="A40" s="108" t="s">
        <v>263</v>
      </c>
      <c r="B40" s="126">
        <f t="shared" si="14"/>
        <v>77.650095761512191</v>
      </c>
      <c r="C40" s="126">
        <f t="shared" si="14"/>
        <v>74.67218771566597</v>
      </c>
      <c r="D40" s="126">
        <f t="shared" si="14"/>
        <v>80.428134556574932</v>
      </c>
      <c r="E40" s="130"/>
      <c r="F40" s="126">
        <f t="shared" si="15"/>
        <v>76.097972972972968</v>
      </c>
      <c r="G40" s="126">
        <f t="shared" si="15"/>
        <v>73.716275021758051</v>
      </c>
      <c r="H40" s="126">
        <f t="shared" si="15"/>
        <v>78.342904019688262</v>
      </c>
      <c r="I40" s="130"/>
      <c r="J40" s="126">
        <f t="shared" si="16"/>
        <v>75.612903225806448</v>
      </c>
      <c r="K40" s="126">
        <f t="shared" si="16"/>
        <v>70.760769935838681</v>
      </c>
      <c r="L40" s="126">
        <f t="shared" si="16"/>
        <v>79.902755267423004</v>
      </c>
      <c r="M40" s="130"/>
      <c r="N40" s="126">
        <f t="shared" si="17"/>
        <v>78.693181818181827</v>
      </c>
      <c r="O40" s="126">
        <f t="shared" si="17"/>
        <v>75.78125</v>
      </c>
      <c r="P40" s="126">
        <f t="shared" si="17"/>
        <v>81.433823529411768</v>
      </c>
      <c r="Q40" s="130"/>
      <c r="R40" s="126">
        <f t="shared" si="18"/>
        <v>70.563674321503129</v>
      </c>
      <c r="S40" s="126">
        <f t="shared" si="18"/>
        <v>67.004219409282712</v>
      </c>
      <c r="T40" s="126">
        <f t="shared" si="18"/>
        <v>74.049586776859499</v>
      </c>
      <c r="U40" s="130"/>
      <c r="V40" s="126">
        <f t="shared" si="19"/>
        <v>83.205763169743364</v>
      </c>
      <c r="W40" s="126">
        <f t="shared" si="19"/>
        <v>80.278884462151396</v>
      </c>
      <c r="X40" s="126">
        <f t="shared" si="19"/>
        <v>85.620377978635986</v>
      </c>
      <c r="Y40" s="130"/>
      <c r="Z40" s="126">
        <f t="shared" si="20"/>
        <v>96.088435374149668</v>
      </c>
      <c r="AA40" s="126">
        <f t="shared" si="20"/>
        <v>97.084548104956269</v>
      </c>
      <c r="AB40" s="126">
        <f t="shared" si="20"/>
        <v>94.693877551020407</v>
      </c>
    </row>
    <row r="41" spans="1:33" ht="15" customHeight="1" x14ac:dyDescent="0.25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ref="B43:D45" si="21">+B24/(B24+B74+B125)*100</f>
        <v>65.689674600292975</v>
      </c>
      <c r="C43" s="174">
        <f t="shared" si="21"/>
        <v>60.884888438133878</v>
      </c>
      <c r="D43" s="174">
        <f t="shared" si="21"/>
        <v>70.376691152828272</v>
      </c>
      <c r="E43" s="174"/>
      <c r="F43" s="174">
        <f t="shared" ref="F43:H45" si="22">+F24/(F24+F74+F125)*100</f>
        <v>64.112628879468261</v>
      </c>
      <c r="G43" s="174">
        <f t="shared" si="22"/>
        <v>59.709765191978235</v>
      </c>
      <c r="H43" s="174">
        <f t="shared" si="22"/>
        <v>68.869773519163772</v>
      </c>
      <c r="I43" s="174"/>
      <c r="J43" s="174">
        <f t="shared" ref="J43:L45" si="23">+J24/(J24+J74+J125)*100</f>
        <v>59.286643795102336</v>
      </c>
      <c r="K43" s="174">
        <f t="shared" si="23"/>
        <v>55.019799673887725</v>
      </c>
      <c r="L43" s="174">
        <f t="shared" si="23"/>
        <v>63.689903846153854</v>
      </c>
      <c r="M43" s="174"/>
      <c r="N43" s="174">
        <f t="shared" ref="N43:P45" si="24">+N24/(N24+N74+N125)*100</f>
        <v>69.0042175995425</v>
      </c>
      <c r="O43" s="174">
        <f t="shared" si="24"/>
        <v>63.887307911212297</v>
      </c>
      <c r="P43" s="174">
        <f t="shared" si="24"/>
        <v>74.170377819278841</v>
      </c>
      <c r="Q43" s="174"/>
      <c r="R43" s="174">
        <f t="shared" ref="R43:T45" si="25">+R24/(R24+R74+R125)*100</f>
        <v>60.775354794046386</v>
      </c>
      <c r="S43" s="174">
        <f t="shared" si="25"/>
        <v>54.941860465116278</v>
      </c>
      <c r="T43" s="174">
        <f t="shared" si="25"/>
        <v>66.080634500991408</v>
      </c>
      <c r="U43" s="174"/>
      <c r="V43" s="174">
        <f t="shared" ref="V43:X45" si="26">+V24/(V24+V74+V125)*100</f>
        <v>74.384622075324003</v>
      </c>
      <c r="W43" s="174">
        <f t="shared" si="26"/>
        <v>70.762792467186614</v>
      </c>
      <c r="X43" s="174">
        <f t="shared" si="26"/>
        <v>77.435897435897445</v>
      </c>
      <c r="Y43" s="174"/>
      <c r="Z43" s="174">
        <f t="shared" ref="Z43:AB44" si="27">+Z24/(Z24+Z74+Z125)*100</f>
        <v>81.741787624140557</v>
      </c>
      <c r="AA43" s="174">
        <f t="shared" si="27"/>
        <v>77.802944507361275</v>
      </c>
      <c r="AB43" s="174">
        <f t="shared" si="27"/>
        <v>84.960666358167515</v>
      </c>
    </row>
    <row r="44" spans="1:33" ht="15" customHeight="1" x14ac:dyDescent="0.25">
      <c r="A44" s="108" t="s">
        <v>73</v>
      </c>
      <c r="B44" s="126">
        <f t="shared" si="21"/>
        <v>65.431130452383357</v>
      </c>
      <c r="C44" s="126">
        <f t="shared" si="21"/>
        <v>60.59045129545629</v>
      </c>
      <c r="D44" s="126">
        <f t="shared" si="21"/>
        <v>70.150148649661475</v>
      </c>
      <c r="E44" s="130"/>
      <c r="F44" s="126">
        <f t="shared" si="22"/>
        <v>63.864080748295727</v>
      </c>
      <c r="G44" s="126">
        <f t="shared" si="22"/>
        <v>59.440488301119018</v>
      </c>
      <c r="H44" s="126">
        <f t="shared" si="22"/>
        <v>68.646211371384581</v>
      </c>
      <c r="I44" s="130"/>
      <c r="J44" s="126">
        <f t="shared" si="23"/>
        <v>59.026575097043896</v>
      </c>
      <c r="K44" s="126">
        <f t="shared" si="23"/>
        <v>54.773101340230426</v>
      </c>
      <c r="L44" s="126">
        <f t="shared" si="23"/>
        <v>63.417890520694264</v>
      </c>
      <c r="M44" s="130"/>
      <c r="N44" s="126">
        <f t="shared" si="24"/>
        <v>68.734634851771517</v>
      </c>
      <c r="O44" s="126">
        <f t="shared" si="24"/>
        <v>63.590555715519727</v>
      </c>
      <c r="P44" s="126">
        <f t="shared" si="24"/>
        <v>73.925043579314348</v>
      </c>
      <c r="Q44" s="130"/>
      <c r="R44" s="126">
        <f t="shared" si="25"/>
        <v>60.481725248564622</v>
      </c>
      <c r="S44" s="126">
        <f t="shared" si="25"/>
        <v>54.633573211925388</v>
      </c>
      <c r="T44" s="126">
        <f t="shared" si="25"/>
        <v>65.810250234176365</v>
      </c>
      <c r="U44" s="130"/>
      <c r="V44" s="126">
        <f t="shared" si="26"/>
        <v>74.097552385983448</v>
      </c>
      <c r="W44" s="126">
        <f t="shared" si="26"/>
        <v>70.34029389017789</v>
      </c>
      <c r="X44" s="126">
        <f t="shared" si="26"/>
        <v>77.238926608470734</v>
      </c>
      <c r="Y44" s="130"/>
      <c r="Z44" s="126">
        <f t="shared" si="27"/>
        <v>81.662404092071611</v>
      </c>
      <c r="AA44" s="126">
        <f t="shared" si="27"/>
        <v>77.701934015927193</v>
      </c>
      <c r="AB44" s="126">
        <f t="shared" si="27"/>
        <v>84.89776951672863</v>
      </c>
    </row>
    <row r="45" spans="1:33" ht="15" customHeight="1" x14ac:dyDescent="0.25">
      <c r="A45" s="108" t="s">
        <v>74</v>
      </c>
      <c r="B45" s="126">
        <f t="shared" si="21"/>
        <v>90.522478736330498</v>
      </c>
      <c r="C45" s="126">
        <f t="shared" si="21"/>
        <v>88.305489260143204</v>
      </c>
      <c r="D45" s="126">
        <f t="shared" si="21"/>
        <v>92.821782178217831</v>
      </c>
      <c r="E45" s="130"/>
      <c r="F45" s="126">
        <f t="shared" si="22"/>
        <v>89.673913043478265</v>
      </c>
      <c r="G45" s="126">
        <f t="shared" si="22"/>
        <v>88.172043010752688</v>
      </c>
      <c r="H45" s="126">
        <f t="shared" si="22"/>
        <v>91.208791208791212</v>
      </c>
      <c r="I45" s="130"/>
      <c r="J45" s="126">
        <f t="shared" si="23"/>
        <v>86.335403726708066</v>
      </c>
      <c r="K45" s="126">
        <f t="shared" si="23"/>
        <v>81.25</v>
      </c>
      <c r="L45" s="126">
        <f t="shared" si="23"/>
        <v>91.358024691358025</v>
      </c>
      <c r="M45" s="130"/>
      <c r="N45" s="126">
        <f t="shared" si="24"/>
        <v>92.452830188679243</v>
      </c>
      <c r="O45" s="126">
        <f t="shared" si="24"/>
        <v>89.024390243902445</v>
      </c>
      <c r="P45" s="126">
        <f t="shared" si="24"/>
        <v>96.103896103896105</v>
      </c>
      <c r="Q45" s="130"/>
      <c r="R45" s="126">
        <f t="shared" si="25"/>
        <v>86.50306748466258</v>
      </c>
      <c r="S45" s="126">
        <f t="shared" si="25"/>
        <v>84.507042253521121</v>
      </c>
      <c r="T45" s="126">
        <f t="shared" si="25"/>
        <v>88.043478260869563</v>
      </c>
      <c r="U45" s="130"/>
      <c r="V45" s="126">
        <f t="shared" si="26"/>
        <v>97.841726618705039</v>
      </c>
      <c r="W45" s="126">
        <f t="shared" si="26"/>
        <v>96.470588235294116</v>
      </c>
      <c r="X45" s="126">
        <f t="shared" si="26"/>
        <v>100</v>
      </c>
      <c r="Y45" s="130"/>
      <c r="Z45" s="126">
        <v>0</v>
      </c>
      <c r="AA45" s="126">
        <v>0</v>
      </c>
      <c r="AB45" s="126">
        <v>0</v>
      </c>
    </row>
    <row r="46" spans="1:33" ht="15" customHeight="1" thickBot="1" x14ac:dyDescent="0.3">
      <c r="A46" s="123" t="s">
        <v>263</v>
      </c>
      <c r="B46" s="132">
        <v>0</v>
      </c>
      <c r="C46" s="132">
        <v>0</v>
      </c>
      <c r="D46" s="132">
        <v>0</v>
      </c>
      <c r="E46" s="133"/>
      <c r="F46" s="132">
        <v>0</v>
      </c>
      <c r="G46" s="132">
        <v>0</v>
      </c>
      <c r="H46" s="132">
        <v>0</v>
      </c>
      <c r="I46" s="133"/>
      <c r="J46" s="132">
        <v>0</v>
      </c>
      <c r="K46" s="132">
        <v>0</v>
      </c>
      <c r="L46" s="132">
        <v>0</v>
      </c>
      <c r="M46" s="133"/>
      <c r="N46" s="132">
        <v>0</v>
      </c>
      <c r="O46" s="132">
        <v>0</v>
      </c>
      <c r="P46" s="132">
        <v>0</v>
      </c>
      <c r="Q46" s="133"/>
      <c r="R46" s="132">
        <v>0</v>
      </c>
      <c r="S46" s="132">
        <v>0</v>
      </c>
      <c r="T46" s="132">
        <v>0</v>
      </c>
      <c r="U46" s="133"/>
      <c r="V46" s="132">
        <v>0</v>
      </c>
      <c r="W46" s="132">
        <v>0</v>
      </c>
      <c r="X46" s="132">
        <v>0</v>
      </c>
      <c r="Y46" s="133"/>
      <c r="Z46" s="132">
        <v>0</v>
      </c>
      <c r="AA46" s="132">
        <v>0</v>
      </c>
      <c r="AB46" s="132">
        <v>0</v>
      </c>
    </row>
    <row r="47" spans="1:33" ht="15" customHeight="1" x14ac:dyDescent="0.25">
      <c r="A47" s="317" t="s">
        <v>256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</row>
    <row r="48" spans="1:33" ht="15" customHeight="1" x14ac:dyDescent="0.25">
      <c r="A48" s="318" t="s">
        <v>242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</row>
    <row r="51" spans="1:33" s="124" customFormat="1" ht="15" customHeight="1" x14ac:dyDescent="0.2">
      <c r="A51" s="322" t="s">
        <v>279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29"/>
      <c r="AD51" s="308" t="s">
        <v>356</v>
      </c>
      <c r="AE51" s="308"/>
      <c r="AF51" s="41"/>
      <c r="AG51" s="108"/>
    </row>
    <row r="52" spans="1:33" s="124" customFormat="1" ht="15" customHeight="1" x14ac:dyDescent="0.2">
      <c r="A52" s="321" t="s">
        <v>123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0"/>
      <c r="AD52" s="308"/>
      <c r="AE52" s="308"/>
      <c r="AF52" s="41"/>
      <c r="AG52" s="108"/>
    </row>
    <row r="53" spans="1:33" s="124" customFormat="1" ht="15" customHeight="1" x14ac:dyDescent="0.2">
      <c r="A53" s="322" t="s">
        <v>254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171"/>
      <c r="AD53" s="171"/>
      <c r="AE53" s="171"/>
      <c r="AF53" s="171"/>
      <c r="AG53" s="108"/>
    </row>
    <row r="54" spans="1:33" s="124" customFormat="1" ht="15" customHeight="1" x14ac:dyDescent="0.25">
      <c r="A54" s="321" t="s">
        <v>255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108"/>
      <c r="AD54" s="108"/>
      <c r="AE54" s="108"/>
      <c r="AF54" s="108"/>
      <c r="AG54" s="108"/>
    </row>
    <row r="55" spans="1:33" s="163" customFormat="1" ht="15" customHeight="1" x14ac:dyDescent="0.2">
      <c r="A55" s="321" t="s">
        <v>513</v>
      </c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171"/>
      <c r="AD55" s="171"/>
      <c r="AE55" s="171"/>
      <c r="AF55" s="171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71"/>
      <c r="AF56" s="171"/>
      <c r="AG56" s="171"/>
    </row>
    <row r="57" spans="1:33" s="171" customFormat="1" ht="15" customHeight="1" x14ac:dyDescent="0.2">
      <c r="A57" s="319" t="s">
        <v>470</v>
      </c>
      <c r="B57" s="316" t="s">
        <v>19</v>
      </c>
      <c r="C57" s="316"/>
      <c r="D57" s="316"/>
      <c r="E57" s="109"/>
      <c r="F57" s="316" t="s">
        <v>116</v>
      </c>
      <c r="G57" s="316"/>
      <c r="H57" s="316"/>
      <c r="I57" s="109"/>
      <c r="J57" s="316" t="s">
        <v>117</v>
      </c>
      <c r="K57" s="316"/>
      <c r="L57" s="316"/>
      <c r="M57" s="109"/>
      <c r="N57" s="316" t="s">
        <v>118</v>
      </c>
      <c r="O57" s="316"/>
      <c r="P57" s="316"/>
      <c r="Q57" s="109"/>
      <c r="R57" s="316" t="s">
        <v>119</v>
      </c>
      <c r="S57" s="316"/>
      <c r="T57" s="316"/>
      <c r="U57" s="109"/>
      <c r="V57" s="316" t="s">
        <v>120</v>
      </c>
      <c r="W57" s="316"/>
      <c r="X57" s="316"/>
      <c r="Y57" s="109"/>
      <c r="Z57" s="316" t="s">
        <v>121</v>
      </c>
      <c r="AA57" s="316"/>
      <c r="AB57" s="316"/>
    </row>
    <row r="58" spans="1:33" s="171" customFormat="1" ht="15" customHeight="1" thickBot="1" x14ac:dyDescent="0.25">
      <c r="A58" s="320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15" t="s">
        <v>473</v>
      </c>
      <c r="B60" s="315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28">+B68+B74</f>
        <v>97601</v>
      </c>
      <c r="C62" s="152">
        <f t="shared" si="28"/>
        <v>51881</v>
      </c>
      <c r="D62" s="152">
        <f t="shared" si="28"/>
        <v>45720</v>
      </c>
      <c r="E62" s="152"/>
      <c r="F62" s="152">
        <f t="shared" ref="F62:H64" si="29">+F68+F74</f>
        <v>23386</v>
      </c>
      <c r="G62" s="152">
        <f t="shared" si="29"/>
        <v>12945</v>
      </c>
      <c r="H62" s="152">
        <f t="shared" si="29"/>
        <v>10441</v>
      </c>
      <c r="I62" s="152"/>
      <c r="J62" s="152">
        <f t="shared" ref="J62:L64" si="30">+J68+J74</f>
        <v>23176</v>
      </c>
      <c r="K62" s="152">
        <f t="shared" si="30"/>
        <v>12408</v>
      </c>
      <c r="L62" s="152">
        <f t="shared" si="30"/>
        <v>10768</v>
      </c>
      <c r="M62" s="152"/>
      <c r="N62" s="152">
        <f t="shared" ref="N62:P64" si="31">+N68+N74</f>
        <v>16653</v>
      </c>
      <c r="O62" s="152">
        <f t="shared" si="31"/>
        <v>8986</v>
      </c>
      <c r="P62" s="152">
        <f t="shared" si="31"/>
        <v>7667</v>
      </c>
      <c r="Q62" s="152"/>
      <c r="R62" s="152">
        <f t="shared" ref="R62:T64" si="32">+R68+R74</f>
        <v>20646</v>
      </c>
      <c r="S62" s="152">
        <f t="shared" si="32"/>
        <v>10768</v>
      </c>
      <c r="T62" s="152">
        <f t="shared" si="32"/>
        <v>9878</v>
      </c>
      <c r="U62" s="152"/>
      <c r="V62" s="152">
        <f t="shared" ref="V62:X64" si="33">+V68+V74</f>
        <v>11642</v>
      </c>
      <c r="W62" s="152">
        <f t="shared" si="33"/>
        <v>5721</v>
      </c>
      <c r="X62" s="152">
        <f t="shared" si="33"/>
        <v>5921</v>
      </c>
      <c r="Y62" s="152"/>
      <c r="Z62" s="152">
        <f t="shared" ref="Z62:AB64" si="34">+Z68+Z74</f>
        <v>2098</v>
      </c>
      <c r="AA62" s="152">
        <f t="shared" si="34"/>
        <v>1053</v>
      </c>
      <c r="AB62" s="152">
        <f t="shared" si="34"/>
        <v>1045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28"/>
        <v>91110</v>
      </c>
      <c r="C63" s="115">
        <f t="shared" si="28"/>
        <v>48105</v>
      </c>
      <c r="D63" s="115">
        <f t="shared" si="28"/>
        <v>43005</v>
      </c>
      <c r="E63" s="115"/>
      <c r="F63" s="115">
        <f t="shared" si="29"/>
        <v>22084</v>
      </c>
      <c r="G63" s="115">
        <f t="shared" si="29"/>
        <v>12200</v>
      </c>
      <c r="H63" s="115">
        <f t="shared" si="29"/>
        <v>9884</v>
      </c>
      <c r="I63" s="115"/>
      <c r="J63" s="115">
        <f t="shared" si="30"/>
        <v>21740</v>
      </c>
      <c r="K63" s="115">
        <f t="shared" si="30"/>
        <v>11545</v>
      </c>
      <c r="L63" s="115">
        <f t="shared" si="30"/>
        <v>10195</v>
      </c>
      <c r="M63" s="115"/>
      <c r="N63" s="115">
        <f t="shared" si="31"/>
        <v>15429</v>
      </c>
      <c r="O63" s="115">
        <f t="shared" si="31"/>
        <v>8249</v>
      </c>
      <c r="P63" s="115">
        <f t="shared" si="31"/>
        <v>7180</v>
      </c>
      <c r="Q63" s="115"/>
      <c r="R63" s="115">
        <f t="shared" si="32"/>
        <v>19023</v>
      </c>
      <c r="S63" s="115">
        <f t="shared" si="32"/>
        <v>9835</v>
      </c>
      <c r="T63" s="115">
        <f t="shared" si="32"/>
        <v>9188</v>
      </c>
      <c r="U63" s="115"/>
      <c r="V63" s="115">
        <f t="shared" si="33"/>
        <v>10753</v>
      </c>
      <c r="W63" s="115">
        <f t="shared" si="33"/>
        <v>5228</v>
      </c>
      <c r="X63" s="115">
        <f t="shared" si="33"/>
        <v>5525</v>
      </c>
      <c r="Y63" s="115"/>
      <c r="Z63" s="115">
        <f t="shared" si="34"/>
        <v>2081</v>
      </c>
      <c r="AA63" s="115">
        <f t="shared" si="34"/>
        <v>1048</v>
      </c>
      <c r="AB63" s="115">
        <f t="shared" si="34"/>
        <v>1033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28"/>
        <v>4204</v>
      </c>
      <c r="C64" s="115">
        <f t="shared" si="28"/>
        <v>2533</v>
      </c>
      <c r="D64" s="115">
        <f t="shared" si="28"/>
        <v>1671</v>
      </c>
      <c r="E64" s="115"/>
      <c r="F64" s="115">
        <f t="shared" si="29"/>
        <v>843</v>
      </c>
      <c r="G64" s="115">
        <f t="shared" si="29"/>
        <v>500</v>
      </c>
      <c r="H64" s="115">
        <f t="shared" si="29"/>
        <v>343</v>
      </c>
      <c r="I64" s="115"/>
      <c r="J64" s="115">
        <f t="shared" si="30"/>
        <v>953</v>
      </c>
      <c r="K64" s="115">
        <f t="shared" si="30"/>
        <v>590</v>
      </c>
      <c r="L64" s="115">
        <f t="shared" si="30"/>
        <v>363</v>
      </c>
      <c r="M64" s="115"/>
      <c r="N64" s="115">
        <f t="shared" si="31"/>
        <v>823</v>
      </c>
      <c r="O64" s="115">
        <f t="shared" si="31"/>
        <v>527</v>
      </c>
      <c r="P64" s="115">
        <f t="shared" si="31"/>
        <v>296</v>
      </c>
      <c r="Q64" s="115"/>
      <c r="R64" s="115">
        <f t="shared" si="32"/>
        <v>1044</v>
      </c>
      <c r="S64" s="115">
        <f t="shared" si="32"/>
        <v>606</v>
      </c>
      <c r="T64" s="115">
        <f t="shared" si="32"/>
        <v>438</v>
      </c>
      <c r="U64" s="115"/>
      <c r="V64" s="115">
        <f t="shared" si="33"/>
        <v>541</v>
      </c>
      <c r="W64" s="115">
        <f t="shared" si="33"/>
        <v>310</v>
      </c>
      <c r="X64" s="115">
        <f t="shared" si="33"/>
        <v>231</v>
      </c>
      <c r="Y64" s="115"/>
      <c r="Z64" s="115">
        <f t="shared" si="34"/>
        <v>0</v>
      </c>
      <c r="AA64" s="115">
        <f t="shared" si="34"/>
        <v>0</v>
      </c>
      <c r="AB64" s="115">
        <f t="shared" si="34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2287</v>
      </c>
      <c r="C65" s="115">
        <f>+C71</f>
        <v>1243</v>
      </c>
      <c r="D65" s="115">
        <f>+D71</f>
        <v>1044</v>
      </c>
      <c r="E65" s="115"/>
      <c r="F65" s="115">
        <f>+F71</f>
        <v>459</v>
      </c>
      <c r="G65" s="115">
        <f>+G71</f>
        <v>245</v>
      </c>
      <c r="H65" s="115">
        <f>+H71</f>
        <v>214</v>
      </c>
      <c r="I65" s="115"/>
      <c r="J65" s="115">
        <f>+J71</f>
        <v>483</v>
      </c>
      <c r="K65" s="115">
        <f>+K71</f>
        <v>273</v>
      </c>
      <c r="L65" s="115">
        <f>+L71</f>
        <v>210</v>
      </c>
      <c r="M65" s="115"/>
      <c r="N65" s="115">
        <f>+N71</f>
        <v>401</v>
      </c>
      <c r="O65" s="115">
        <f>+O71</f>
        <v>210</v>
      </c>
      <c r="P65" s="115">
        <f>+P71</f>
        <v>191</v>
      </c>
      <c r="Q65" s="115"/>
      <c r="R65" s="115">
        <f>+R71</f>
        <v>579</v>
      </c>
      <c r="S65" s="115">
        <f>+S71</f>
        <v>327</v>
      </c>
      <c r="T65" s="115">
        <f>+T71</f>
        <v>252</v>
      </c>
      <c r="U65" s="115"/>
      <c r="V65" s="115">
        <f>+V71</f>
        <v>348</v>
      </c>
      <c r="W65" s="115">
        <f>+W71</f>
        <v>183</v>
      </c>
      <c r="X65" s="115">
        <f>+X71</f>
        <v>165</v>
      </c>
      <c r="Y65" s="115"/>
      <c r="Z65" s="115">
        <f>+Z71</f>
        <v>17</v>
      </c>
      <c r="AA65" s="115">
        <f>+AA71</f>
        <v>5</v>
      </c>
      <c r="AB65" s="115">
        <f>+AB71</f>
        <v>12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74655</v>
      </c>
      <c r="C68" s="271">
        <v>39220</v>
      </c>
      <c r="D68" s="271">
        <v>35435</v>
      </c>
      <c r="E68" s="271"/>
      <c r="F68" s="271">
        <v>17917</v>
      </c>
      <c r="G68" s="271">
        <v>9828</v>
      </c>
      <c r="H68" s="271">
        <v>8089</v>
      </c>
      <c r="I68" s="271"/>
      <c r="J68" s="271">
        <v>17541</v>
      </c>
      <c r="K68" s="271">
        <v>9299</v>
      </c>
      <c r="L68" s="271">
        <v>8242</v>
      </c>
      <c r="M68" s="271"/>
      <c r="N68" s="271">
        <v>12844</v>
      </c>
      <c r="O68" s="271">
        <v>6778</v>
      </c>
      <c r="P68" s="271">
        <v>6066</v>
      </c>
      <c r="Q68" s="271"/>
      <c r="R68" s="271">
        <v>15921</v>
      </c>
      <c r="S68" s="271">
        <v>8254</v>
      </c>
      <c r="T68" s="271">
        <v>7667</v>
      </c>
      <c r="U68" s="271"/>
      <c r="V68" s="271">
        <v>8991</v>
      </c>
      <c r="W68" s="271">
        <v>4362</v>
      </c>
      <c r="X68" s="271">
        <v>4629</v>
      </c>
      <c r="Y68" s="271"/>
      <c r="Z68" s="271">
        <v>1441</v>
      </c>
      <c r="AA68" s="271">
        <v>699</v>
      </c>
      <c r="AB68" s="271">
        <v>742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68240</v>
      </c>
      <c r="C69" s="272">
        <v>35493</v>
      </c>
      <c r="D69" s="272">
        <v>32747</v>
      </c>
      <c r="E69" s="272"/>
      <c r="F69" s="272">
        <v>16633</v>
      </c>
      <c r="G69" s="272">
        <v>9094</v>
      </c>
      <c r="H69" s="272">
        <v>7539</v>
      </c>
      <c r="I69" s="272"/>
      <c r="J69" s="272">
        <v>16127</v>
      </c>
      <c r="K69" s="272">
        <v>8451</v>
      </c>
      <c r="L69" s="272">
        <v>7676</v>
      </c>
      <c r="M69" s="272"/>
      <c r="N69" s="272">
        <v>11632</v>
      </c>
      <c r="O69" s="272">
        <v>6050</v>
      </c>
      <c r="P69" s="272">
        <v>5582</v>
      </c>
      <c r="Q69" s="272"/>
      <c r="R69" s="272">
        <v>14319</v>
      </c>
      <c r="S69" s="272">
        <v>7332</v>
      </c>
      <c r="T69" s="272">
        <v>6987</v>
      </c>
      <c r="U69" s="272"/>
      <c r="V69" s="272">
        <v>8105</v>
      </c>
      <c r="W69" s="272">
        <v>3872</v>
      </c>
      <c r="X69" s="272">
        <v>4233</v>
      </c>
      <c r="Y69" s="272"/>
      <c r="Z69" s="272">
        <v>1424</v>
      </c>
      <c r="AA69" s="272">
        <v>694</v>
      </c>
      <c r="AB69" s="272">
        <v>730</v>
      </c>
    </row>
    <row r="70" spans="1:33" ht="15" customHeight="1" x14ac:dyDescent="0.2">
      <c r="A70" s="116" t="s">
        <v>74</v>
      </c>
      <c r="B70" s="272">
        <v>4128</v>
      </c>
      <c r="C70" s="272">
        <v>2484</v>
      </c>
      <c r="D70" s="272">
        <v>1644</v>
      </c>
      <c r="E70" s="272"/>
      <c r="F70" s="272">
        <v>825</v>
      </c>
      <c r="G70" s="272">
        <v>489</v>
      </c>
      <c r="H70" s="272">
        <v>336</v>
      </c>
      <c r="I70" s="272"/>
      <c r="J70" s="272">
        <v>931</v>
      </c>
      <c r="K70" s="272">
        <v>575</v>
      </c>
      <c r="L70" s="272">
        <v>356</v>
      </c>
      <c r="M70" s="272"/>
      <c r="N70" s="272">
        <v>811</v>
      </c>
      <c r="O70" s="272">
        <v>518</v>
      </c>
      <c r="P70" s="272">
        <v>293</v>
      </c>
      <c r="Q70" s="272"/>
      <c r="R70" s="272">
        <v>1023</v>
      </c>
      <c r="S70" s="272">
        <v>595</v>
      </c>
      <c r="T70" s="272">
        <v>428</v>
      </c>
      <c r="U70" s="272"/>
      <c r="V70" s="272">
        <v>538</v>
      </c>
      <c r="W70" s="272">
        <v>307</v>
      </c>
      <c r="X70" s="272">
        <v>231</v>
      </c>
      <c r="Y70" s="272"/>
      <c r="Z70" s="272">
        <v>0</v>
      </c>
      <c r="AA70" s="272">
        <v>0</v>
      </c>
      <c r="AB70" s="272">
        <v>0</v>
      </c>
    </row>
    <row r="71" spans="1:33" ht="15" customHeight="1" x14ac:dyDescent="0.2">
      <c r="A71" s="116" t="s">
        <v>263</v>
      </c>
      <c r="B71" s="272">
        <v>2287</v>
      </c>
      <c r="C71" s="272">
        <v>1243</v>
      </c>
      <c r="D71" s="272">
        <v>1044</v>
      </c>
      <c r="E71" s="272"/>
      <c r="F71" s="272">
        <v>459</v>
      </c>
      <c r="G71" s="272">
        <v>245</v>
      </c>
      <c r="H71" s="272">
        <v>214</v>
      </c>
      <c r="I71" s="272"/>
      <c r="J71" s="272">
        <v>483</v>
      </c>
      <c r="K71" s="272">
        <v>273</v>
      </c>
      <c r="L71" s="272">
        <v>210</v>
      </c>
      <c r="M71" s="272"/>
      <c r="N71" s="272">
        <v>401</v>
      </c>
      <c r="O71" s="272">
        <v>210</v>
      </c>
      <c r="P71" s="272">
        <v>191</v>
      </c>
      <c r="Q71" s="272"/>
      <c r="R71" s="272">
        <v>579</v>
      </c>
      <c r="S71" s="272">
        <v>327</v>
      </c>
      <c r="T71" s="272">
        <v>252</v>
      </c>
      <c r="U71" s="272"/>
      <c r="V71" s="272">
        <v>348</v>
      </c>
      <c r="W71" s="272">
        <v>183</v>
      </c>
      <c r="X71" s="272">
        <v>165</v>
      </c>
      <c r="Y71" s="272"/>
      <c r="Z71" s="272">
        <v>17</v>
      </c>
      <c r="AA71" s="272">
        <v>5</v>
      </c>
      <c r="AB71" s="272">
        <v>12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</row>
    <row r="74" spans="1:33" s="124" customFormat="1" ht="15" customHeight="1" x14ac:dyDescent="0.2">
      <c r="A74" s="137" t="s">
        <v>19</v>
      </c>
      <c r="B74" s="271">
        <v>22946</v>
      </c>
      <c r="C74" s="271">
        <v>12661</v>
      </c>
      <c r="D74" s="271">
        <v>10285</v>
      </c>
      <c r="E74" s="271"/>
      <c r="F74" s="271">
        <v>5469</v>
      </c>
      <c r="G74" s="271">
        <v>3117</v>
      </c>
      <c r="H74" s="271">
        <v>2352</v>
      </c>
      <c r="I74" s="271"/>
      <c r="J74" s="271">
        <v>5635</v>
      </c>
      <c r="K74" s="271">
        <v>3109</v>
      </c>
      <c r="L74" s="271">
        <v>2526</v>
      </c>
      <c r="M74" s="271"/>
      <c r="N74" s="271">
        <v>3809</v>
      </c>
      <c r="O74" s="271">
        <v>2208</v>
      </c>
      <c r="P74" s="271">
        <v>1601</v>
      </c>
      <c r="Q74" s="271"/>
      <c r="R74" s="271">
        <v>4725</v>
      </c>
      <c r="S74" s="271">
        <v>2514</v>
      </c>
      <c r="T74" s="271">
        <v>2211</v>
      </c>
      <c r="U74" s="271"/>
      <c r="V74" s="271">
        <v>2651</v>
      </c>
      <c r="W74" s="271">
        <v>1359</v>
      </c>
      <c r="X74" s="271">
        <v>1292</v>
      </c>
      <c r="Y74" s="271"/>
      <c r="Z74" s="271">
        <v>657</v>
      </c>
      <c r="AA74" s="271">
        <v>354</v>
      </c>
      <c r="AB74" s="271">
        <v>303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22870</v>
      </c>
      <c r="C75" s="272">
        <v>12612</v>
      </c>
      <c r="D75" s="272">
        <v>10258</v>
      </c>
      <c r="E75" s="272"/>
      <c r="F75" s="272">
        <v>5451</v>
      </c>
      <c r="G75" s="272">
        <v>3106</v>
      </c>
      <c r="H75" s="272">
        <v>2345</v>
      </c>
      <c r="I75" s="272"/>
      <c r="J75" s="272">
        <v>5613</v>
      </c>
      <c r="K75" s="272">
        <v>3094</v>
      </c>
      <c r="L75" s="272">
        <v>2519</v>
      </c>
      <c r="M75" s="272"/>
      <c r="N75" s="272">
        <v>3797</v>
      </c>
      <c r="O75" s="272">
        <v>2199</v>
      </c>
      <c r="P75" s="272">
        <v>1598</v>
      </c>
      <c r="Q75" s="272"/>
      <c r="R75" s="272">
        <v>4704</v>
      </c>
      <c r="S75" s="272">
        <v>2503</v>
      </c>
      <c r="T75" s="272">
        <v>2201</v>
      </c>
      <c r="U75" s="272"/>
      <c r="V75" s="272">
        <v>2648</v>
      </c>
      <c r="W75" s="272">
        <v>1356</v>
      </c>
      <c r="X75" s="272">
        <v>1292</v>
      </c>
      <c r="Y75" s="272"/>
      <c r="Z75" s="272">
        <v>657</v>
      </c>
      <c r="AA75" s="272">
        <v>354</v>
      </c>
      <c r="AB75" s="272">
        <v>303</v>
      </c>
    </row>
    <row r="76" spans="1:33" ht="15" customHeight="1" x14ac:dyDescent="0.2">
      <c r="A76" s="116" t="s">
        <v>74</v>
      </c>
      <c r="B76" s="272">
        <v>76</v>
      </c>
      <c r="C76" s="272">
        <v>49</v>
      </c>
      <c r="D76" s="272">
        <v>27</v>
      </c>
      <c r="E76" s="272"/>
      <c r="F76" s="272">
        <v>18</v>
      </c>
      <c r="G76" s="272">
        <v>11</v>
      </c>
      <c r="H76" s="272">
        <v>7</v>
      </c>
      <c r="I76" s="272"/>
      <c r="J76" s="272">
        <v>22</v>
      </c>
      <c r="K76" s="272">
        <v>15</v>
      </c>
      <c r="L76" s="272">
        <v>7</v>
      </c>
      <c r="M76" s="272"/>
      <c r="N76" s="272">
        <v>12</v>
      </c>
      <c r="O76" s="272">
        <v>9</v>
      </c>
      <c r="P76" s="272">
        <v>3</v>
      </c>
      <c r="Q76" s="272"/>
      <c r="R76" s="272">
        <v>21</v>
      </c>
      <c r="S76" s="272">
        <v>11</v>
      </c>
      <c r="T76" s="272">
        <v>10</v>
      </c>
      <c r="U76" s="272"/>
      <c r="V76" s="272">
        <v>3</v>
      </c>
      <c r="W76" s="272">
        <v>3</v>
      </c>
      <c r="X76" s="272">
        <v>0</v>
      </c>
      <c r="Y76" s="272"/>
      <c r="Z76" s="272">
        <v>0</v>
      </c>
      <c r="AA76" s="272">
        <v>0</v>
      </c>
      <c r="AB76" s="272">
        <v>0</v>
      </c>
    </row>
    <row r="77" spans="1:33" ht="15" customHeight="1" x14ac:dyDescent="0.25">
      <c r="A77" s="116" t="s">
        <v>263</v>
      </c>
      <c r="B77" s="119">
        <v>0</v>
      </c>
      <c r="C77" s="119">
        <v>0</v>
      </c>
      <c r="D77" s="119">
        <v>0</v>
      </c>
      <c r="E77" s="119"/>
      <c r="F77" s="119">
        <v>0</v>
      </c>
      <c r="G77" s="119">
        <v>0</v>
      </c>
      <c r="H77" s="119">
        <v>0</v>
      </c>
      <c r="I77" s="119"/>
      <c r="J77" s="119">
        <v>0</v>
      </c>
      <c r="K77" s="119">
        <v>0</v>
      </c>
      <c r="L77" s="119">
        <v>0</v>
      </c>
      <c r="M77" s="119"/>
      <c r="N77" s="119">
        <v>0</v>
      </c>
      <c r="O77" s="119">
        <v>0</v>
      </c>
      <c r="P77" s="119">
        <v>0</v>
      </c>
      <c r="Q77" s="119"/>
      <c r="R77" s="119">
        <v>0</v>
      </c>
      <c r="S77" s="119">
        <v>0</v>
      </c>
      <c r="T77" s="119">
        <v>0</v>
      </c>
      <c r="U77" s="119"/>
      <c r="V77" s="119">
        <v>0</v>
      </c>
      <c r="W77" s="119">
        <v>0</v>
      </c>
      <c r="X77" s="119">
        <v>0</v>
      </c>
      <c r="Y77" s="119"/>
      <c r="Z77" s="119">
        <v>0</v>
      </c>
      <c r="AA77" s="119">
        <v>0</v>
      </c>
      <c r="AB77" s="119"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15" t="s">
        <v>474</v>
      </c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4" si="35">+B62/(B62+B113+B12)*100</f>
        <v>28.751163585374762</v>
      </c>
      <c r="C81" s="174">
        <f t="shared" si="35"/>
        <v>31.172116274318952</v>
      </c>
      <c r="D81" s="174">
        <f t="shared" si="35"/>
        <v>26.422552793092684</v>
      </c>
      <c r="E81" s="174"/>
      <c r="F81" s="174">
        <f t="shared" ref="F81:H84" si="36">+F62/(F62+F113+F12)*100</f>
        <v>29.223002524179641</v>
      </c>
      <c r="G81" s="174">
        <f t="shared" si="36"/>
        <v>31.296085873848611</v>
      </c>
      <c r="H81" s="174">
        <f t="shared" si="36"/>
        <v>27.0051470398055</v>
      </c>
      <c r="I81" s="174"/>
      <c r="J81" s="174">
        <f t="shared" ref="J81:L84" si="37">+J62/(J62+J113+J12)*100</f>
        <v>33.115194467464917</v>
      </c>
      <c r="K81" s="174">
        <f t="shared" si="37"/>
        <v>35.331302144138498</v>
      </c>
      <c r="L81" s="174">
        <f t="shared" si="37"/>
        <v>30.8830699515301</v>
      </c>
      <c r="M81" s="174"/>
      <c r="N81" s="174">
        <f t="shared" ref="N81:P84" si="38">+N62/(N62+N113+N12)*100</f>
        <v>28.008476714264091</v>
      </c>
      <c r="O81" s="174">
        <f t="shared" si="38"/>
        <v>30.687794549552628</v>
      </c>
      <c r="P81" s="174">
        <f t="shared" si="38"/>
        <v>25.408450704225348</v>
      </c>
      <c r="Q81" s="174"/>
      <c r="R81" s="174">
        <f t="shared" ref="R81:T84" si="39">+R62/(R62+R113+R12)*100</f>
        <v>32.774029684895631</v>
      </c>
      <c r="S81" s="174">
        <f t="shared" si="39"/>
        <v>35.675711493224668</v>
      </c>
      <c r="T81" s="174">
        <f t="shared" si="39"/>
        <v>30.10483969279532</v>
      </c>
      <c r="U81" s="174"/>
      <c r="V81" s="174">
        <f t="shared" ref="V81:X84" si="40">+V62/(V62+V113+V12)*100</f>
        <v>22.394060053474906</v>
      </c>
      <c r="W81" s="174">
        <f t="shared" si="40"/>
        <v>24.05499726695539</v>
      </c>
      <c r="X81" s="174">
        <f t="shared" si="40"/>
        <v>20.993476102680468</v>
      </c>
      <c r="Y81" s="174"/>
      <c r="Z81" s="174">
        <f t="shared" ref="Z81:AB84" si="41">+Z62/(Z62+Z113+Z12)*100</f>
        <v>13.970833055870013</v>
      </c>
      <c r="AA81" s="174">
        <f t="shared" si="41"/>
        <v>15.707040572792364</v>
      </c>
      <c r="AB81" s="174">
        <f t="shared" si="41"/>
        <v>12.570672440755443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35"/>
        <v>30.416334215788719</v>
      </c>
      <c r="C82" s="126">
        <f t="shared" si="35"/>
        <v>32.897031368606768</v>
      </c>
      <c r="D82" s="126">
        <f t="shared" si="35"/>
        <v>28.050275904353157</v>
      </c>
      <c r="E82" s="126"/>
      <c r="F82" s="126">
        <f t="shared" si="36"/>
        <v>30.765801535225201</v>
      </c>
      <c r="G82" s="126">
        <f t="shared" si="36"/>
        <v>32.833651801813922</v>
      </c>
      <c r="H82" s="126">
        <f t="shared" si="36"/>
        <v>28.546672828096121</v>
      </c>
      <c r="I82" s="126"/>
      <c r="J82" s="126">
        <f t="shared" si="37"/>
        <v>35.070738356805244</v>
      </c>
      <c r="K82" s="126">
        <f t="shared" si="37"/>
        <v>37.161618437570418</v>
      </c>
      <c r="L82" s="126">
        <f t="shared" si="37"/>
        <v>32.970053683461614</v>
      </c>
      <c r="M82" s="126"/>
      <c r="N82" s="126">
        <f t="shared" si="38"/>
        <v>29.675719341437144</v>
      </c>
      <c r="O82" s="126">
        <f t="shared" si="38"/>
        <v>32.335071145780255</v>
      </c>
      <c r="P82" s="126">
        <f t="shared" si="38"/>
        <v>27.113779691099278</v>
      </c>
      <c r="Q82" s="126"/>
      <c r="R82" s="126">
        <f t="shared" si="39"/>
        <v>34.390931771341791</v>
      </c>
      <c r="S82" s="126">
        <f t="shared" si="39"/>
        <v>37.389750608272507</v>
      </c>
      <c r="T82" s="126">
        <f t="shared" si="39"/>
        <v>31.671837297483624</v>
      </c>
      <c r="U82" s="126"/>
      <c r="V82" s="126">
        <f t="shared" si="40"/>
        <v>24.178171515941898</v>
      </c>
      <c r="W82" s="126">
        <f t="shared" si="40"/>
        <v>26.012538561050853</v>
      </c>
      <c r="X82" s="126">
        <f t="shared" si="40"/>
        <v>22.665736790285525</v>
      </c>
      <c r="Y82" s="126"/>
      <c r="Z82" s="126">
        <f t="shared" si="41"/>
        <v>14.871721575073252</v>
      </c>
      <c r="AA82" s="126">
        <f t="shared" si="41"/>
        <v>17.202889034799735</v>
      </c>
      <c r="AB82" s="126">
        <f t="shared" si="41"/>
        <v>13.074294393114796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 t="shared" si="35"/>
        <v>15.05946410660553</v>
      </c>
      <c r="C83" s="126">
        <f t="shared" si="35"/>
        <v>17.579290721077104</v>
      </c>
      <c r="D83" s="126">
        <f t="shared" si="35"/>
        <v>12.371362996964537</v>
      </c>
      <c r="E83" s="126"/>
      <c r="F83" s="126">
        <f t="shared" si="36"/>
        <v>14.344053088310362</v>
      </c>
      <c r="G83" s="126">
        <f t="shared" si="36"/>
        <v>16.355904481517829</v>
      </c>
      <c r="H83" s="126">
        <f t="shared" si="36"/>
        <v>12.163120567375886</v>
      </c>
      <c r="I83" s="126"/>
      <c r="J83" s="126">
        <f t="shared" si="37"/>
        <v>16.801833568406206</v>
      </c>
      <c r="K83" s="126">
        <f t="shared" si="37"/>
        <v>19.925700776764607</v>
      </c>
      <c r="L83" s="126">
        <f t="shared" si="37"/>
        <v>13.389893028402803</v>
      </c>
      <c r="M83" s="126"/>
      <c r="N83" s="126">
        <f t="shared" si="38"/>
        <v>15.374556323556885</v>
      </c>
      <c r="O83" s="126">
        <f t="shared" si="38"/>
        <v>19.184564979978159</v>
      </c>
      <c r="P83" s="126">
        <f t="shared" si="38"/>
        <v>11.3584036838066</v>
      </c>
      <c r="Q83" s="126"/>
      <c r="R83" s="126">
        <f t="shared" si="39"/>
        <v>19.750283768444948</v>
      </c>
      <c r="S83" s="126">
        <f t="shared" si="39"/>
        <v>22.494432071269486</v>
      </c>
      <c r="T83" s="126">
        <f t="shared" si="39"/>
        <v>16.898148148148149</v>
      </c>
      <c r="U83" s="126"/>
      <c r="V83" s="126">
        <f t="shared" si="40"/>
        <v>10.222978080120937</v>
      </c>
      <c r="W83" s="126">
        <f t="shared" si="40"/>
        <v>11.562849682954122</v>
      </c>
      <c r="X83" s="126">
        <f t="shared" si="40"/>
        <v>8.8471849865951739</v>
      </c>
      <c r="Y83" s="126"/>
      <c r="Z83" s="126">
        <f t="shared" si="41"/>
        <v>0</v>
      </c>
      <c r="AA83" s="126">
        <f t="shared" si="41"/>
        <v>0</v>
      </c>
      <c r="AB83" s="126">
        <f t="shared" si="41"/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 t="shared" si="35"/>
        <v>19.044050295611626</v>
      </c>
      <c r="C84" s="126">
        <f t="shared" si="35"/>
        <v>21.445824706694271</v>
      </c>
      <c r="D84" s="126">
        <f t="shared" si="35"/>
        <v>16.803476581361661</v>
      </c>
      <c r="E84" s="126"/>
      <c r="F84" s="126">
        <f t="shared" si="36"/>
        <v>19.383445945945947</v>
      </c>
      <c r="G84" s="126">
        <f t="shared" si="36"/>
        <v>21.322889469103568</v>
      </c>
      <c r="H84" s="126">
        <f t="shared" si="36"/>
        <v>17.555373256767844</v>
      </c>
      <c r="I84" s="126"/>
      <c r="J84" s="126">
        <f t="shared" si="37"/>
        <v>20.774193548387096</v>
      </c>
      <c r="K84" s="126">
        <f t="shared" si="37"/>
        <v>25.022914757103575</v>
      </c>
      <c r="L84" s="126">
        <f t="shared" si="37"/>
        <v>17.017828200972449</v>
      </c>
      <c r="M84" s="126"/>
      <c r="N84" s="126">
        <f t="shared" si="38"/>
        <v>18.986742424242426</v>
      </c>
      <c r="O84" s="126">
        <f t="shared" si="38"/>
        <v>20.5078125</v>
      </c>
      <c r="P84" s="126">
        <f t="shared" si="38"/>
        <v>17.555147058823529</v>
      </c>
      <c r="Q84" s="126"/>
      <c r="R84" s="126">
        <f t="shared" si="39"/>
        <v>24.175365344467643</v>
      </c>
      <c r="S84" s="126">
        <f t="shared" si="39"/>
        <v>27.594936708860761</v>
      </c>
      <c r="T84" s="126">
        <f t="shared" si="39"/>
        <v>20.826446280991735</v>
      </c>
      <c r="U84" s="126"/>
      <c r="V84" s="126">
        <f t="shared" si="40"/>
        <v>15.668617739756865</v>
      </c>
      <c r="W84" s="126">
        <f t="shared" si="40"/>
        <v>18.227091633466134</v>
      </c>
      <c r="X84" s="126">
        <f t="shared" si="40"/>
        <v>13.557929334428923</v>
      </c>
      <c r="Y84" s="126"/>
      <c r="Z84" s="126">
        <f t="shared" si="41"/>
        <v>2.8911564625850339</v>
      </c>
      <c r="AA84" s="126">
        <f t="shared" si="41"/>
        <v>1.4577259475218658</v>
      </c>
      <c r="AB84" s="126">
        <f t="shared" si="41"/>
        <v>4.8979591836734695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90" si="42">+B68/(B68+B119+B18)*100</f>
        <v>28.758036495028833</v>
      </c>
      <c r="C87" s="174">
        <f t="shared" si="42"/>
        <v>30.883348819629276</v>
      </c>
      <c r="D87" s="174">
        <f t="shared" si="42"/>
        <v>26.722623168404937</v>
      </c>
      <c r="E87" s="174"/>
      <c r="F87" s="174">
        <f t="shared" ref="F87:H90" si="43">+F68/(F68+F119+F18)*100</f>
        <v>29.411185344473811</v>
      </c>
      <c r="G87" s="174">
        <f t="shared" si="43"/>
        <v>31.259541984732824</v>
      </c>
      <c r="H87" s="174">
        <f t="shared" si="43"/>
        <v>27.439872451575699</v>
      </c>
      <c r="I87" s="174"/>
      <c r="J87" s="174">
        <f t="shared" ref="J87:L90" si="44">+J68/(J68+J119+J18)*100</f>
        <v>33.04634513941221</v>
      </c>
      <c r="K87" s="174">
        <f t="shared" si="44"/>
        <v>35.046922700033925</v>
      </c>
      <c r="L87" s="174">
        <f t="shared" si="44"/>
        <v>31.046822616491504</v>
      </c>
      <c r="M87" s="174"/>
      <c r="N87" s="174">
        <f t="shared" ref="N87:P90" si="45">+N68/(N68+N119+N18)*100</f>
        <v>28.248438462215187</v>
      </c>
      <c r="O87" s="174">
        <f t="shared" si="45"/>
        <v>30.457445852431025</v>
      </c>
      <c r="P87" s="174">
        <f t="shared" si="45"/>
        <v>26.130783148100285</v>
      </c>
      <c r="Q87" s="174"/>
      <c r="R87" s="174">
        <f t="shared" ref="R87:T90" si="46">+R68/(R68+R119+R18)*100</f>
        <v>32.792996910401648</v>
      </c>
      <c r="S87" s="174">
        <f t="shared" si="46"/>
        <v>35.420332146075609</v>
      </c>
      <c r="T87" s="174">
        <f t="shared" si="46"/>
        <v>30.367964510634927</v>
      </c>
      <c r="U87" s="174"/>
      <c r="V87" s="174">
        <f t="shared" ref="V87:X90" si="47">+V68/(V68+V119+V18)*100</f>
        <v>22.205482835267969</v>
      </c>
      <c r="W87" s="174">
        <f t="shared" si="47"/>
        <v>23.545287703767677</v>
      </c>
      <c r="X87" s="174">
        <f t="shared" si="47"/>
        <v>21.07539610271353</v>
      </c>
      <c r="Y87" s="174"/>
      <c r="Z87" s="174">
        <f t="shared" ref="Z87:AB90" si="48">+Z68/(Z68+Z119+Z18)*100</f>
        <v>12.993688007213706</v>
      </c>
      <c r="AA87" s="174">
        <f t="shared" si="48"/>
        <v>14.155528554070473</v>
      </c>
      <c r="AB87" s="174">
        <f t="shared" si="48"/>
        <v>12.06111833550065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42"/>
        <v>30.948547586113062</v>
      </c>
      <c r="C88" s="126">
        <f t="shared" si="42"/>
        <v>33.106671143944482</v>
      </c>
      <c r="D88" s="126">
        <f t="shared" si="42"/>
        <v>28.906229311394956</v>
      </c>
      <c r="E88" s="130"/>
      <c r="F88" s="126">
        <f t="shared" si="43"/>
        <v>31.467327556850428</v>
      </c>
      <c r="G88" s="126">
        <f t="shared" si="43"/>
        <v>33.278442565960404</v>
      </c>
      <c r="H88" s="126">
        <f t="shared" si="43"/>
        <v>29.528808115624145</v>
      </c>
      <c r="I88" s="130"/>
      <c r="J88" s="126">
        <f t="shared" si="44"/>
        <v>35.644505348775532</v>
      </c>
      <c r="K88" s="126">
        <f t="shared" si="44"/>
        <v>37.458445990869201</v>
      </c>
      <c r="L88" s="126">
        <f t="shared" si="44"/>
        <v>33.840320945201249</v>
      </c>
      <c r="M88" s="130"/>
      <c r="N88" s="126">
        <f t="shared" si="45"/>
        <v>30.480582778680365</v>
      </c>
      <c r="O88" s="126">
        <f t="shared" si="45"/>
        <v>32.588203608941555</v>
      </c>
      <c r="P88" s="126">
        <f t="shared" si="45"/>
        <v>28.483951625248761</v>
      </c>
      <c r="Q88" s="130"/>
      <c r="R88" s="126">
        <f t="shared" si="46"/>
        <v>34.897153441216609</v>
      </c>
      <c r="S88" s="126">
        <f t="shared" si="46"/>
        <v>37.609643498332908</v>
      </c>
      <c r="T88" s="126">
        <f t="shared" si="46"/>
        <v>32.441844268003898</v>
      </c>
      <c r="U88" s="130"/>
      <c r="V88" s="126">
        <f t="shared" si="47"/>
        <v>24.474574223940092</v>
      </c>
      <c r="W88" s="126">
        <f t="shared" si="47"/>
        <v>25.94131046496047</v>
      </c>
      <c r="X88" s="126">
        <f t="shared" si="47"/>
        <v>23.271028037383175</v>
      </c>
      <c r="Y88" s="130"/>
      <c r="Z88" s="126">
        <f t="shared" si="48"/>
        <v>14.122780918377467</v>
      </c>
      <c r="AA88" s="126">
        <f t="shared" si="48"/>
        <v>16.012921089063219</v>
      </c>
      <c r="AB88" s="126">
        <f t="shared" si="48"/>
        <v>12.697860497477823</v>
      </c>
    </row>
    <row r="89" spans="1:33" ht="15" customHeight="1" x14ac:dyDescent="0.25">
      <c r="A89" s="108" t="s">
        <v>74</v>
      </c>
      <c r="B89" s="126">
        <f t="shared" si="42"/>
        <v>15.236407928247148</v>
      </c>
      <c r="C89" s="126">
        <f t="shared" si="42"/>
        <v>17.755539671193709</v>
      </c>
      <c r="D89" s="126">
        <f t="shared" si="42"/>
        <v>12.546745020224376</v>
      </c>
      <c r="E89" s="130"/>
      <c r="F89" s="126">
        <f t="shared" si="43"/>
        <v>14.491480765852801</v>
      </c>
      <c r="G89" s="126">
        <f t="shared" si="43"/>
        <v>16.497975708502025</v>
      </c>
      <c r="H89" s="126">
        <f t="shared" si="43"/>
        <v>12.312202271894467</v>
      </c>
      <c r="I89" s="130"/>
      <c r="J89" s="126">
        <f t="shared" si="44"/>
        <v>16.893485755761205</v>
      </c>
      <c r="K89" s="126">
        <f t="shared" si="44"/>
        <v>19.958347795904199</v>
      </c>
      <c r="L89" s="126">
        <f t="shared" si="44"/>
        <v>13.536121673003803</v>
      </c>
      <c r="M89" s="130"/>
      <c r="N89" s="126">
        <f t="shared" si="45"/>
        <v>15.614170196380439</v>
      </c>
      <c r="O89" s="126">
        <f t="shared" si="45"/>
        <v>19.437148217636022</v>
      </c>
      <c r="P89" s="126">
        <f t="shared" si="45"/>
        <v>11.58560695927244</v>
      </c>
      <c r="Q89" s="130"/>
      <c r="R89" s="126">
        <f t="shared" si="46"/>
        <v>19.968768299824323</v>
      </c>
      <c r="S89" s="126">
        <f t="shared" si="46"/>
        <v>22.683949675943577</v>
      </c>
      <c r="T89" s="126">
        <f t="shared" si="46"/>
        <v>17.119999999999997</v>
      </c>
      <c r="U89" s="130"/>
      <c r="V89" s="126">
        <f t="shared" si="47"/>
        <v>10.440520085387153</v>
      </c>
      <c r="W89" s="126">
        <f t="shared" si="47"/>
        <v>11.825885978428351</v>
      </c>
      <c r="X89" s="126">
        <f t="shared" si="47"/>
        <v>9.0340242471646466</v>
      </c>
      <c r="Y89" s="130"/>
      <c r="Z89" s="126">
        <f t="shared" si="48"/>
        <v>0</v>
      </c>
      <c r="AA89" s="126">
        <f t="shared" si="48"/>
        <v>0</v>
      </c>
      <c r="AB89" s="126">
        <f t="shared" si="48"/>
        <v>0</v>
      </c>
    </row>
    <row r="90" spans="1:33" ht="15" customHeight="1" x14ac:dyDescent="0.25">
      <c r="A90" s="108" t="s">
        <v>263</v>
      </c>
      <c r="B90" s="126">
        <f t="shared" si="42"/>
        <v>19.044050295611626</v>
      </c>
      <c r="C90" s="126">
        <f t="shared" si="42"/>
        <v>21.445824706694271</v>
      </c>
      <c r="D90" s="126">
        <f t="shared" si="42"/>
        <v>16.803476581361661</v>
      </c>
      <c r="E90" s="130"/>
      <c r="F90" s="126">
        <f t="shared" si="43"/>
        <v>19.383445945945947</v>
      </c>
      <c r="G90" s="126">
        <f t="shared" si="43"/>
        <v>21.322889469103568</v>
      </c>
      <c r="H90" s="126">
        <f t="shared" si="43"/>
        <v>17.555373256767844</v>
      </c>
      <c r="I90" s="130"/>
      <c r="J90" s="126">
        <f t="shared" si="44"/>
        <v>20.774193548387096</v>
      </c>
      <c r="K90" s="126">
        <f t="shared" si="44"/>
        <v>25.022914757103575</v>
      </c>
      <c r="L90" s="126">
        <f t="shared" si="44"/>
        <v>17.017828200972449</v>
      </c>
      <c r="M90" s="130"/>
      <c r="N90" s="126">
        <f t="shared" si="45"/>
        <v>18.986742424242426</v>
      </c>
      <c r="O90" s="126">
        <f t="shared" si="45"/>
        <v>20.5078125</v>
      </c>
      <c r="P90" s="126">
        <f t="shared" si="45"/>
        <v>17.555147058823529</v>
      </c>
      <c r="Q90" s="130"/>
      <c r="R90" s="126">
        <f t="shared" si="46"/>
        <v>24.175365344467643</v>
      </c>
      <c r="S90" s="126">
        <f t="shared" si="46"/>
        <v>27.594936708860761</v>
      </c>
      <c r="T90" s="126">
        <f t="shared" si="46"/>
        <v>20.826446280991735</v>
      </c>
      <c r="U90" s="130"/>
      <c r="V90" s="126">
        <f t="shared" si="47"/>
        <v>15.668617739756865</v>
      </c>
      <c r="W90" s="126">
        <f t="shared" si="47"/>
        <v>18.227091633466134</v>
      </c>
      <c r="X90" s="126">
        <f t="shared" si="47"/>
        <v>13.557929334428923</v>
      </c>
      <c r="Y90" s="130"/>
      <c r="Z90" s="126">
        <f t="shared" si="48"/>
        <v>2.8911564625850339</v>
      </c>
      <c r="AA90" s="126">
        <f t="shared" si="48"/>
        <v>1.4577259475218658</v>
      </c>
      <c r="AB90" s="126">
        <f t="shared" si="48"/>
        <v>4.8979591836734695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5" si="49">+B74/(B74+B125+B24)*100</f>
        <v>28.728825230684478</v>
      </c>
      <c r="C93" s="174">
        <f t="shared" si="49"/>
        <v>32.101926977687626</v>
      </c>
      <c r="D93" s="174">
        <f t="shared" si="49"/>
        <v>25.438401226781433</v>
      </c>
      <c r="E93" s="174"/>
      <c r="F93" s="174">
        <f t="shared" ref="F93:H95" si="50">+F74/(F74+F125+F24)*100</f>
        <v>28.623017742188729</v>
      </c>
      <c r="G93" s="174">
        <f t="shared" si="50"/>
        <v>31.411871409855891</v>
      </c>
      <c r="H93" s="174">
        <f t="shared" si="50"/>
        <v>25.609756097560975</v>
      </c>
      <c r="I93" s="174"/>
      <c r="J93" s="174">
        <f t="shared" ref="J93:L95" si="51">+J74/(J74+J125+J24)*100</f>
        <v>33.331361646752633</v>
      </c>
      <c r="K93" s="174">
        <f t="shared" si="51"/>
        <v>36.210109480549733</v>
      </c>
      <c r="L93" s="174">
        <f t="shared" si="51"/>
        <v>30.36057692307692</v>
      </c>
      <c r="M93" s="174"/>
      <c r="N93" s="174">
        <f t="shared" ref="N93:P95" si="52">+N74/(N74+N125+N24)*100</f>
        <v>27.228536707412964</v>
      </c>
      <c r="O93" s="174">
        <f t="shared" si="52"/>
        <v>31.417188389299945</v>
      </c>
      <c r="P93" s="174">
        <f t="shared" si="52"/>
        <v>22.999569027438589</v>
      </c>
      <c r="Q93" s="174"/>
      <c r="R93" s="174">
        <f t="shared" ref="R93:T95" si="53">+R74/(R74+R125+R24)*100</f>
        <v>32.710280373831772</v>
      </c>
      <c r="S93" s="174">
        <f t="shared" si="53"/>
        <v>36.540697674418603</v>
      </c>
      <c r="T93" s="174">
        <f t="shared" si="53"/>
        <v>29.226701916721744</v>
      </c>
      <c r="U93" s="174"/>
      <c r="V93" s="174">
        <f t="shared" ref="V93:X95" si="54">+V74/(V74+V125+V24)*100</f>
        <v>23.05818909280682</v>
      </c>
      <c r="W93" s="174">
        <f t="shared" si="54"/>
        <v>25.85124595777059</v>
      </c>
      <c r="X93" s="174">
        <f t="shared" si="54"/>
        <v>20.705128205128208</v>
      </c>
      <c r="Y93" s="174"/>
      <c r="Z93" s="174">
        <f t="shared" ref="Z93:AB94" si="55">+Z74/(Z74+Z125+Z24)*100</f>
        <v>16.730328495034378</v>
      </c>
      <c r="AA93" s="174">
        <f t="shared" si="55"/>
        <v>20.045300113250285</v>
      </c>
      <c r="AB93" s="174">
        <f t="shared" si="55"/>
        <v>14.021286441462285</v>
      </c>
    </row>
    <row r="94" spans="1:33" ht="15" customHeight="1" x14ac:dyDescent="0.25">
      <c r="A94" s="108" t="s">
        <v>73</v>
      </c>
      <c r="B94" s="126">
        <f t="shared" si="49"/>
        <v>28.931788280538406</v>
      </c>
      <c r="C94" s="126">
        <f t="shared" si="49"/>
        <v>32.32105789190436</v>
      </c>
      <c r="D94" s="126">
        <f t="shared" si="49"/>
        <v>25.627701301621403</v>
      </c>
      <c r="E94" s="130"/>
      <c r="F94" s="126">
        <f t="shared" si="50"/>
        <v>28.806214659409186</v>
      </c>
      <c r="G94" s="126">
        <f t="shared" si="50"/>
        <v>31.5971515768057</v>
      </c>
      <c r="H94" s="126">
        <f t="shared" si="50"/>
        <v>25.789068514241727</v>
      </c>
      <c r="I94" s="130"/>
      <c r="J94" s="126">
        <f t="shared" si="51"/>
        <v>33.520453866825918</v>
      </c>
      <c r="K94" s="126">
        <f t="shared" si="51"/>
        <v>36.374324006583585</v>
      </c>
      <c r="L94" s="126">
        <f t="shared" si="51"/>
        <v>30.574098798397863</v>
      </c>
      <c r="M94" s="130"/>
      <c r="N94" s="126">
        <f t="shared" si="52"/>
        <v>27.454808387563268</v>
      </c>
      <c r="O94" s="126">
        <f t="shared" si="52"/>
        <v>31.658508494097319</v>
      </c>
      <c r="P94" s="126">
        <f t="shared" si="52"/>
        <v>23.213248111563047</v>
      </c>
      <c r="Q94" s="130"/>
      <c r="R94" s="126">
        <f t="shared" si="53"/>
        <v>32.936563506511696</v>
      </c>
      <c r="S94" s="126">
        <f t="shared" si="53"/>
        <v>36.760170362755176</v>
      </c>
      <c r="T94" s="126">
        <f t="shared" si="53"/>
        <v>29.452696373611669</v>
      </c>
      <c r="U94" s="130"/>
      <c r="V94" s="126">
        <f t="shared" si="54"/>
        <v>23.313963726008101</v>
      </c>
      <c r="W94" s="126">
        <f t="shared" si="54"/>
        <v>26.218097447795824</v>
      </c>
      <c r="X94" s="126">
        <f t="shared" si="54"/>
        <v>20.885871322340769</v>
      </c>
      <c r="Y94" s="130"/>
      <c r="Z94" s="126">
        <f t="shared" si="55"/>
        <v>16.803069053708438</v>
      </c>
      <c r="AA94" s="126">
        <f t="shared" si="55"/>
        <v>20.136518771331058</v>
      </c>
      <c r="AB94" s="126">
        <f t="shared" si="55"/>
        <v>14.07992565055762</v>
      </c>
    </row>
    <row r="95" spans="1:33" ht="15" customHeight="1" x14ac:dyDescent="0.25">
      <c r="A95" s="108" t="s">
        <v>74</v>
      </c>
      <c r="B95" s="126">
        <f t="shared" si="49"/>
        <v>9.2345078979343871</v>
      </c>
      <c r="C95" s="126">
        <f t="shared" si="49"/>
        <v>11.694510739856803</v>
      </c>
      <c r="D95" s="126">
        <f t="shared" si="49"/>
        <v>6.6831683168316838</v>
      </c>
      <c r="E95" s="130"/>
      <c r="F95" s="126">
        <f t="shared" si="50"/>
        <v>9.7826086956521738</v>
      </c>
      <c r="G95" s="126">
        <f t="shared" si="50"/>
        <v>11.827956989247312</v>
      </c>
      <c r="H95" s="126">
        <f t="shared" si="50"/>
        <v>7.6923076923076925</v>
      </c>
      <c r="I95" s="130"/>
      <c r="J95" s="126">
        <f t="shared" si="51"/>
        <v>13.664596273291925</v>
      </c>
      <c r="K95" s="126">
        <f t="shared" si="51"/>
        <v>18.75</v>
      </c>
      <c r="L95" s="126">
        <f t="shared" si="51"/>
        <v>8.6419753086419746</v>
      </c>
      <c r="M95" s="130"/>
      <c r="N95" s="126">
        <f t="shared" si="52"/>
        <v>7.5471698113207548</v>
      </c>
      <c r="O95" s="126">
        <f t="shared" si="52"/>
        <v>10.975609756097562</v>
      </c>
      <c r="P95" s="126">
        <f t="shared" si="52"/>
        <v>3.8961038961038961</v>
      </c>
      <c r="Q95" s="130"/>
      <c r="R95" s="126">
        <f t="shared" si="53"/>
        <v>12.883435582822086</v>
      </c>
      <c r="S95" s="126">
        <f t="shared" si="53"/>
        <v>15.492957746478872</v>
      </c>
      <c r="T95" s="126">
        <f t="shared" si="53"/>
        <v>10.869565217391305</v>
      </c>
      <c r="U95" s="130"/>
      <c r="V95" s="126">
        <f t="shared" si="54"/>
        <v>2.1582733812949639</v>
      </c>
      <c r="W95" s="126">
        <f t="shared" si="54"/>
        <v>3.5294117647058822</v>
      </c>
      <c r="X95" s="126">
        <f t="shared" si="54"/>
        <v>0</v>
      </c>
      <c r="Y95" s="130"/>
      <c r="Z95" s="126">
        <v>0</v>
      </c>
      <c r="AA95" s="126">
        <v>0</v>
      </c>
      <c r="AB95" s="126">
        <v>0</v>
      </c>
    </row>
    <row r="96" spans="1:33" ht="15" customHeight="1" thickBot="1" x14ac:dyDescent="0.3">
      <c r="A96" s="123" t="s">
        <v>263</v>
      </c>
      <c r="B96" s="132">
        <v>0</v>
      </c>
      <c r="C96" s="132">
        <v>0</v>
      </c>
      <c r="D96" s="132">
        <v>0</v>
      </c>
      <c r="E96" s="133"/>
      <c r="F96" s="132">
        <v>0</v>
      </c>
      <c r="G96" s="132">
        <v>0</v>
      </c>
      <c r="H96" s="132">
        <v>0</v>
      </c>
      <c r="I96" s="133"/>
      <c r="J96" s="132">
        <v>0</v>
      </c>
      <c r="K96" s="132">
        <v>0</v>
      </c>
      <c r="L96" s="132">
        <v>0</v>
      </c>
      <c r="M96" s="133"/>
      <c r="N96" s="132">
        <v>0</v>
      </c>
      <c r="O96" s="132">
        <v>0</v>
      </c>
      <c r="P96" s="132">
        <v>0</v>
      </c>
      <c r="Q96" s="133"/>
      <c r="R96" s="132">
        <v>0</v>
      </c>
      <c r="S96" s="132">
        <v>0</v>
      </c>
      <c r="T96" s="132">
        <v>0</v>
      </c>
      <c r="U96" s="133"/>
      <c r="V96" s="132">
        <v>0</v>
      </c>
      <c r="W96" s="132">
        <v>0</v>
      </c>
      <c r="X96" s="132">
        <v>0</v>
      </c>
      <c r="Y96" s="133"/>
      <c r="Z96" s="132">
        <v>0</v>
      </c>
      <c r="AA96" s="132">
        <v>0</v>
      </c>
      <c r="AB96" s="132">
        <v>0</v>
      </c>
    </row>
    <row r="97" spans="1:33" ht="15" customHeight="1" x14ac:dyDescent="0.25">
      <c r="A97" s="317" t="s">
        <v>256</v>
      </c>
      <c r="B97" s="317"/>
      <c r="C97" s="317"/>
      <c r="D97" s="317"/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</row>
    <row r="98" spans="1:33" ht="15" customHeight="1" x14ac:dyDescent="0.25">
      <c r="A98" s="318" t="s">
        <v>242</v>
      </c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</row>
    <row r="102" spans="1:33" s="124" customFormat="1" ht="15" customHeight="1" x14ac:dyDescent="0.2">
      <c r="A102" s="322" t="s">
        <v>280</v>
      </c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171"/>
      <c r="AD102" s="108"/>
      <c r="AE102" s="108"/>
      <c r="AF102" s="108"/>
      <c r="AG102" s="108"/>
    </row>
    <row r="103" spans="1:33" s="124" customFormat="1" ht="15" customHeight="1" x14ac:dyDescent="0.2">
      <c r="A103" s="321" t="s">
        <v>124</v>
      </c>
      <c r="B103" s="321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171"/>
      <c r="AD103" s="29"/>
      <c r="AE103" s="308" t="s">
        <v>356</v>
      </c>
      <c r="AF103" s="308"/>
      <c r="AG103" s="41"/>
    </row>
    <row r="104" spans="1:33" s="124" customFormat="1" ht="15" customHeight="1" x14ac:dyDescent="0.2">
      <c r="A104" s="322" t="s">
        <v>254</v>
      </c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171"/>
      <c r="AD104" s="30"/>
      <c r="AE104" s="308"/>
      <c r="AF104" s="308"/>
      <c r="AG104" s="41"/>
    </row>
    <row r="105" spans="1:33" s="124" customFormat="1" ht="15" customHeight="1" x14ac:dyDescent="0.2">
      <c r="A105" s="321" t="s">
        <v>255</v>
      </c>
      <c r="B105" s="321"/>
      <c r="C105" s="321"/>
      <c r="D105" s="321"/>
      <c r="E105" s="321"/>
      <c r="F105" s="321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108"/>
      <c r="AD105" s="171"/>
      <c r="AE105" s="171"/>
      <c r="AF105" s="171"/>
      <c r="AG105" s="171"/>
    </row>
    <row r="106" spans="1:33" s="163" customFormat="1" ht="15" customHeight="1" x14ac:dyDescent="0.2">
      <c r="A106" s="321" t="s">
        <v>513</v>
      </c>
      <c r="B106" s="321"/>
      <c r="C106" s="321"/>
      <c r="D106" s="321"/>
      <c r="E106" s="321"/>
      <c r="F106" s="321"/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171"/>
      <c r="AD106" s="171"/>
      <c r="AE106" s="171"/>
      <c r="AF106" s="171"/>
      <c r="AG106" s="171"/>
    </row>
    <row r="107" spans="1:33" s="163" customFormat="1" ht="15" customHeight="1" thickBot="1" x14ac:dyDescent="0.25">
      <c r="A107" s="120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71"/>
      <c r="AD107" s="171"/>
      <c r="AE107" s="171"/>
      <c r="AF107" s="171"/>
      <c r="AG107" s="171"/>
    </row>
    <row r="108" spans="1:33" s="171" customFormat="1" ht="15" customHeight="1" x14ac:dyDescent="0.2">
      <c r="A108" s="319" t="s">
        <v>470</v>
      </c>
      <c r="B108" s="316" t="s">
        <v>19</v>
      </c>
      <c r="C108" s="316"/>
      <c r="D108" s="316"/>
      <c r="E108" s="109"/>
      <c r="F108" s="316" t="s">
        <v>116</v>
      </c>
      <c r="G108" s="316"/>
      <c r="H108" s="316"/>
      <c r="I108" s="109"/>
      <c r="J108" s="316" t="s">
        <v>117</v>
      </c>
      <c r="K108" s="316"/>
      <c r="L108" s="316"/>
      <c r="M108" s="109"/>
      <c r="N108" s="316" t="s">
        <v>118</v>
      </c>
      <c r="O108" s="316"/>
      <c r="P108" s="316"/>
      <c r="Q108" s="109"/>
      <c r="R108" s="316" t="s">
        <v>119</v>
      </c>
      <c r="S108" s="316"/>
      <c r="T108" s="316"/>
      <c r="U108" s="109"/>
      <c r="V108" s="316" t="s">
        <v>120</v>
      </c>
      <c r="W108" s="316"/>
      <c r="X108" s="316"/>
      <c r="Y108" s="109"/>
      <c r="Z108" s="316" t="s">
        <v>121</v>
      </c>
      <c r="AA108" s="316"/>
      <c r="AB108" s="316"/>
    </row>
    <row r="109" spans="1:33" s="171" customFormat="1" ht="15" customHeight="1" thickBot="1" x14ac:dyDescent="0.25">
      <c r="A109" s="320"/>
      <c r="B109" s="110" t="s">
        <v>70</v>
      </c>
      <c r="C109" s="110" t="s">
        <v>71</v>
      </c>
      <c r="D109" s="110" t="s">
        <v>72</v>
      </c>
      <c r="E109" s="111"/>
      <c r="F109" s="110" t="s">
        <v>70</v>
      </c>
      <c r="G109" s="110" t="s">
        <v>71</v>
      </c>
      <c r="H109" s="110" t="s">
        <v>72</v>
      </c>
      <c r="I109" s="111"/>
      <c r="J109" s="110" t="s">
        <v>70</v>
      </c>
      <c r="K109" s="110" t="s">
        <v>71</v>
      </c>
      <c r="L109" s="110" t="s">
        <v>72</v>
      </c>
      <c r="M109" s="111"/>
      <c r="N109" s="110" t="s">
        <v>70</v>
      </c>
      <c r="O109" s="110" t="s">
        <v>71</v>
      </c>
      <c r="P109" s="110" t="s">
        <v>72</v>
      </c>
      <c r="Q109" s="111"/>
      <c r="R109" s="110" t="s">
        <v>70</v>
      </c>
      <c r="S109" s="110" t="s">
        <v>71</v>
      </c>
      <c r="T109" s="110" t="s">
        <v>72</v>
      </c>
      <c r="U109" s="111"/>
      <c r="V109" s="110" t="s">
        <v>70</v>
      </c>
      <c r="W109" s="110" t="s">
        <v>71</v>
      </c>
      <c r="X109" s="110" t="s">
        <v>72</v>
      </c>
      <c r="Y109" s="111"/>
      <c r="Z109" s="110" t="s">
        <v>70</v>
      </c>
      <c r="AA109" s="110" t="s">
        <v>71</v>
      </c>
      <c r="AB109" s="110" t="s">
        <v>72</v>
      </c>
    </row>
    <row r="110" spans="1:33" s="124" customFormat="1" ht="15" customHeight="1" x14ac:dyDescent="0.25">
      <c r="A110" s="175"/>
      <c r="B110" s="113"/>
      <c r="C110" s="113"/>
      <c r="D110" s="113"/>
      <c r="E110" s="114"/>
      <c r="F110" s="113"/>
      <c r="G110" s="113"/>
      <c r="H110" s="113"/>
      <c r="I110" s="114"/>
      <c r="J110" s="113"/>
      <c r="K110" s="113"/>
      <c r="L110" s="113"/>
      <c r="M110" s="114"/>
      <c r="N110" s="113"/>
      <c r="O110" s="113"/>
      <c r="P110" s="113"/>
      <c r="Q110" s="114"/>
      <c r="R110" s="113"/>
      <c r="S110" s="113"/>
      <c r="T110" s="113"/>
      <c r="U110" s="114"/>
      <c r="V110" s="113"/>
      <c r="W110" s="113"/>
      <c r="X110" s="113"/>
      <c r="Y110" s="114"/>
      <c r="Z110" s="113"/>
      <c r="AA110" s="113"/>
      <c r="AB110" s="113"/>
      <c r="AC110" s="108"/>
      <c r="AD110" s="108"/>
      <c r="AE110" s="108"/>
      <c r="AF110" s="108"/>
      <c r="AG110" s="108"/>
    </row>
    <row r="111" spans="1:33" s="124" customFormat="1" ht="15" customHeight="1" x14ac:dyDescent="0.25">
      <c r="A111" s="315" t="s">
        <v>473</v>
      </c>
      <c r="B111" s="315"/>
      <c r="C111" s="315"/>
      <c r="D111" s="315"/>
      <c r="E111" s="315"/>
      <c r="F111" s="315"/>
      <c r="G111" s="315"/>
      <c r="H111" s="315"/>
      <c r="I111" s="315"/>
      <c r="J111" s="315"/>
      <c r="K111" s="315"/>
      <c r="L111" s="315"/>
      <c r="M111" s="315"/>
      <c r="N111" s="315"/>
      <c r="O111" s="315"/>
      <c r="P111" s="315"/>
      <c r="Q111" s="315"/>
      <c r="R111" s="315"/>
      <c r="S111" s="315"/>
      <c r="T111" s="315"/>
      <c r="U111" s="315"/>
      <c r="V111" s="315"/>
      <c r="W111" s="315"/>
      <c r="X111" s="315"/>
      <c r="Y111" s="315"/>
      <c r="Z111" s="315"/>
      <c r="AA111" s="315"/>
      <c r="AB111" s="315"/>
      <c r="AC111" s="108"/>
      <c r="AD111" s="108"/>
      <c r="AE111" s="108"/>
      <c r="AF111" s="108"/>
      <c r="AG111" s="108"/>
    </row>
    <row r="112" spans="1:33" s="124" customFormat="1" ht="15" customHeight="1" x14ac:dyDescent="0.25">
      <c r="A112" s="112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08"/>
      <c r="AD112" s="108"/>
      <c r="AE112" s="108"/>
      <c r="AF112" s="108"/>
      <c r="AG112" s="108"/>
    </row>
    <row r="113" spans="1:33" s="124" customFormat="1" ht="15" customHeight="1" x14ac:dyDescent="0.25">
      <c r="A113" s="136" t="s">
        <v>19</v>
      </c>
      <c r="B113" s="152">
        <f t="shared" ref="B113:D115" si="56">+B119+B125</f>
        <v>28591</v>
      </c>
      <c r="C113" s="152">
        <f t="shared" si="56"/>
        <v>16331</v>
      </c>
      <c r="D113" s="152">
        <f t="shared" si="56"/>
        <v>12260</v>
      </c>
      <c r="E113" s="152"/>
      <c r="F113" s="152">
        <f t="shared" ref="F113:H115" si="57">+F119+F125</f>
        <v>9919</v>
      </c>
      <c r="G113" s="152">
        <f t="shared" si="57"/>
        <v>5845</v>
      </c>
      <c r="H113" s="152">
        <f t="shared" si="57"/>
        <v>4074</v>
      </c>
      <c r="I113" s="152"/>
      <c r="J113" s="152">
        <f t="shared" ref="J113:L115" si="58">+J119+J125</f>
        <v>7305</v>
      </c>
      <c r="K113" s="152">
        <f t="shared" si="58"/>
        <v>4108</v>
      </c>
      <c r="L113" s="152">
        <f t="shared" si="58"/>
        <v>3197</v>
      </c>
      <c r="M113" s="152"/>
      <c r="N113" s="152">
        <f t="shared" ref="N113:P115" si="59">+N119+N125</f>
        <v>3222</v>
      </c>
      <c r="O113" s="152">
        <f t="shared" si="59"/>
        <v>1852</v>
      </c>
      <c r="P113" s="152">
        <f t="shared" si="59"/>
        <v>1370</v>
      </c>
      <c r="Q113" s="152"/>
      <c r="R113" s="152">
        <f t="shared" ref="R113:T115" si="60">+R119+R125</f>
        <v>5979</v>
      </c>
      <c r="S113" s="152">
        <f t="shared" si="60"/>
        <v>3319</v>
      </c>
      <c r="T113" s="152">
        <f t="shared" si="60"/>
        <v>2660</v>
      </c>
      <c r="U113" s="152"/>
      <c r="V113" s="152">
        <f t="shared" ref="V113:X115" si="61">+V119+V125</f>
        <v>1915</v>
      </c>
      <c r="W113" s="152">
        <f t="shared" si="61"/>
        <v>1058</v>
      </c>
      <c r="X113" s="152">
        <f t="shared" si="61"/>
        <v>857</v>
      </c>
      <c r="Y113" s="152"/>
      <c r="Z113" s="152">
        <f t="shared" ref="Z113:AB115" si="62">+Z119+Z125</f>
        <v>251</v>
      </c>
      <c r="AA113" s="152">
        <f t="shared" si="62"/>
        <v>149</v>
      </c>
      <c r="AB113" s="152">
        <f t="shared" si="62"/>
        <v>102</v>
      </c>
      <c r="AC113" s="108"/>
      <c r="AD113" s="108"/>
      <c r="AE113" s="108"/>
      <c r="AF113" s="108"/>
      <c r="AG113" s="108"/>
    </row>
    <row r="114" spans="1:33" s="124" customFormat="1" ht="15" customHeight="1" x14ac:dyDescent="0.25">
      <c r="A114" s="116" t="s">
        <v>73</v>
      </c>
      <c r="B114" s="115">
        <f t="shared" si="56"/>
        <v>27749</v>
      </c>
      <c r="C114" s="115">
        <f t="shared" si="56"/>
        <v>15806</v>
      </c>
      <c r="D114" s="115">
        <f t="shared" si="56"/>
        <v>11943</v>
      </c>
      <c r="E114" s="115"/>
      <c r="F114" s="115">
        <f t="shared" si="57"/>
        <v>9727</v>
      </c>
      <c r="G114" s="115">
        <f t="shared" si="57"/>
        <v>5733</v>
      </c>
      <c r="H114" s="115">
        <f t="shared" si="57"/>
        <v>3994</v>
      </c>
      <c r="I114" s="115"/>
      <c r="J114" s="115">
        <f t="shared" si="58"/>
        <v>7124</v>
      </c>
      <c r="K114" s="115">
        <f t="shared" si="58"/>
        <v>4000</v>
      </c>
      <c r="L114" s="115">
        <f t="shared" si="58"/>
        <v>3124</v>
      </c>
      <c r="M114" s="115"/>
      <c r="N114" s="115">
        <f t="shared" si="59"/>
        <v>3104</v>
      </c>
      <c r="O114" s="115">
        <f t="shared" si="59"/>
        <v>1759</v>
      </c>
      <c r="P114" s="115">
        <f t="shared" si="59"/>
        <v>1345</v>
      </c>
      <c r="Q114" s="115"/>
      <c r="R114" s="115">
        <f t="shared" si="60"/>
        <v>5697</v>
      </c>
      <c r="S114" s="115">
        <f t="shared" si="60"/>
        <v>3153</v>
      </c>
      <c r="T114" s="115">
        <f t="shared" si="60"/>
        <v>2544</v>
      </c>
      <c r="U114" s="115"/>
      <c r="V114" s="115">
        <f t="shared" si="61"/>
        <v>1852</v>
      </c>
      <c r="W114" s="115">
        <f t="shared" si="61"/>
        <v>1017</v>
      </c>
      <c r="X114" s="115">
        <f t="shared" si="61"/>
        <v>835</v>
      </c>
      <c r="Y114" s="115"/>
      <c r="Z114" s="115">
        <f t="shared" si="62"/>
        <v>245</v>
      </c>
      <c r="AA114" s="115">
        <f t="shared" si="62"/>
        <v>144</v>
      </c>
      <c r="AB114" s="115">
        <f t="shared" si="62"/>
        <v>101</v>
      </c>
      <c r="AC114" s="108"/>
      <c r="AD114" s="108"/>
      <c r="AE114" s="108"/>
      <c r="AF114" s="108"/>
      <c r="AG114" s="108"/>
    </row>
    <row r="115" spans="1:33" s="124" customFormat="1" ht="15" customHeight="1" x14ac:dyDescent="0.25">
      <c r="A115" s="116" t="s">
        <v>74</v>
      </c>
      <c r="B115" s="115">
        <f t="shared" si="56"/>
        <v>445</v>
      </c>
      <c r="C115" s="115">
        <f t="shared" si="56"/>
        <v>300</v>
      </c>
      <c r="D115" s="115">
        <f t="shared" si="56"/>
        <v>145</v>
      </c>
      <c r="E115" s="115"/>
      <c r="F115" s="115">
        <f t="shared" si="57"/>
        <v>85</v>
      </c>
      <c r="G115" s="115">
        <f t="shared" si="57"/>
        <v>55</v>
      </c>
      <c r="H115" s="115">
        <f t="shared" si="57"/>
        <v>30</v>
      </c>
      <c r="I115" s="115"/>
      <c r="J115" s="115">
        <f t="shared" si="58"/>
        <v>97</v>
      </c>
      <c r="K115" s="115">
        <f t="shared" si="58"/>
        <v>62</v>
      </c>
      <c r="L115" s="115">
        <f t="shared" si="58"/>
        <v>35</v>
      </c>
      <c r="M115" s="115"/>
      <c r="N115" s="115">
        <f t="shared" si="59"/>
        <v>69</v>
      </c>
      <c r="O115" s="115">
        <f t="shared" si="59"/>
        <v>55</v>
      </c>
      <c r="P115" s="115">
        <f t="shared" si="59"/>
        <v>14</v>
      </c>
      <c r="Q115" s="115"/>
      <c r="R115" s="115">
        <f t="shared" si="60"/>
        <v>156</v>
      </c>
      <c r="S115" s="115">
        <f t="shared" si="60"/>
        <v>102</v>
      </c>
      <c r="T115" s="115">
        <f t="shared" si="60"/>
        <v>54</v>
      </c>
      <c r="U115" s="115"/>
      <c r="V115" s="115">
        <f t="shared" si="61"/>
        <v>38</v>
      </c>
      <c r="W115" s="115">
        <f t="shared" si="61"/>
        <v>26</v>
      </c>
      <c r="X115" s="115">
        <f t="shared" si="61"/>
        <v>12</v>
      </c>
      <c r="Y115" s="115"/>
      <c r="Z115" s="115">
        <f t="shared" si="62"/>
        <v>0</v>
      </c>
      <c r="AA115" s="115">
        <f t="shared" si="62"/>
        <v>0</v>
      </c>
      <c r="AB115" s="115">
        <f t="shared" si="62"/>
        <v>0</v>
      </c>
      <c r="AC115" s="108"/>
      <c r="AD115" s="108"/>
      <c r="AE115" s="108"/>
      <c r="AF115" s="108"/>
      <c r="AG115" s="108"/>
    </row>
    <row r="116" spans="1:33" s="124" customFormat="1" ht="15" customHeight="1" x14ac:dyDescent="0.25">
      <c r="A116" s="116" t="s">
        <v>263</v>
      </c>
      <c r="B116" s="115">
        <f>+B122</f>
        <v>397</v>
      </c>
      <c r="C116" s="115">
        <f>+C122</f>
        <v>225</v>
      </c>
      <c r="D116" s="115">
        <f>+D122</f>
        <v>172</v>
      </c>
      <c r="E116" s="115"/>
      <c r="F116" s="115">
        <f>+F122</f>
        <v>107</v>
      </c>
      <c r="G116" s="115">
        <f>+G122</f>
        <v>57</v>
      </c>
      <c r="H116" s="115">
        <f>+H122</f>
        <v>50</v>
      </c>
      <c r="I116" s="115"/>
      <c r="J116" s="115">
        <f>+J122</f>
        <v>84</v>
      </c>
      <c r="K116" s="115">
        <f>+K122</f>
        <v>46</v>
      </c>
      <c r="L116" s="115">
        <f>+L122</f>
        <v>38</v>
      </c>
      <c r="M116" s="115"/>
      <c r="N116" s="115">
        <f>+N122</f>
        <v>49</v>
      </c>
      <c r="O116" s="115">
        <f>+O122</f>
        <v>38</v>
      </c>
      <c r="P116" s="115">
        <f>+P122</f>
        <v>11</v>
      </c>
      <c r="Q116" s="115"/>
      <c r="R116" s="115">
        <f>+R122</f>
        <v>126</v>
      </c>
      <c r="S116" s="115">
        <f>+S122</f>
        <v>64</v>
      </c>
      <c r="T116" s="115">
        <f>+T122</f>
        <v>62</v>
      </c>
      <c r="U116" s="115"/>
      <c r="V116" s="115">
        <f>+V122</f>
        <v>25</v>
      </c>
      <c r="W116" s="115">
        <f>+W122</f>
        <v>15</v>
      </c>
      <c r="X116" s="115">
        <f>+X122</f>
        <v>10</v>
      </c>
      <c r="Y116" s="115"/>
      <c r="Z116" s="115">
        <f>+Z122</f>
        <v>6</v>
      </c>
      <c r="AA116" s="115">
        <f>+AA122</f>
        <v>5</v>
      </c>
      <c r="AB116" s="115">
        <f>+AB122</f>
        <v>1</v>
      </c>
      <c r="AC116" s="108"/>
      <c r="AD116" s="108"/>
      <c r="AE116" s="108"/>
      <c r="AF116" s="108"/>
      <c r="AG116" s="108"/>
    </row>
    <row r="117" spans="1:33" s="124" customFormat="1" ht="15" customHeight="1" x14ac:dyDescent="0.25">
      <c r="A117" s="112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08"/>
      <c r="AD117" s="108"/>
      <c r="AE117" s="108"/>
      <c r="AF117" s="108"/>
      <c r="AG117" s="108"/>
    </row>
    <row r="118" spans="1:33" s="124" customFormat="1" ht="15" customHeight="1" x14ac:dyDescent="0.25">
      <c r="A118" s="136" t="s">
        <v>471</v>
      </c>
      <c r="B118" s="117"/>
      <c r="C118" s="117"/>
      <c r="D118" s="117"/>
      <c r="E118" s="118"/>
      <c r="F118" s="117"/>
      <c r="G118" s="117"/>
      <c r="H118" s="117"/>
      <c r="I118" s="118"/>
      <c r="J118" s="117"/>
      <c r="K118" s="117"/>
      <c r="L118" s="117"/>
      <c r="M118" s="118"/>
      <c r="N118" s="117"/>
      <c r="O118" s="117"/>
      <c r="P118" s="117"/>
      <c r="Q118" s="118"/>
      <c r="R118" s="117"/>
      <c r="S118" s="117"/>
      <c r="T118" s="117"/>
      <c r="U118" s="118"/>
      <c r="V118" s="117"/>
      <c r="W118" s="117"/>
      <c r="X118" s="117"/>
      <c r="Y118" s="118"/>
      <c r="Z118" s="117"/>
      <c r="AA118" s="117"/>
      <c r="AB118" s="117"/>
      <c r="AC118" s="108"/>
      <c r="AD118" s="108"/>
      <c r="AE118" s="108"/>
      <c r="AF118" s="108"/>
      <c r="AG118" s="108"/>
    </row>
    <row r="119" spans="1:33" s="124" customFormat="1" ht="15" customHeight="1" x14ac:dyDescent="0.2">
      <c r="A119" s="137" t="s">
        <v>19</v>
      </c>
      <c r="B119" s="271">
        <v>24133</v>
      </c>
      <c r="C119" s="271">
        <v>13565</v>
      </c>
      <c r="D119" s="271">
        <v>10568</v>
      </c>
      <c r="E119" s="271"/>
      <c r="F119" s="271">
        <v>8531</v>
      </c>
      <c r="G119" s="271">
        <v>4964</v>
      </c>
      <c r="H119" s="271">
        <v>3567</v>
      </c>
      <c r="I119" s="271"/>
      <c r="J119" s="271">
        <v>6057</v>
      </c>
      <c r="K119" s="271">
        <v>3355</v>
      </c>
      <c r="L119" s="271">
        <v>2702</v>
      </c>
      <c r="M119" s="271"/>
      <c r="N119" s="271">
        <v>2695</v>
      </c>
      <c r="O119" s="271">
        <v>1522</v>
      </c>
      <c r="P119" s="271">
        <v>1173</v>
      </c>
      <c r="Q119" s="271"/>
      <c r="R119" s="271">
        <v>5038</v>
      </c>
      <c r="S119" s="271">
        <v>2733</v>
      </c>
      <c r="T119" s="271">
        <v>2305</v>
      </c>
      <c r="U119" s="271"/>
      <c r="V119" s="271">
        <v>1621</v>
      </c>
      <c r="W119" s="271">
        <v>880</v>
      </c>
      <c r="X119" s="271">
        <v>741</v>
      </c>
      <c r="Y119" s="271"/>
      <c r="Z119" s="271">
        <v>191</v>
      </c>
      <c r="AA119" s="271">
        <v>111</v>
      </c>
      <c r="AB119" s="271">
        <v>80</v>
      </c>
      <c r="AC119" s="108"/>
      <c r="AD119" s="108"/>
      <c r="AE119" s="108"/>
      <c r="AF119" s="108"/>
      <c r="AG119" s="108"/>
    </row>
    <row r="120" spans="1:33" ht="15" customHeight="1" x14ac:dyDescent="0.2">
      <c r="A120" s="116" t="s">
        <v>73</v>
      </c>
      <c r="B120" s="272">
        <v>23293</v>
      </c>
      <c r="C120" s="272">
        <v>13040</v>
      </c>
      <c r="D120" s="272">
        <v>10253</v>
      </c>
      <c r="E120" s="272"/>
      <c r="F120" s="272">
        <v>8340</v>
      </c>
      <c r="G120" s="272">
        <v>4852</v>
      </c>
      <c r="H120" s="272">
        <v>3488</v>
      </c>
      <c r="I120" s="272"/>
      <c r="J120" s="272">
        <v>5876</v>
      </c>
      <c r="K120" s="272">
        <v>3247</v>
      </c>
      <c r="L120" s="272">
        <v>2629</v>
      </c>
      <c r="M120" s="272"/>
      <c r="N120" s="272">
        <v>2577</v>
      </c>
      <c r="O120" s="272">
        <v>1429</v>
      </c>
      <c r="P120" s="272">
        <v>1148</v>
      </c>
      <c r="Q120" s="272"/>
      <c r="R120" s="272">
        <v>4757</v>
      </c>
      <c r="S120" s="272">
        <v>2567</v>
      </c>
      <c r="T120" s="272">
        <v>2190</v>
      </c>
      <c r="U120" s="272"/>
      <c r="V120" s="272">
        <v>1558</v>
      </c>
      <c r="W120" s="272">
        <v>839</v>
      </c>
      <c r="X120" s="272">
        <v>719</v>
      </c>
      <c r="Y120" s="272"/>
      <c r="Z120" s="272">
        <v>185</v>
      </c>
      <c r="AA120" s="272">
        <v>106</v>
      </c>
      <c r="AB120" s="272">
        <v>79</v>
      </c>
    </row>
    <row r="121" spans="1:33" ht="15" customHeight="1" x14ac:dyDescent="0.2">
      <c r="A121" s="116" t="s">
        <v>74</v>
      </c>
      <c r="B121" s="272">
        <v>443</v>
      </c>
      <c r="C121" s="272">
        <v>300</v>
      </c>
      <c r="D121" s="272">
        <v>143</v>
      </c>
      <c r="E121" s="272"/>
      <c r="F121" s="272">
        <v>84</v>
      </c>
      <c r="G121" s="272">
        <v>55</v>
      </c>
      <c r="H121" s="272">
        <v>29</v>
      </c>
      <c r="I121" s="272"/>
      <c r="J121" s="272">
        <v>97</v>
      </c>
      <c r="K121" s="272">
        <v>62</v>
      </c>
      <c r="L121" s="272">
        <v>35</v>
      </c>
      <c r="M121" s="272"/>
      <c r="N121" s="272">
        <v>69</v>
      </c>
      <c r="O121" s="272">
        <v>55</v>
      </c>
      <c r="P121" s="272">
        <v>14</v>
      </c>
      <c r="Q121" s="272"/>
      <c r="R121" s="272">
        <v>155</v>
      </c>
      <c r="S121" s="272">
        <v>102</v>
      </c>
      <c r="T121" s="272">
        <v>53</v>
      </c>
      <c r="U121" s="272"/>
      <c r="V121" s="272">
        <v>38</v>
      </c>
      <c r="W121" s="272">
        <v>26</v>
      </c>
      <c r="X121" s="272">
        <v>12</v>
      </c>
      <c r="Y121" s="272"/>
      <c r="Z121" s="272">
        <v>0</v>
      </c>
      <c r="AA121" s="272">
        <v>0</v>
      </c>
      <c r="AB121" s="272">
        <v>0</v>
      </c>
    </row>
    <row r="122" spans="1:33" ht="15" customHeight="1" x14ac:dyDescent="0.2">
      <c r="A122" s="116" t="s">
        <v>263</v>
      </c>
      <c r="B122" s="272">
        <v>397</v>
      </c>
      <c r="C122" s="272">
        <v>225</v>
      </c>
      <c r="D122" s="272">
        <v>172</v>
      </c>
      <c r="E122" s="272"/>
      <c r="F122" s="272">
        <v>107</v>
      </c>
      <c r="G122" s="272">
        <v>57</v>
      </c>
      <c r="H122" s="272">
        <v>50</v>
      </c>
      <c r="I122" s="272"/>
      <c r="J122" s="272">
        <v>84</v>
      </c>
      <c r="K122" s="272">
        <v>46</v>
      </c>
      <c r="L122" s="272">
        <v>38</v>
      </c>
      <c r="M122" s="272"/>
      <c r="N122" s="272">
        <v>49</v>
      </c>
      <c r="O122" s="272">
        <v>38</v>
      </c>
      <c r="P122" s="272">
        <v>11</v>
      </c>
      <c r="Q122" s="272"/>
      <c r="R122" s="272">
        <v>126</v>
      </c>
      <c r="S122" s="272">
        <v>64</v>
      </c>
      <c r="T122" s="272">
        <v>62</v>
      </c>
      <c r="U122" s="272"/>
      <c r="V122" s="272">
        <v>25</v>
      </c>
      <c r="W122" s="272">
        <v>15</v>
      </c>
      <c r="X122" s="272">
        <v>10</v>
      </c>
      <c r="Y122" s="272"/>
      <c r="Z122" s="272">
        <v>6</v>
      </c>
      <c r="AA122" s="272">
        <v>5</v>
      </c>
      <c r="AB122" s="272">
        <v>1</v>
      </c>
    </row>
    <row r="123" spans="1:33" ht="15" customHeight="1" x14ac:dyDescent="0.2">
      <c r="A123" s="116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</row>
    <row r="124" spans="1:33" ht="15" customHeight="1" x14ac:dyDescent="0.2">
      <c r="A124" s="125" t="s">
        <v>472</v>
      </c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</row>
    <row r="125" spans="1:33" s="124" customFormat="1" ht="15" customHeight="1" x14ac:dyDescent="0.2">
      <c r="A125" s="137" t="s">
        <v>19</v>
      </c>
      <c r="B125" s="271">
        <v>4458</v>
      </c>
      <c r="C125" s="271">
        <v>2766</v>
      </c>
      <c r="D125" s="271">
        <v>1692</v>
      </c>
      <c r="E125" s="271"/>
      <c r="F125" s="271">
        <v>1388</v>
      </c>
      <c r="G125" s="271">
        <v>881</v>
      </c>
      <c r="H125" s="271">
        <v>507</v>
      </c>
      <c r="I125" s="271"/>
      <c r="J125" s="271">
        <v>1248</v>
      </c>
      <c r="K125" s="271">
        <v>753</v>
      </c>
      <c r="L125" s="271">
        <v>495</v>
      </c>
      <c r="M125" s="271"/>
      <c r="N125" s="271">
        <v>527</v>
      </c>
      <c r="O125" s="271">
        <v>330</v>
      </c>
      <c r="P125" s="271">
        <v>197</v>
      </c>
      <c r="Q125" s="271"/>
      <c r="R125" s="271">
        <v>941</v>
      </c>
      <c r="S125" s="271">
        <v>586</v>
      </c>
      <c r="T125" s="271">
        <v>355</v>
      </c>
      <c r="U125" s="271"/>
      <c r="V125" s="271">
        <v>294</v>
      </c>
      <c r="W125" s="271">
        <v>178</v>
      </c>
      <c r="X125" s="271">
        <v>116</v>
      </c>
      <c r="Y125" s="271"/>
      <c r="Z125" s="271">
        <v>60</v>
      </c>
      <c r="AA125" s="271">
        <v>38</v>
      </c>
      <c r="AB125" s="271">
        <v>22</v>
      </c>
      <c r="AC125" s="108"/>
      <c r="AD125" s="108"/>
      <c r="AE125" s="108"/>
      <c r="AF125" s="108"/>
      <c r="AG125" s="108"/>
    </row>
    <row r="126" spans="1:33" ht="15" customHeight="1" x14ac:dyDescent="0.2">
      <c r="A126" s="116" t="s">
        <v>73</v>
      </c>
      <c r="B126" s="272">
        <v>4456</v>
      </c>
      <c r="C126" s="272">
        <v>2766</v>
      </c>
      <c r="D126" s="272">
        <v>1690</v>
      </c>
      <c r="E126" s="272"/>
      <c r="F126" s="272">
        <v>1387</v>
      </c>
      <c r="G126" s="272">
        <v>881</v>
      </c>
      <c r="H126" s="272">
        <v>506</v>
      </c>
      <c r="I126" s="272"/>
      <c r="J126" s="272">
        <v>1248</v>
      </c>
      <c r="K126" s="272">
        <v>753</v>
      </c>
      <c r="L126" s="272">
        <v>495</v>
      </c>
      <c r="M126" s="272"/>
      <c r="N126" s="272">
        <v>527</v>
      </c>
      <c r="O126" s="272">
        <v>330</v>
      </c>
      <c r="P126" s="272">
        <v>197</v>
      </c>
      <c r="Q126" s="272"/>
      <c r="R126" s="272">
        <v>940</v>
      </c>
      <c r="S126" s="272">
        <v>586</v>
      </c>
      <c r="T126" s="272">
        <v>354</v>
      </c>
      <c r="U126" s="272"/>
      <c r="V126" s="272">
        <v>294</v>
      </c>
      <c r="W126" s="272">
        <v>178</v>
      </c>
      <c r="X126" s="272">
        <v>116</v>
      </c>
      <c r="Y126" s="272"/>
      <c r="Z126" s="272">
        <v>60</v>
      </c>
      <c r="AA126" s="272">
        <v>38</v>
      </c>
      <c r="AB126" s="272">
        <v>22</v>
      </c>
    </row>
    <row r="127" spans="1:33" ht="15" customHeight="1" x14ac:dyDescent="0.2">
      <c r="A127" s="116" t="s">
        <v>74</v>
      </c>
      <c r="B127" s="272">
        <v>2</v>
      </c>
      <c r="C127" s="272">
        <v>0</v>
      </c>
      <c r="D127" s="272">
        <v>2</v>
      </c>
      <c r="E127" s="272"/>
      <c r="F127" s="272">
        <v>1</v>
      </c>
      <c r="G127" s="272">
        <v>0</v>
      </c>
      <c r="H127" s="272">
        <v>1</v>
      </c>
      <c r="I127" s="272"/>
      <c r="J127" s="272">
        <v>0</v>
      </c>
      <c r="K127" s="272">
        <v>0</v>
      </c>
      <c r="L127" s="272">
        <v>0</v>
      </c>
      <c r="M127" s="272"/>
      <c r="N127" s="272">
        <v>0</v>
      </c>
      <c r="O127" s="272">
        <v>0</v>
      </c>
      <c r="P127" s="272">
        <v>0</v>
      </c>
      <c r="Q127" s="272"/>
      <c r="R127" s="272">
        <v>1</v>
      </c>
      <c r="S127" s="272">
        <v>0</v>
      </c>
      <c r="T127" s="272">
        <v>1</v>
      </c>
      <c r="U127" s="272"/>
      <c r="V127" s="272">
        <v>0</v>
      </c>
      <c r="W127" s="272">
        <v>0</v>
      </c>
      <c r="X127" s="272">
        <v>0</v>
      </c>
      <c r="Y127" s="272"/>
      <c r="Z127" s="272">
        <v>0</v>
      </c>
      <c r="AA127" s="272">
        <v>0</v>
      </c>
      <c r="AB127" s="272">
        <v>0</v>
      </c>
    </row>
    <row r="128" spans="1:33" ht="15" customHeight="1" x14ac:dyDescent="0.25">
      <c r="A128" s="116" t="s">
        <v>263</v>
      </c>
      <c r="B128" s="119">
        <v>0</v>
      </c>
      <c r="C128" s="119">
        <v>0</v>
      </c>
      <c r="D128" s="119">
        <v>0</v>
      </c>
      <c r="E128" s="119"/>
      <c r="F128" s="119">
        <v>0</v>
      </c>
      <c r="G128" s="119">
        <v>0</v>
      </c>
      <c r="H128" s="119">
        <v>0</v>
      </c>
      <c r="I128" s="119"/>
      <c r="J128" s="119">
        <v>0</v>
      </c>
      <c r="K128" s="119">
        <v>0</v>
      </c>
      <c r="L128" s="119">
        <v>0</v>
      </c>
      <c r="M128" s="119"/>
      <c r="N128" s="119">
        <v>0</v>
      </c>
      <c r="O128" s="119">
        <v>0</v>
      </c>
      <c r="P128" s="119">
        <v>0</v>
      </c>
      <c r="Q128" s="119"/>
      <c r="R128" s="119">
        <v>0</v>
      </c>
      <c r="S128" s="119">
        <v>0</v>
      </c>
      <c r="T128" s="119">
        <v>0</v>
      </c>
      <c r="U128" s="119"/>
      <c r="V128" s="119">
        <v>0</v>
      </c>
      <c r="W128" s="119">
        <v>0</v>
      </c>
      <c r="X128" s="119">
        <v>0</v>
      </c>
      <c r="Y128" s="119"/>
      <c r="Z128" s="119">
        <v>0</v>
      </c>
      <c r="AA128" s="119">
        <v>0</v>
      </c>
      <c r="AB128" s="119">
        <v>0</v>
      </c>
    </row>
    <row r="129" spans="1:33" ht="15" customHeight="1" x14ac:dyDescent="0.25">
      <c r="A129" s="116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</row>
    <row r="130" spans="1:33" s="124" customFormat="1" ht="15" customHeight="1" x14ac:dyDescent="0.25">
      <c r="A130" s="315" t="s">
        <v>474</v>
      </c>
      <c r="B130" s="315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108"/>
      <c r="AD130" s="108"/>
      <c r="AE130" s="108"/>
      <c r="AF130" s="108"/>
      <c r="AG130" s="108"/>
    </row>
    <row r="131" spans="1:33" s="124" customFormat="1" ht="15" customHeight="1" x14ac:dyDescent="0.25">
      <c r="A131" s="112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08"/>
      <c r="AD131" s="108"/>
      <c r="AE131" s="108"/>
      <c r="AF131" s="108"/>
      <c r="AG131" s="108"/>
    </row>
    <row r="132" spans="1:33" s="124" customFormat="1" ht="15" customHeight="1" x14ac:dyDescent="0.25">
      <c r="A132" s="113" t="s">
        <v>19</v>
      </c>
      <c r="B132" s="174">
        <f t="shared" ref="B132:D135" si="63">+B113/(B113+B12+B62)*100</f>
        <v>8.4222960632519115</v>
      </c>
      <c r="C132" s="174">
        <f t="shared" si="63"/>
        <v>9.8122979679632767</v>
      </c>
      <c r="D132" s="174">
        <f t="shared" si="63"/>
        <v>7.0853127131084062</v>
      </c>
      <c r="E132" s="174"/>
      <c r="F132" s="174">
        <f t="shared" ref="F132:H135" si="64">+F113/(F113+F12+F62)*100</f>
        <v>12.394721715442483</v>
      </c>
      <c r="G132" s="174">
        <f t="shared" si="64"/>
        <v>14.130986630563546</v>
      </c>
      <c r="H132" s="174">
        <f t="shared" si="64"/>
        <v>10.537206114372914</v>
      </c>
      <c r="I132" s="174"/>
      <c r="J132" s="174">
        <f t="shared" ref="J132:L135" si="65">+J113/(J113+J12+J62)*100</f>
        <v>10.437801846083502</v>
      </c>
      <c r="K132" s="174">
        <f t="shared" si="65"/>
        <v>11.697371793046498</v>
      </c>
      <c r="L132" s="174">
        <f t="shared" si="65"/>
        <v>9.1691284022141275</v>
      </c>
      <c r="M132" s="174"/>
      <c r="N132" s="174">
        <f t="shared" ref="N132:P135" si="66">+N113/(N113+N12+N62)*100</f>
        <v>5.419042333114688</v>
      </c>
      <c r="O132" s="174">
        <f t="shared" si="66"/>
        <v>6.3247045966805544</v>
      </c>
      <c r="P132" s="174">
        <f t="shared" si="66"/>
        <v>4.540182270091135</v>
      </c>
      <c r="Q132" s="174"/>
      <c r="R132" s="174">
        <f t="shared" ref="R132:T135" si="67">+R113/(R113+R12+R62)*100</f>
        <v>9.4912294626557667</v>
      </c>
      <c r="S132" s="174">
        <f t="shared" si="67"/>
        <v>10.996256170692112</v>
      </c>
      <c r="T132" s="174">
        <f t="shared" si="67"/>
        <v>8.1067901987077899</v>
      </c>
      <c r="U132" s="174"/>
      <c r="V132" s="174">
        <f t="shared" ref="V132:X135" si="68">+V113/(V113+V12+V62)*100</f>
        <v>3.6836132109950563</v>
      </c>
      <c r="W132" s="174">
        <f t="shared" si="68"/>
        <v>4.4485556910398181</v>
      </c>
      <c r="X132" s="174">
        <f t="shared" si="68"/>
        <v>3.0385760884980852</v>
      </c>
      <c r="Y132" s="174"/>
      <c r="Z132" s="174">
        <f t="shared" ref="Z132:AB135" si="69">+Z113/(Z113+Z12+Z62)*100</f>
        <v>1.6714390357594726</v>
      </c>
      <c r="AA132" s="174">
        <f t="shared" si="69"/>
        <v>2.2225536992840094</v>
      </c>
      <c r="AB132" s="174">
        <f t="shared" si="69"/>
        <v>1.2269938650306749</v>
      </c>
      <c r="AC132" s="108"/>
      <c r="AD132" s="108"/>
      <c r="AE132" s="108"/>
      <c r="AF132" s="108"/>
      <c r="AG132" s="108"/>
    </row>
    <row r="133" spans="1:33" s="124" customFormat="1" ht="15" customHeight="1" x14ac:dyDescent="0.25">
      <c r="A133" s="108" t="s">
        <v>73</v>
      </c>
      <c r="B133" s="126">
        <f t="shared" si="63"/>
        <v>9.2637784892319299</v>
      </c>
      <c r="C133" s="126">
        <f t="shared" si="63"/>
        <v>10.809073439605003</v>
      </c>
      <c r="D133" s="126">
        <f t="shared" si="63"/>
        <v>7.7898952476616614</v>
      </c>
      <c r="E133" s="126"/>
      <c r="F133" s="126">
        <f t="shared" si="64"/>
        <v>13.550939663699307</v>
      </c>
      <c r="G133" s="126">
        <f t="shared" si="64"/>
        <v>15.42912506391797</v>
      </c>
      <c r="H133" s="126">
        <f t="shared" si="64"/>
        <v>11.535351201478743</v>
      </c>
      <c r="I133" s="126"/>
      <c r="J133" s="126">
        <f t="shared" si="65"/>
        <v>11.492361548016582</v>
      </c>
      <c r="K133" s="126">
        <f t="shared" si="65"/>
        <v>12.875398332635916</v>
      </c>
      <c r="L133" s="126">
        <f t="shared" si="65"/>
        <v>10.102839402367247</v>
      </c>
      <c r="M133" s="126"/>
      <c r="N133" s="126">
        <f t="shared" si="66"/>
        <v>5.9701492537313428</v>
      </c>
      <c r="O133" s="126">
        <f t="shared" si="66"/>
        <v>6.8950648739759313</v>
      </c>
      <c r="P133" s="126">
        <f t="shared" si="66"/>
        <v>5.0791133265360067</v>
      </c>
      <c r="Q133" s="126"/>
      <c r="R133" s="126">
        <f t="shared" si="67"/>
        <v>10.299381711682395</v>
      </c>
      <c r="S133" s="126">
        <f t="shared" si="67"/>
        <v>11.9867700729927</v>
      </c>
      <c r="T133" s="126">
        <f t="shared" si="67"/>
        <v>8.769389865563598</v>
      </c>
      <c r="U133" s="126"/>
      <c r="V133" s="126">
        <f t="shared" si="68"/>
        <v>4.1642307865269599</v>
      </c>
      <c r="W133" s="126">
        <f t="shared" si="68"/>
        <v>5.0602049955219428</v>
      </c>
      <c r="X133" s="126">
        <f t="shared" si="68"/>
        <v>3.4255004922874956</v>
      </c>
      <c r="Y133" s="126"/>
      <c r="Z133" s="126">
        <f t="shared" si="69"/>
        <v>1.7508754377188593</v>
      </c>
      <c r="AA133" s="126">
        <f t="shared" si="69"/>
        <v>2.3637557452396587</v>
      </c>
      <c r="AB133" s="126">
        <f t="shared" si="69"/>
        <v>1.2783192001012531</v>
      </c>
      <c r="AC133" s="108"/>
      <c r="AD133" s="108"/>
      <c r="AE133" s="108"/>
      <c r="AF133" s="108"/>
      <c r="AG133" s="108"/>
    </row>
    <row r="134" spans="1:33" s="124" customFormat="1" ht="15" customHeight="1" x14ac:dyDescent="0.25">
      <c r="A134" s="108" t="s">
        <v>74</v>
      </c>
      <c r="B134" s="126">
        <f t="shared" si="63"/>
        <v>1.5940679180398338</v>
      </c>
      <c r="C134" s="126">
        <f t="shared" si="63"/>
        <v>2.0820320632937745</v>
      </c>
      <c r="D134" s="126">
        <f t="shared" si="63"/>
        <v>1.0735174354038648</v>
      </c>
      <c r="E134" s="126"/>
      <c r="F134" s="126">
        <f t="shared" si="64"/>
        <v>1.446316147694402</v>
      </c>
      <c r="G134" s="126">
        <f t="shared" si="64"/>
        <v>1.7991494929669611</v>
      </c>
      <c r="H134" s="126">
        <f t="shared" si="64"/>
        <v>1.0638297872340425</v>
      </c>
      <c r="I134" s="126"/>
      <c r="J134" s="126">
        <f t="shared" si="65"/>
        <v>1.7101551480959098</v>
      </c>
      <c r="K134" s="126">
        <f t="shared" si="65"/>
        <v>2.0938872002701792</v>
      </c>
      <c r="L134" s="126">
        <f t="shared" si="65"/>
        <v>1.2910365178900773</v>
      </c>
      <c r="M134" s="126"/>
      <c r="N134" s="126">
        <f t="shared" si="66"/>
        <v>1.288996824210723</v>
      </c>
      <c r="O134" s="126">
        <f t="shared" si="66"/>
        <v>2.0021842009464872</v>
      </c>
      <c r="P134" s="126">
        <f t="shared" si="66"/>
        <v>0.53722179585571761</v>
      </c>
      <c r="Q134" s="126"/>
      <c r="R134" s="126">
        <f t="shared" si="67"/>
        <v>2.9511918274687856</v>
      </c>
      <c r="S134" s="126">
        <f t="shared" si="67"/>
        <v>3.7861915367483299</v>
      </c>
      <c r="T134" s="126">
        <f t="shared" si="67"/>
        <v>2.083333333333333</v>
      </c>
      <c r="U134" s="126"/>
      <c r="V134" s="126">
        <f t="shared" si="68"/>
        <v>0.7180650037792895</v>
      </c>
      <c r="W134" s="126">
        <f t="shared" si="68"/>
        <v>0.96978739276389403</v>
      </c>
      <c r="X134" s="126">
        <f t="shared" si="68"/>
        <v>0.4595940252776714</v>
      </c>
      <c r="Y134" s="126"/>
      <c r="Z134" s="126">
        <f t="shared" si="69"/>
        <v>0</v>
      </c>
      <c r="AA134" s="126">
        <f t="shared" si="69"/>
        <v>0</v>
      </c>
      <c r="AB134" s="126">
        <f t="shared" si="69"/>
        <v>0</v>
      </c>
      <c r="AC134" s="108"/>
      <c r="AD134" s="108"/>
      <c r="AE134" s="108"/>
      <c r="AF134" s="108"/>
      <c r="AG134" s="108"/>
    </row>
    <row r="135" spans="1:33" s="124" customFormat="1" ht="15" customHeight="1" x14ac:dyDescent="0.25">
      <c r="A135" s="108" t="s">
        <v>263</v>
      </c>
      <c r="B135" s="126">
        <f t="shared" si="63"/>
        <v>3.3058539428761762</v>
      </c>
      <c r="C135" s="126">
        <f t="shared" si="63"/>
        <v>3.8819875776397512</v>
      </c>
      <c r="D135" s="126">
        <f t="shared" si="63"/>
        <v>2.7683888620634156</v>
      </c>
      <c r="E135" s="126"/>
      <c r="F135" s="126">
        <f t="shared" si="64"/>
        <v>4.5185810810810816</v>
      </c>
      <c r="G135" s="126">
        <f t="shared" si="64"/>
        <v>4.9608355091383807</v>
      </c>
      <c r="H135" s="126">
        <f t="shared" si="64"/>
        <v>4.1017227235438884</v>
      </c>
      <c r="I135" s="126"/>
      <c r="J135" s="126">
        <f t="shared" si="65"/>
        <v>3.612903225806452</v>
      </c>
      <c r="K135" s="126">
        <f t="shared" si="65"/>
        <v>4.2163153070577453</v>
      </c>
      <c r="L135" s="126">
        <f t="shared" si="65"/>
        <v>3.0794165316045379</v>
      </c>
      <c r="M135" s="126"/>
      <c r="N135" s="126">
        <f t="shared" si="66"/>
        <v>2.3200757575757578</v>
      </c>
      <c r="O135" s="126">
        <f t="shared" si="66"/>
        <v>3.7109375</v>
      </c>
      <c r="P135" s="126">
        <f t="shared" si="66"/>
        <v>1.0110294117647058</v>
      </c>
      <c r="Q135" s="126"/>
      <c r="R135" s="126">
        <f t="shared" si="67"/>
        <v>5.2609603340292281</v>
      </c>
      <c r="S135" s="126">
        <f t="shared" si="67"/>
        <v>5.4008438818565399</v>
      </c>
      <c r="T135" s="126">
        <f t="shared" si="67"/>
        <v>5.1239669421487601</v>
      </c>
      <c r="U135" s="126"/>
      <c r="V135" s="126">
        <f t="shared" si="68"/>
        <v>1.1256190904997749</v>
      </c>
      <c r="W135" s="126">
        <f t="shared" si="68"/>
        <v>1.4940239043824701</v>
      </c>
      <c r="X135" s="126">
        <f t="shared" si="68"/>
        <v>0.82169268693508635</v>
      </c>
      <c r="Y135" s="126"/>
      <c r="Z135" s="126">
        <f t="shared" si="69"/>
        <v>1.0204081632653061</v>
      </c>
      <c r="AA135" s="126">
        <f t="shared" si="69"/>
        <v>1.4577259475218658</v>
      </c>
      <c r="AB135" s="126">
        <f t="shared" si="69"/>
        <v>0.40816326530612246</v>
      </c>
      <c r="AC135" s="108"/>
      <c r="AD135" s="108"/>
      <c r="AE135" s="108"/>
      <c r="AF135" s="108"/>
      <c r="AG135" s="108"/>
    </row>
    <row r="136" spans="1:33" s="124" customFormat="1" ht="15" customHeight="1" x14ac:dyDescent="0.25">
      <c r="A136" s="127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08"/>
      <c r="AD136" s="108"/>
      <c r="AE136" s="108"/>
      <c r="AF136" s="108"/>
      <c r="AG136" s="108"/>
    </row>
    <row r="137" spans="1:33" s="124" customFormat="1" ht="15" customHeight="1" x14ac:dyDescent="0.25">
      <c r="A137" s="113" t="s">
        <v>471</v>
      </c>
      <c r="B137" s="128"/>
      <c r="C137" s="128"/>
      <c r="D137" s="128"/>
      <c r="E137" s="129"/>
      <c r="F137" s="128"/>
      <c r="G137" s="128"/>
      <c r="H137" s="128"/>
      <c r="I137" s="129"/>
      <c r="J137" s="128"/>
      <c r="K137" s="128"/>
      <c r="L137" s="128"/>
      <c r="M137" s="129"/>
      <c r="N137" s="128"/>
      <c r="O137" s="128"/>
      <c r="P137" s="128"/>
      <c r="Q137" s="129"/>
      <c r="R137" s="128"/>
      <c r="S137" s="128"/>
      <c r="T137" s="128"/>
      <c r="U137" s="129"/>
      <c r="V137" s="128"/>
      <c r="W137" s="128"/>
      <c r="X137" s="128"/>
      <c r="Y137" s="129"/>
      <c r="Z137" s="128"/>
      <c r="AA137" s="128"/>
      <c r="AB137" s="128"/>
      <c r="AC137" s="108"/>
      <c r="AD137" s="108"/>
      <c r="AE137" s="108"/>
      <c r="AF137" s="108"/>
      <c r="AG137" s="108"/>
    </row>
    <row r="138" spans="1:33" s="124" customFormat="1" ht="15" customHeight="1" x14ac:dyDescent="0.25">
      <c r="A138" s="138" t="s">
        <v>19</v>
      </c>
      <c r="B138" s="174">
        <f t="shared" ref="B138:D141" si="70">+B119/(B119+B18+B68)*100</f>
        <v>9.2963323921308785</v>
      </c>
      <c r="C138" s="174">
        <f t="shared" si="70"/>
        <v>10.681607005055357</v>
      </c>
      <c r="D138" s="174">
        <f t="shared" si="70"/>
        <v>7.9696537785721295</v>
      </c>
      <c r="E138" s="174"/>
      <c r="F138" s="174">
        <f t="shared" ref="F138:H141" si="71">+F119/(F119+F18+F68)*100</f>
        <v>14.003841166138642</v>
      </c>
      <c r="G138" s="174">
        <f t="shared" si="71"/>
        <v>15.788804071246821</v>
      </c>
      <c r="H138" s="174">
        <f t="shared" si="71"/>
        <v>12.100139082058414</v>
      </c>
      <c r="I138" s="174"/>
      <c r="J138" s="174">
        <f t="shared" ref="J138:L141" si="72">+J119/(J119+J18+J68)*100</f>
        <v>11.411077618688772</v>
      </c>
      <c r="K138" s="174">
        <f t="shared" si="72"/>
        <v>12.644631213959975</v>
      </c>
      <c r="L138" s="174">
        <f t="shared" si="72"/>
        <v>10.178174558330507</v>
      </c>
      <c r="M138" s="174"/>
      <c r="N138" s="174">
        <f t="shared" ref="N138:P141" si="73">+N119/(N119+N18+N68)*100</f>
        <v>5.9272455353215454</v>
      </c>
      <c r="O138" s="174">
        <f t="shared" si="73"/>
        <v>6.8392199155208058</v>
      </c>
      <c r="P138" s="174">
        <f t="shared" si="73"/>
        <v>5.0529852675109854</v>
      </c>
      <c r="Q138" s="174"/>
      <c r="R138" s="174">
        <f t="shared" ref="R138:T141" si="74">+R119/(R119+R18+R68)*100</f>
        <v>10.376930998970133</v>
      </c>
      <c r="S138" s="174">
        <f t="shared" si="74"/>
        <v>11.728103677638073</v>
      </c>
      <c r="T138" s="174">
        <f t="shared" si="74"/>
        <v>9.1297975997148164</v>
      </c>
      <c r="U138" s="174"/>
      <c r="V138" s="174">
        <f t="shared" ref="V138:X141" si="75">+V119/(V119+V18+V68)*100</f>
        <v>4.0034576438626823</v>
      </c>
      <c r="W138" s="174">
        <f t="shared" si="75"/>
        <v>4.7500809672892146</v>
      </c>
      <c r="X138" s="174">
        <f t="shared" si="75"/>
        <v>3.3737024221453291</v>
      </c>
      <c r="Y138" s="174"/>
      <c r="Z138" s="174">
        <f t="shared" ref="Z138:AB141" si="76">+Z119/(Z119+Z18+Z68)*100</f>
        <v>1.7222723174030656</v>
      </c>
      <c r="AA138" s="174">
        <f t="shared" si="76"/>
        <v>2.2478736330498177</v>
      </c>
      <c r="AB138" s="174">
        <f t="shared" si="76"/>
        <v>1.3003901170351104</v>
      </c>
      <c r="AC138" s="108"/>
      <c r="AD138" s="108"/>
      <c r="AE138" s="108"/>
      <c r="AF138" s="108"/>
      <c r="AG138" s="108"/>
    </row>
    <row r="139" spans="1:33" ht="15" customHeight="1" x14ac:dyDescent="0.25">
      <c r="A139" s="108" t="s">
        <v>73</v>
      </c>
      <c r="B139" s="126">
        <f t="shared" si="70"/>
        <v>10.563958366402867</v>
      </c>
      <c r="C139" s="126">
        <f t="shared" si="70"/>
        <v>12.16327139765689</v>
      </c>
      <c r="D139" s="126">
        <f t="shared" si="70"/>
        <v>9.0504647488237833</v>
      </c>
      <c r="E139" s="130"/>
      <c r="F139" s="126">
        <f t="shared" si="71"/>
        <v>15.778122516932157</v>
      </c>
      <c r="G139" s="126">
        <f t="shared" si="71"/>
        <v>17.755333552896403</v>
      </c>
      <c r="H139" s="126">
        <f t="shared" si="71"/>
        <v>13.661822881986604</v>
      </c>
      <c r="I139" s="130"/>
      <c r="J139" s="126">
        <f t="shared" si="72"/>
        <v>12.987357439660506</v>
      </c>
      <c r="K139" s="126">
        <f t="shared" si="72"/>
        <v>14.392092549089137</v>
      </c>
      <c r="L139" s="126">
        <f t="shared" si="72"/>
        <v>11.590177666093551</v>
      </c>
      <c r="M139" s="130"/>
      <c r="N139" s="126">
        <f t="shared" si="73"/>
        <v>6.752790734238248</v>
      </c>
      <c r="O139" s="126">
        <f t="shared" si="73"/>
        <v>7.6972798276326415</v>
      </c>
      <c r="P139" s="126">
        <f t="shared" si="73"/>
        <v>5.8580394958412008</v>
      </c>
      <c r="Q139" s="130"/>
      <c r="R139" s="126">
        <f t="shared" si="74"/>
        <v>11.593390524468708</v>
      </c>
      <c r="S139" s="126">
        <f t="shared" si="74"/>
        <v>13.167478840728391</v>
      </c>
      <c r="T139" s="126">
        <f t="shared" si="74"/>
        <v>10.168547151413845</v>
      </c>
      <c r="U139" s="130"/>
      <c r="V139" s="126">
        <f t="shared" si="75"/>
        <v>4.7046744775939118</v>
      </c>
      <c r="W139" s="126">
        <f t="shared" si="75"/>
        <v>5.6210639153155562</v>
      </c>
      <c r="X139" s="126">
        <f t="shared" si="75"/>
        <v>3.9527212754260583</v>
      </c>
      <c r="Y139" s="130"/>
      <c r="Z139" s="126">
        <f t="shared" si="76"/>
        <v>1.8347713974015669</v>
      </c>
      <c r="AA139" s="126">
        <f t="shared" si="76"/>
        <v>2.4457775726811262</v>
      </c>
      <c r="AB139" s="126">
        <f t="shared" si="76"/>
        <v>1.3741520264393807</v>
      </c>
    </row>
    <row r="140" spans="1:33" ht="15" customHeight="1" x14ac:dyDescent="0.25">
      <c r="A140" s="108" t="s">
        <v>74</v>
      </c>
      <c r="B140" s="126">
        <f t="shared" si="70"/>
        <v>1.6351086996641198</v>
      </c>
      <c r="C140" s="126">
        <f t="shared" si="70"/>
        <v>2.1443888491779846</v>
      </c>
      <c r="D140" s="126">
        <f t="shared" si="70"/>
        <v>1.0913531252384949</v>
      </c>
      <c r="E140" s="130"/>
      <c r="F140" s="126">
        <f t="shared" si="71"/>
        <v>1.4754962234322853</v>
      </c>
      <c r="G140" s="126">
        <f t="shared" si="71"/>
        <v>1.8556005398110662</v>
      </c>
      <c r="H140" s="126">
        <f t="shared" si="71"/>
        <v>1.0626603151337486</v>
      </c>
      <c r="I140" s="130"/>
      <c r="J140" s="126">
        <f t="shared" si="72"/>
        <v>1.7601161313736162</v>
      </c>
      <c r="K140" s="126">
        <f t="shared" si="72"/>
        <v>2.1520305449496702</v>
      </c>
      <c r="L140" s="126">
        <f t="shared" si="72"/>
        <v>1.3307984790874523</v>
      </c>
      <c r="M140" s="130"/>
      <c r="N140" s="126">
        <f t="shared" si="73"/>
        <v>1.3284559106661533</v>
      </c>
      <c r="O140" s="126">
        <f t="shared" si="73"/>
        <v>2.0637898686679175</v>
      </c>
      <c r="P140" s="126">
        <f t="shared" si="73"/>
        <v>0.55357848952154998</v>
      </c>
      <c r="Q140" s="130"/>
      <c r="R140" s="126">
        <f t="shared" si="74"/>
        <v>3.0255709545188365</v>
      </c>
      <c r="S140" s="126">
        <f t="shared" si="74"/>
        <v>3.8886770873046128</v>
      </c>
      <c r="T140" s="126">
        <f t="shared" si="74"/>
        <v>2.12</v>
      </c>
      <c r="U140" s="130"/>
      <c r="V140" s="126">
        <f t="shared" si="75"/>
        <v>0.73743450417232681</v>
      </c>
      <c r="W140" s="126">
        <f t="shared" si="75"/>
        <v>1.0015408320493067</v>
      </c>
      <c r="X140" s="126">
        <f t="shared" si="75"/>
        <v>0.46929996089166992</v>
      </c>
      <c r="Y140" s="130"/>
      <c r="Z140" s="126">
        <f t="shared" si="76"/>
        <v>0</v>
      </c>
      <c r="AA140" s="126">
        <f t="shared" si="76"/>
        <v>0</v>
      </c>
      <c r="AB140" s="126">
        <f t="shared" si="76"/>
        <v>0</v>
      </c>
    </row>
    <row r="141" spans="1:33" ht="15" customHeight="1" x14ac:dyDescent="0.25">
      <c r="A141" s="108" t="s">
        <v>263</v>
      </c>
      <c r="B141" s="126">
        <f t="shared" si="70"/>
        <v>3.3058539428761762</v>
      </c>
      <c r="C141" s="126">
        <f t="shared" si="70"/>
        <v>3.8819875776397512</v>
      </c>
      <c r="D141" s="126">
        <f t="shared" si="70"/>
        <v>2.7683888620634156</v>
      </c>
      <c r="E141" s="130"/>
      <c r="F141" s="126">
        <f t="shared" si="71"/>
        <v>4.5185810810810816</v>
      </c>
      <c r="G141" s="126">
        <f t="shared" si="71"/>
        <v>4.9608355091383807</v>
      </c>
      <c r="H141" s="126">
        <f t="shared" si="71"/>
        <v>4.1017227235438884</v>
      </c>
      <c r="I141" s="130"/>
      <c r="J141" s="126">
        <f t="shared" si="72"/>
        <v>3.612903225806452</v>
      </c>
      <c r="K141" s="126">
        <f t="shared" si="72"/>
        <v>4.2163153070577453</v>
      </c>
      <c r="L141" s="126">
        <f t="shared" si="72"/>
        <v>3.0794165316045379</v>
      </c>
      <c r="M141" s="130"/>
      <c r="N141" s="126">
        <f t="shared" si="73"/>
        <v>2.3200757575757578</v>
      </c>
      <c r="O141" s="126">
        <f t="shared" si="73"/>
        <v>3.7109375</v>
      </c>
      <c r="P141" s="126">
        <f t="shared" si="73"/>
        <v>1.0110294117647058</v>
      </c>
      <c r="Q141" s="130"/>
      <c r="R141" s="126">
        <f t="shared" si="74"/>
        <v>5.2609603340292281</v>
      </c>
      <c r="S141" s="126">
        <f t="shared" si="74"/>
        <v>5.4008438818565399</v>
      </c>
      <c r="T141" s="126">
        <f t="shared" si="74"/>
        <v>5.1239669421487601</v>
      </c>
      <c r="U141" s="130"/>
      <c r="V141" s="126">
        <f t="shared" si="75"/>
        <v>1.1256190904997749</v>
      </c>
      <c r="W141" s="126">
        <f t="shared" si="75"/>
        <v>1.4940239043824701</v>
      </c>
      <c r="X141" s="126">
        <f t="shared" si="75"/>
        <v>0.82169268693508635</v>
      </c>
      <c r="Y141" s="130"/>
      <c r="Z141" s="126">
        <f t="shared" si="76"/>
        <v>1.0204081632653061</v>
      </c>
      <c r="AA141" s="126">
        <f t="shared" si="76"/>
        <v>1.4577259475218658</v>
      </c>
      <c r="AB141" s="126">
        <f t="shared" si="76"/>
        <v>0.40816326530612246</v>
      </c>
    </row>
    <row r="142" spans="1:33" ht="15" customHeigh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33" ht="15" customHeight="1" x14ac:dyDescent="0.25">
      <c r="A143" s="139" t="s">
        <v>472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33" ht="15" customHeight="1" x14ac:dyDescent="0.25">
      <c r="A144" s="140" t="s">
        <v>19</v>
      </c>
      <c r="B144" s="174">
        <f t="shared" ref="B144:D146" si="77">+B125/(B125+B24+B74)*100</f>
        <v>5.581500169022549</v>
      </c>
      <c r="C144" s="174">
        <f t="shared" si="77"/>
        <v>7.0131845841784983</v>
      </c>
      <c r="D144" s="174">
        <f t="shared" si="77"/>
        <v>4.1849076203902946</v>
      </c>
      <c r="E144" s="174"/>
      <c r="F144" s="174">
        <f t="shared" ref="F144:H146" si="78">+F125/(F125+F24+F74)*100</f>
        <v>7.2643533783430154</v>
      </c>
      <c r="G144" s="174">
        <f t="shared" si="78"/>
        <v>8.8783633981658774</v>
      </c>
      <c r="H144" s="174">
        <f t="shared" si="78"/>
        <v>5.5204703832752609</v>
      </c>
      <c r="I144" s="174"/>
      <c r="J144" s="174">
        <f t="shared" ref="J144:L146" si="79">+J125/(J125+J24+J74)*100</f>
        <v>7.3819945581450375</v>
      </c>
      <c r="K144" s="174">
        <f t="shared" si="79"/>
        <v>8.7700908455625441</v>
      </c>
      <c r="L144" s="174">
        <f t="shared" si="79"/>
        <v>5.9495192307692308</v>
      </c>
      <c r="M144" s="174"/>
      <c r="N144" s="174">
        <f t="shared" ref="N144:P146" si="80">+N125/(N125+N24+N74)*100</f>
        <v>3.7672456930445355</v>
      </c>
      <c r="O144" s="174">
        <f t="shared" si="80"/>
        <v>4.6955036994877632</v>
      </c>
      <c r="P144" s="174">
        <f t="shared" si="80"/>
        <v>2.8300531532825741</v>
      </c>
      <c r="Q144" s="174"/>
      <c r="R144" s="174">
        <f t="shared" ref="R144:T146" si="81">+R125/(R125+R24+R74)*100</f>
        <v>6.5143648321218413</v>
      </c>
      <c r="S144" s="174">
        <f t="shared" si="81"/>
        <v>8.5174418604651159</v>
      </c>
      <c r="T144" s="174">
        <f t="shared" si="81"/>
        <v>4.6926635822868477</v>
      </c>
      <c r="U144" s="174"/>
      <c r="V144" s="174">
        <f t="shared" ref="V144:X146" si="82">+V125/(V125+V24+V74)*100</f>
        <v>2.5571888318691833</v>
      </c>
      <c r="W144" s="174">
        <f t="shared" si="82"/>
        <v>3.3859615750428</v>
      </c>
      <c r="X144" s="174">
        <f t="shared" si="82"/>
        <v>1.858974358974359</v>
      </c>
      <c r="Y144" s="174"/>
      <c r="Z144" s="174">
        <f t="shared" ref="Z144:AB145" si="83">+Z125/(Z125+Z24+Z74)*100</f>
        <v>1.5278838808250574</v>
      </c>
      <c r="AA144" s="174">
        <f t="shared" si="83"/>
        <v>2.1517553793884483</v>
      </c>
      <c r="AB144" s="174">
        <f t="shared" si="83"/>
        <v>1.018047200370199</v>
      </c>
    </row>
    <row r="145" spans="1:28" ht="15" customHeight="1" x14ac:dyDescent="0.25">
      <c r="A145" s="108" t="s">
        <v>73</v>
      </c>
      <c r="B145" s="126">
        <f t="shared" si="77"/>
        <v>5.6370812670782309</v>
      </c>
      <c r="C145" s="126">
        <f t="shared" si="77"/>
        <v>7.088490812639348</v>
      </c>
      <c r="D145" s="126">
        <f t="shared" si="77"/>
        <v>4.2221500487171157</v>
      </c>
      <c r="E145" s="130"/>
      <c r="F145" s="126">
        <f t="shared" si="78"/>
        <v>7.3297045922950899</v>
      </c>
      <c r="G145" s="126">
        <f t="shared" si="78"/>
        <v>8.96236012207528</v>
      </c>
      <c r="H145" s="126">
        <f t="shared" si="78"/>
        <v>5.564720114373694</v>
      </c>
      <c r="I145" s="130"/>
      <c r="J145" s="126">
        <f t="shared" si="79"/>
        <v>7.4529710361301875</v>
      </c>
      <c r="K145" s="126">
        <f t="shared" si="79"/>
        <v>8.8525746531859859</v>
      </c>
      <c r="L145" s="126">
        <f t="shared" si="79"/>
        <v>6.0080106809078773</v>
      </c>
      <c r="M145" s="130"/>
      <c r="N145" s="126">
        <f t="shared" si="80"/>
        <v>3.8105567606652206</v>
      </c>
      <c r="O145" s="126">
        <f t="shared" si="80"/>
        <v>4.7509357903829539</v>
      </c>
      <c r="P145" s="126">
        <f t="shared" si="80"/>
        <v>2.8617083091226032</v>
      </c>
      <c r="Q145" s="130"/>
      <c r="R145" s="126">
        <f t="shared" si="81"/>
        <v>6.5817112449236799</v>
      </c>
      <c r="S145" s="126">
        <f t="shared" si="81"/>
        <v>8.6062564253194314</v>
      </c>
      <c r="T145" s="126">
        <f t="shared" si="81"/>
        <v>4.7370533922119629</v>
      </c>
      <c r="U145" s="130"/>
      <c r="V145" s="126">
        <f t="shared" si="82"/>
        <v>2.5884838880084522</v>
      </c>
      <c r="W145" s="126">
        <f t="shared" si="82"/>
        <v>3.4416086620262956</v>
      </c>
      <c r="X145" s="126">
        <f t="shared" si="82"/>
        <v>1.8752020691884901</v>
      </c>
      <c r="Y145" s="130"/>
      <c r="Z145" s="126">
        <f t="shared" si="83"/>
        <v>1.5345268542199488</v>
      </c>
      <c r="AA145" s="126">
        <f t="shared" si="83"/>
        <v>2.1615472127417523</v>
      </c>
      <c r="AB145" s="126">
        <f t="shared" si="83"/>
        <v>1.0223048327137547</v>
      </c>
    </row>
    <row r="146" spans="1:28" ht="15" customHeight="1" x14ac:dyDescent="0.25">
      <c r="A146" s="108" t="s">
        <v>74</v>
      </c>
      <c r="B146" s="126">
        <f t="shared" si="77"/>
        <v>0.24301336573511542</v>
      </c>
      <c r="C146" s="126">
        <f t="shared" si="77"/>
        <v>0</v>
      </c>
      <c r="D146" s="126">
        <f t="shared" si="77"/>
        <v>0.49504950495049505</v>
      </c>
      <c r="E146" s="130"/>
      <c r="F146" s="126">
        <f t="shared" si="78"/>
        <v>0.54347826086956519</v>
      </c>
      <c r="G146" s="126">
        <f t="shared" si="78"/>
        <v>0</v>
      </c>
      <c r="H146" s="126">
        <f t="shared" si="78"/>
        <v>1.098901098901099</v>
      </c>
      <c r="I146" s="130"/>
      <c r="J146" s="126">
        <f t="shared" si="79"/>
        <v>0</v>
      </c>
      <c r="K146" s="126">
        <f t="shared" si="79"/>
        <v>0</v>
      </c>
      <c r="L146" s="126">
        <f t="shared" si="79"/>
        <v>0</v>
      </c>
      <c r="M146" s="130"/>
      <c r="N146" s="126">
        <f t="shared" si="80"/>
        <v>0</v>
      </c>
      <c r="O146" s="126">
        <f t="shared" si="80"/>
        <v>0</v>
      </c>
      <c r="P146" s="126">
        <f t="shared" si="80"/>
        <v>0</v>
      </c>
      <c r="Q146" s="130"/>
      <c r="R146" s="126">
        <f t="shared" si="81"/>
        <v>0.61349693251533743</v>
      </c>
      <c r="S146" s="126">
        <f t="shared" si="81"/>
        <v>0</v>
      </c>
      <c r="T146" s="126">
        <f t="shared" si="81"/>
        <v>1.0869565217391304</v>
      </c>
      <c r="U146" s="130"/>
      <c r="V146" s="126">
        <f t="shared" si="82"/>
        <v>0</v>
      </c>
      <c r="W146" s="126">
        <f t="shared" si="82"/>
        <v>0</v>
      </c>
      <c r="X146" s="126">
        <f t="shared" si="82"/>
        <v>0</v>
      </c>
      <c r="Y146" s="130"/>
      <c r="Z146" s="126">
        <v>0</v>
      </c>
      <c r="AA146" s="126">
        <v>0</v>
      </c>
      <c r="AB146" s="126">
        <v>0</v>
      </c>
    </row>
    <row r="147" spans="1:28" ht="15" customHeight="1" thickBot="1" x14ac:dyDescent="0.3">
      <c r="A147" s="123" t="s">
        <v>263</v>
      </c>
      <c r="B147" s="132">
        <v>0</v>
      </c>
      <c r="C147" s="132">
        <v>0</v>
      </c>
      <c r="D147" s="132">
        <v>0</v>
      </c>
      <c r="E147" s="133"/>
      <c r="F147" s="132">
        <v>0</v>
      </c>
      <c r="G147" s="132">
        <v>0</v>
      </c>
      <c r="H147" s="132">
        <v>0</v>
      </c>
      <c r="I147" s="133"/>
      <c r="J147" s="132">
        <v>0</v>
      </c>
      <c r="K147" s="132">
        <v>0</v>
      </c>
      <c r="L147" s="132">
        <v>0</v>
      </c>
      <c r="M147" s="133"/>
      <c r="N147" s="132">
        <v>0</v>
      </c>
      <c r="O147" s="132">
        <v>0</v>
      </c>
      <c r="P147" s="132">
        <v>0</v>
      </c>
      <c r="Q147" s="133"/>
      <c r="R147" s="132">
        <v>0</v>
      </c>
      <c r="S147" s="132">
        <v>0</v>
      </c>
      <c r="T147" s="132">
        <v>0</v>
      </c>
      <c r="U147" s="133"/>
      <c r="V147" s="132">
        <v>0</v>
      </c>
      <c r="W147" s="132">
        <v>0</v>
      </c>
      <c r="X147" s="132">
        <v>0</v>
      </c>
      <c r="Y147" s="133"/>
      <c r="Z147" s="132">
        <v>0</v>
      </c>
      <c r="AA147" s="132">
        <v>0</v>
      </c>
      <c r="AB147" s="132">
        <v>0</v>
      </c>
    </row>
    <row r="148" spans="1:28" ht="15" customHeight="1" x14ac:dyDescent="0.25">
      <c r="A148" s="317" t="s">
        <v>256</v>
      </c>
      <c r="B148" s="317"/>
      <c r="C148" s="317"/>
      <c r="D148" s="317"/>
      <c r="E148" s="317"/>
      <c r="F148" s="317"/>
      <c r="G148" s="317"/>
      <c r="H148" s="317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  <c r="S148" s="317"/>
      <c r="T148" s="317"/>
      <c r="U148" s="317"/>
      <c r="V148" s="317"/>
      <c r="W148" s="317"/>
      <c r="X148" s="317"/>
      <c r="Y148" s="317"/>
      <c r="Z148" s="317"/>
      <c r="AA148" s="317"/>
      <c r="AB148" s="317"/>
    </row>
    <row r="149" spans="1:28" ht="15" customHeight="1" x14ac:dyDescent="0.25">
      <c r="A149" s="318" t="s">
        <v>242</v>
      </c>
      <c r="B149" s="318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</row>
  </sheetData>
  <mergeCells count="54">
    <mergeCell ref="N108:P108"/>
    <mergeCell ref="R108:T108"/>
    <mergeCell ref="V108:X108"/>
    <mergeCell ref="Z57:AB57"/>
    <mergeCell ref="A55:AB55"/>
    <mergeCell ref="A1:AB1"/>
    <mergeCell ref="A2:AB2"/>
    <mergeCell ref="A3:AB3"/>
    <mergeCell ref="A4:AB4"/>
    <mergeCell ref="A5:AB5"/>
    <mergeCell ref="A51:AB51"/>
    <mergeCell ref="A52:AB52"/>
    <mergeCell ref="A53:AB53"/>
    <mergeCell ref="A54:AB54"/>
    <mergeCell ref="A7:A8"/>
    <mergeCell ref="B7:D7"/>
    <mergeCell ref="F7:H7"/>
    <mergeCell ref="F57:H57"/>
    <mergeCell ref="J57:L57"/>
    <mergeCell ref="N57:P57"/>
    <mergeCell ref="R57:T57"/>
    <mergeCell ref="V57:X57"/>
    <mergeCell ref="A149:AB149"/>
    <mergeCell ref="A60:AB60"/>
    <mergeCell ref="A79:AB79"/>
    <mergeCell ref="A97:AB97"/>
    <mergeCell ref="A98:AB98"/>
    <mergeCell ref="A102:AB102"/>
    <mergeCell ref="A111:AB111"/>
    <mergeCell ref="Z108:AB108"/>
    <mergeCell ref="A106:AB106"/>
    <mergeCell ref="A103:AB103"/>
    <mergeCell ref="A104:AB104"/>
    <mergeCell ref="A105:AB105"/>
    <mergeCell ref="A108:A109"/>
    <mergeCell ref="B108:D108"/>
    <mergeCell ref="F108:H108"/>
    <mergeCell ref="J108:L108"/>
    <mergeCell ref="AD1:AE2"/>
    <mergeCell ref="AD51:AE52"/>
    <mergeCell ref="AE103:AF104"/>
    <mergeCell ref="A130:AB130"/>
    <mergeCell ref="A148:AB148"/>
    <mergeCell ref="A10:AB10"/>
    <mergeCell ref="A47:AB47"/>
    <mergeCell ref="A48:AB48"/>
    <mergeCell ref="A29:AB29"/>
    <mergeCell ref="N7:P7"/>
    <mergeCell ref="R7:T7"/>
    <mergeCell ref="V7:X7"/>
    <mergeCell ref="Z7:AB7"/>
    <mergeCell ref="J7:L7"/>
    <mergeCell ref="A57:A58"/>
    <mergeCell ref="B57:D57"/>
  </mergeCells>
  <hyperlinks>
    <hyperlink ref="AD1" r:id="rId1" location="INDICE!A1"/>
    <hyperlink ref="AD1:AE2" location="INDICE!A1" display="INDICE"/>
    <hyperlink ref="AD51" r:id="rId2" location="INDICE!A1"/>
    <hyperlink ref="AD51:AE52" location="INDICE!A1" display="INDICE"/>
    <hyperlink ref="AE103" r:id="rId3" location="INDICE!A1"/>
    <hyperlink ref="AE103:AF104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1"/>
  <sheetViews>
    <sheetView zoomScaleNormal="100" zoomScaleSheetLayoutView="100" workbookViewId="0">
      <selection activeCell="AE2" sqref="AE2:AF3"/>
    </sheetView>
  </sheetViews>
  <sheetFormatPr baseColWidth="10" defaultRowHeight="15" customHeight="1" x14ac:dyDescent="0.25"/>
  <cols>
    <col min="1" max="1" width="16.28515625" style="124" bestFit="1" customWidth="1"/>
    <col min="2" max="4" width="7.5703125" style="124" customWidth="1"/>
    <col min="5" max="5" width="1.42578125" style="124" customWidth="1"/>
    <col min="6" max="8" width="7.5703125" style="124" customWidth="1"/>
    <col min="9" max="9" width="1.42578125" style="124" customWidth="1"/>
    <col min="10" max="12" width="7.5703125" style="124" customWidth="1"/>
    <col min="13" max="13" width="1.85546875" style="124" customWidth="1"/>
    <col min="14" max="16" width="7.5703125" style="124" customWidth="1"/>
    <col min="17" max="17" width="1.5703125" style="124" customWidth="1"/>
    <col min="18" max="20" width="7.5703125" style="124" customWidth="1"/>
    <col min="21" max="21" width="1.140625" style="124" customWidth="1"/>
    <col min="22" max="24" width="7.5703125" style="124" customWidth="1"/>
    <col min="25" max="25" width="1.42578125" style="124" customWidth="1"/>
    <col min="26" max="28" width="7.5703125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3" ht="15" customHeight="1" x14ac:dyDescent="0.2">
      <c r="A1" s="321" t="s">
        <v>281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171"/>
    </row>
    <row r="2" spans="1:33" ht="15" customHeight="1" x14ac:dyDescent="0.2">
      <c r="A2" s="321" t="s">
        <v>125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29"/>
      <c r="AE2" s="308" t="s">
        <v>356</v>
      </c>
      <c r="AF2" s="308"/>
      <c r="AG2" s="41"/>
    </row>
    <row r="3" spans="1:33" ht="15" customHeight="1" x14ac:dyDescent="0.2">
      <c r="A3" s="321" t="s">
        <v>254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171"/>
      <c r="AD3" s="30"/>
      <c r="AE3" s="308"/>
      <c r="AF3" s="308"/>
      <c r="AG3" s="41"/>
    </row>
    <row r="4" spans="1:33" ht="15" customHeight="1" x14ac:dyDescent="0.2">
      <c r="A4" s="321" t="s">
        <v>264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D4" s="171"/>
      <c r="AE4" s="171"/>
      <c r="AF4" s="171"/>
      <c r="AG4" s="171"/>
    </row>
    <row r="5" spans="1:33" ht="15" customHeight="1" x14ac:dyDescent="0.25">
      <c r="A5" s="321" t="s">
        <v>248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</row>
    <row r="6" spans="1:33" ht="15" customHeight="1" x14ac:dyDescent="0.25">
      <c r="A6" s="321" t="s">
        <v>513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</row>
    <row r="7" spans="1:33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3" ht="15" customHeight="1" x14ac:dyDescent="0.25">
      <c r="A8" s="323" t="s">
        <v>260</v>
      </c>
      <c r="B8" s="316" t="s">
        <v>261</v>
      </c>
      <c r="C8" s="316"/>
      <c r="D8" s="316"/>
      <c r="E8" s="109"/>
      <c r="F8" s="316" t="s">
        <v>116</v>
      </c>
      <c r="G8" s="316"/>
      <c r="H8" s="316"/>
      <c r="I8" s="109"/>
      <c r="J8" s="316" t="s">
        <v>117</v>
      </c>
      <c r="K8" s="316"/>
      <c r="L8" s="316"/>
      <c r="M8" s="109"/>
      <c r="N8" s="316" t="s">
        <v>118</v>
      </c>
      <c r="O8" s="316"/>
      <c r="P8" s="316"/>
      <c r="Q8" s="109"/>
      <c r="R8" s="316" t="s">
        <v>119</v>
      </c>
      <c r="S8" s="316"/>
      <c r="T8" s="316"/>
      <c r="U8" s="109"/>
      <c r="V8" s="316" t="s">
        <v>120</v>
      </c>
      <c r="W8" s="316"/>
      <c r="X8" s="316"/>
      <c r="Y8" s="109"/>
      <c r="Z8" s="316" t="s">
        <v>121</v>
      </c>
      <c r="AA8" s="316"/>
      <c r="AB8" s="316"/>
    </row>
    <row r="9" spans="1:33" ht="15" customHeight="1" thickBot="1" x14ac:dyDescent="0.3">
      <c r="A9" s="324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3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3" ht="15" customHeight="1" x14ac:dyDescent="0.25">
      <c r="A11" s="151" t="s">
        <v>262</v>
      </c>
      <c r="B11" s="153">
        <f>SUM(B13:B39)</f>
        <v>339468</v>
      </c>
      <c r="C11" s="153">
        <f>SUM(C13:C39)</f>
        <v>166434</v>
      </c>
      <c r="D11" s="153">
        <f>SUM(D13:D39)</f>
        <v>173034</v>
      </c>
      <c r="E11" s="153"/>
      <c r="F11" s="153">
        <f>SUM(F13:F39)</f>
        <v>80026</v>
      </c>
      <c r="G11" s="153">
        <f>SUM(G13:G39)</f>
        <v>41363</v>
      </c>
      <c r="H11" s="153">
        <f>SUM(H13:H39)</f>
        <v>38663</v>
      </c>
      <c r="I11" s="153"/>
      <c r="J11" s="153">
        <f>SUM(J13:J39)</f>
        <v>69986</v>
      </c>
      <c r="K11" s="153">
        <f>SUM(K13:K39)</f>
        <v>35119</v>
      </c>
      <c r="L11" s="153">
        <f>SUM(L13:L39)</f>
        <v>34867</v>
      </c>
      <c r="M11" s="153"/>
      <c r="N11" s="153">
        <f>SUM(N13:N39)</f>
        <v>59457</v>
      </c>
      <c r="O11" s="153">
        <f>SUM(O13:O39)</f>
        <v>29282</v>
      </c>
      <c r="P11" s="153">
        <f>SUM(P13:P39)</f>
        <v>30175</v>
      </c>
      <c r="Q11" s="153"/>
      <c r="R11" s="153">
        <f>SUM(R13:R39)</f>
        <v>62995</v>
      </c>
      <c r="S11" s="153">
        <f>SUM(S13:S39)</f>
        <v>30183</v>
      </c>
      <c r="T11" s="153">
        <f>SUM(T13:T39)</f>
        <v>32812</v>
      </c>
      <c r="U11" s="153"/>
      <c r="V11" s="153">
        <f>SUM(V13:V39)</f>
        <v>51987</v>
      </c>
      <c r="W11" s="153">
        <f>SUM(W13:W39)</f>
        <v>23783</v>
      </c>
      <c r="X11" s="153">
        <f>SUM(X13:X39)</f>
        <v>28204</v>
      </c>
      <c r="Y11" s="153"/>
      <c r="Z11" s="153">
        <f>SUM(Z13:Z39)</f>
        <v>15017</v>
      </c>
      <c r="AA11" s="153">
        <f>SUM(AA13:AA39)</f>
        <v>6704</v>
      </c>
      <c r="AB11" s="153">
        <f>SUM(AB13:AB39)</f>
        <v>8313</v>
      </c>
    </row>
    <row r="12" spans="1:33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3" ht="15" customHeight="1" x14ac:dyDescent="0.2">
      <c r="A13" s="108" t="s">
        <v>79</v>
      </c>
      <c r="B13" s="272">
        <v>20981</v>
      </c>
      <c r="C13" s="272">
        <v>10705</v>
      </c>
      <c r="D13" s="272">
        <v>10276</v>
      </c>
      <c r="E13" s="272"/>
      <c r="F13" s="272">
        <v>5328</v>
      </c>
      <c r="G13" s="272">
        <v>2857</v>
      </c>
      <c r="H13" s="272">
        <v>2471</v>
      </c>
      <c r="I13" s="272"/>
      <c r="J13" s="272">
        <v>4361</v>
      </c>
      <c r="K13" s="272">
        <v>2270</v>
      </c>
      <c r="L13" s="272">
        <v>2091</v>
      </c>
      <c r="M13" s="272"/>
      <c r="N13" s="272">
        <v>3686</v>
      </c>
      <c r="O13" s="272">
        <v>1901</v>
      </c>
      <c r="P13" s="272">
        <v>1785</v>
      </c>
      <c r="Q13" s="272"/>
      <c r="R13" s="272">
        <v>3711</v>
      </c>
      <c r="S13" s="272">
        <v>1798</v>
      </c>
      <c r="T13" s="272">
        <v>1913</v>
      </c>
      <c r="U13" s="272"/>
      <c r="V13" s="272">
        <v>3085</v>
      </c>
      <c r="W13" s="272">
        <v>1508</v>
      </c>
      <c r="X13" s="272">
        <v>1577</v>
      </c>
      <c r="Y13" s="272"/>
      <c r="Z13" s="272">
        <v>810</v>
      </c>
      <c r="AA13" s="272">
        <v>371</v>
      </c>
      <c r="AB13" s="272">
        <v>439</v>
      </c>
    </row>
    <row r="14" spans="1:33" ht="15" customHeight="1" x14ac:dyDescent="0.2">
      <c r="A14" s="108" t="s">
        <v>80</v>
      </c>
      <c r="B14" s="272">
        <v>23342</v>
      </c>
      <c r="C14" s="272">
        <v>11566</v>
      </c>
      <c r="D14" s="272">
        <v>11776</v>
      </c>
      <c r="E14" s="272"/>
      <c r="F14" s="272">
        <v>5362</v>
      </c>
      <c r="G14" s="272">
        <v>2787</v>
      </c>
      <c r="H14" s="272">
        <v>2575</v>
      </c>
      <c r="I14" s="272"/>
      <c r="J14" s="272">
        <v>4871</v>
      </c>
      <c r="K14" s="272">
        <v>2481</v>
      </c>
      <c r="L14" s="272">
        <v>2390</v>
      </c>
      <c r="M14" s="272"/>
      <c r="N14" s="272">
        <v>4358</v>
      </c>
      <c r="O14" s="272">
        <v>2108</v>
      </c>
      <c r="P14" s="272">
        <v>2250</v>
      </c>
      <c r="Q14" s="272"/>
      <c r="R14" s="272">
        <v>4381</v>
      </c>
      <c r="S14" s="272">
        <v>2172</v>
      </c>
      <c r="T14" s="272">
        <v>2209</v>
      </c>
      <c r="U14" s="272"/>
      <c r="V14" s="272">
        <v>3689</v>
      </c>
      <c r="W14" s="272">
        <v>1693</v>
      </c>
      <c r="X14" s="272">
        <v>1996</v>
      </c>
      <c r="Y14" s="272"/>
      <c r="Z14" s="272">
        <v>681</v>
      </c>
      <c r="AA14" s="272">
        <v>325</v>
      </c>
      <c r="AB14" s="272">
        <v>356</v>
      </c>
    </row>
    <row r="15" spans="1:33" ht="15" customHeight="1" x14ac:dyDescent="0.2">
      <c r="A15" s="108" t="s">
        <v>81</v>
      </c>
      <c r="B15" s="272">
        <v>16880</v>
      </c>
      <c r="C15" s="272">
        <v>8180</v>
      </c>
      <c r="D15" s="272">
        <v>8700</v>
      </c>
      <c r="E15" s="272"/>
      <c r="F15" s="272">
        <v>4334</v>
      </c>
      <c r="G15" s="272">
        <v>2243</v>
      </c>
      <c r="H15" s="272">
        <v>2091</v>
      </c>
      <c r="I15" s="272"/>
      <c r="J15" s="272">
        <v>3586</v>
      </c>
      <c r="K15" s="272">
        <v>1741</v>
      </c>
      <c r="L15" s="272">
        <v>1845</v>
      </c>
      <c r="M15" s="272"/>
      <c r="N15" s="272">
        <v>2964</v>
      </c>
      <c r="O15" s="272">
        <v>1417</v>
      </c>
      <c r="P15" s="272">
        <v>1547</v>
      </c>
      <c r="Q15" s="272"/>
      <c r="R15" s="272">
        <v>2905</v>
      </c>
      <c r="S15" s="272">
        <v>1384</v>
      </c>
      <c r="T15" s="272">
        <v>1521</v>
      </c>
      <c r="U15" s="272"/>
      <c r="V15" s="272">
        <v>2427</v>
      </c>
      <c r="W15" s="272">
        <v>1096</v>
      </c>
      <c r="X15" s="272">
        <v>1331</v>
      </c>
      <c r="Y15" s="272"/>
      <c r="Z15" s="272">
        <v>664</v>
      </c>
      <c r="AA15" s="272">
        <v>299</v>
      </c>
      <c r="AB15" s="272">
        <v>365</v>
      </c>
    </row>
    <row r="16" spans="1:33" ht="15" customHeight="1" x14ac:dyDescent="0.2">
      <c r="A16" s="108" t="s">
        <v>82</v>
      </c>
      <c r="B16" s="272">
        <v>22604</v>
      </c>
      <c r="C16" s="272">
        <v>10822</v>
      </c>
      <c r="D16" s="272">
        <v>11782</v>
      </c>
      <c r="E16" s="272"/>
      <c r="F16" s="272">
        <v>5525</v>
      </c>
      <c r="G16" s="272">
        <v>2814</v>
      </c>
      <c r="H16" s="272">
        <v>2711</v>
      </c>
      <c r="I16" s="272"/>
      <c r="J16" s="272">
        <v>4345</v>
      </c>
      <c r="K16" s="272">
        <v>2103</v>
      </c>
      <c r="L16" s="272">
        <v>2242</v>
      </c>
      <c r="M16" s="272"/>
      <c r="N16" s="272">
        <v>3658</v>
      </c>
      <c r="O16" s="272">
        <v>1809</v>
      </c>
      <c r="P16" s="272">
        <v>1849</v>
      </c>
      <c r="Q16" s="272"/>
      <c r="R16" s="272">
        <v>4226</v>
      </c>
      <c r="S16" s="272">
        <v>1995</v>
      </c>
      <c r="T16" s="272">
        <v>2231</v>
      </c>
      <c r="U16" s="272"/>
      <c r="V16" s="272">
        <v>3397</v>
      </c>
      <c r="W16" s="272">
        <v>1480</v>
      </c>
      <c r="X16" s="272">
        <v>1917</v>
      </c>
      <c r="Y16" s="272"/>
      <c r="Z16" s="272">
        <v>1453</v>
      </c>
      <c r="AA16" s="272">
        <v>621</v>
      </c>
      <c r="AB16" s="272">
        <v>832</v>
      </c>
    </row>
    <row r="17" spans="1:28" ht="15" customHeight="1" x14ac:dyDescent="0.2">
      <c r="A17" s="108" t="s">
        <v>83</v>
      </c>
      <c r="B17" s="272">
        <v>5630</v>
      </c>
      <c r="C17" s="272">
        <v>2837</v>
      </c>
      <c r="D17" s="272">
        <v>2793</v>
      </c>
      <c r="E17" s="272"/>
      <c r="F17" s="272">
        <v>1100</v>
      </c>
      <c r="G17" s="272">
        <v>605</v>
      </c>
      <c r="H17" s="272">
        <v>495</v>
      </c>
      <c r="I17" s="272"/>
      <c r="J17" s="272">
        <v>1139</v>
      </c>
      <c r="K17" s="272">
        <v>589</v>
      </c>
      <c r="L17" s="272">
        <v>550</v>
      </c>
      <c r="M17" s="272"/>
      <c r="N17" s="272">
        <v>1038</v>
      </c>
      <c r="O17" s="272">
        <v>530</v>
      </c>
      <c r="P17" s="272">
        <v>508</v>
      </c>
      <c r="Q17" s="272"/>
      <c r="R17" s="272">
        <v>1125</v>
      </c>
      <c r="S17" s="272">
        <v>559</v>
      </c>
      <c r="T17" s="272">
        <v>566</v>
      </c>
      <c r="U17" s="272"/>
      <c r="V17" s="272">
        <v>912</v>
      </c>
      <c r="W17" s="272">
        <v>413</v>
      </c>
      <c r="X17" s="272">
        <v>499</v>
      </c>
      <c r="Y17" s="272"/>
      <c r="Z17" s="272">
        <v>316</v>
      </c>
      <c r="AA17" s="272">
        <v>141</v>
      </c>
      <c r="AB17" s="272">
        <v>175</v>
      </c>
    </row>
    <row r="18" spans="1:28" ht="15" customHeight="1" x14ac:dyDescent="0.2">
      <c r="A18" s="108" t="s">
        <v>84</v>
      </c>
      <c r="B18" s="272">
        <v>13775</v>
      </c>
      <c r="C18" s="272">
        <v>6999</v>
      </c>
      <c r="D18" s="272">
        <v>6776</v>
      </c>
      <c r="E18" s="272"/>
      <c r="F18" s="272">
        <v>3020</v>
      </c>
      <c r="G18" s="272">
        <v>1608</v>
      </c>
      <c r="H18" s="272">
        <v>1412</v>
      </c>
      <c r="I18" s="272"/>
      <c r="J18" s="272">
        <v>2745</v>
      </c>
      <c r="K18" s="272">
        <v>1452</v>
      </c>
      <c r="L18" s="272">
        <v>1293</v>
      </c>
      <c r="M18" s="272"/>
      <c r="N18" s="272">
        <v>2516</v>
      </c>
      <c r="O18" s="272">
        <v>1277</v>
      </c>
      <c r="P18" s="272">
        <v>1239</v>
      </c>
      <c r="Q18" s="272"/>
      <c r="R18" s="272">
        <v>2787</v>
      </c>
      <c r="S18" s="272">
        <v>1348</v>
      </c>
      <c r="T18" s="272">
        <v>1439</v>
      </c>
      <c r="U18" s="272"/>
      <c r="V18" s="272">
        <v>2171</v>
      </c>
      <c r="W18" s="272">
        <v>1028</v>
      </c>
      <c r="X18" s="272">
        <v>1143</v>
      </c>
      <c r="Y18" s="272"/>
      <c r="Z18" s="272">
        <v>536</v>
      </c>
      <c r="AA18" s="272">
        <v>286</v>
      </c>
      <c r="AB18" s="272">
        <v>250</v>
      </c>
    </row>
    <row r="19" spans="1:28" ht="15" customHeight="1" x14ac:dyDescent="0.2">
      <c r="A19" s="108" t="s">
        <v>85</v>
      </c>
      <c r="B19" s="272">
        <v>2807</v>
      </c>
      <c r="C19" s="272">
        <v>1368</v>
      </c>
      <c r="D19" s="272">
        <v>1439</v>
      </c>
      <c r="E19" s="272"/>
      <c r="F19" s="272">
        <v>564</v>
      </c>
      <c r="G19" s="272">
        <v>271</v>
      </c>
      <c r="H19" s="272">
        <v>293</v>
      </c>
      <c r="I19" s="272"/>
      <c r="J19" s="272">
        <v>536</v>
      </c>
      <c r="K19" s="272">
        <v>280</v>
      </c>
      <c r="L19" s="272">
        <v>256</v>
      </c>
      <c r="M19" s="272"/>
      <c r="N19" s="272">
        <v>460</v>
      </c>
      <c r="O19" s="272">
        <v>240</v>
      </c>
      <c r="P19" s="272">
        <v>220</v>
      </c>
      <c r="Q19" s="272"/>
      <c r="R19" s="272">
        <v>507</v>
      </c>
      <c r="S19" s="272">
        <v>251</v>
      </c>
      <c r="T19" s="272">
        <v>256</v>
      </c>
      <c r="U19" s="272"/>
      <c r="V19" s="272">
        <v>519</v>
      </c>
      <c r="W19" s="272">
        <v>236</v>
      </c>
      <c r="X19" s="272">
        <v>283</v>
      </c>
      <c r="Y19" s="272"/>
      <c r="Z19" s="272">
        <v>221</v>
      </c>
      <c r="AA19" s="272">
        <v>90</v>
      </c>
      <c r="AB19" s="272">
        <v>131</v>
      </c>
    </row>
    <row r="20" spans="1:28" ht="15" customHeight="1" x14ac:dyDescent="0.2">
      <c r="A20" s="108" t="s">
        <v>86</v>
      </c>
      <c r="B20" s="272">
        <v>30232</v>
      </c>
      <c r="C20" s="272">
        <v>14833</v>
      </c>
      <c r="D20" s="272">
        <v>15399</v>
      </c>
      <c r="E20" s="272"/>
      <c r="F20" s="272">
        <v>7103</v>
      </c>
      <c r="G20" s="272">
        <v>3685</v>
      </c>
      <c r="H20" s="272">
        <v>3418</v>
      </c>
      <c r="I20" s="272"/>
      <c r="J20" s="272">
        <v>6213</v>
      </c>
      <c r="K20" s="272">
        <v>3087</v>
      </c>
      <c r="L20" s="272">
        <v>3126</v>
      </c>
      <c r="M20" s="272"/>
      <c r="N20" s="272">
        <v>5294</v>
      </c>
      <c r="O20" s="272">
        <v>2580</v>
      </c>
      <c r="P20" s="272">
        <v>2714</v>
      </c>
      <c r="Q20" s="272"/>
      <c r="R20" s="272">
        <v>5456</v>
      </c>
      <c r="S20" s="272">
        <v>2595</v>
      </c>
      <c r="T20" s="272">
        <v>2861</v>
      </c>
      <c r="U20" s="272"/>
      <c r="V20" s="272">
        <v>4689</v>
      </c>
      <c r="W20" s="272">
        <v>2213</v>
      </c>
      <c r="X20" s="272">
        <v>2476</v>
      </c>
      <c r="Y20" s="272"/>
      <c r="Z20" s="272">
        <v>1477</v>
      </c>
      <c r="AA20" s="272">
        <v>673</v>
      </c>
      <c r="AB20" s="272">
        <v>804</v>
      </c>
    </row>
    <row r="21" spans="1:28" ht="15" customHeight="1" x14ac:dyDescent="0.2">
      <c r="A21" s="108" t="s">
        <v>87</v>
      </c>
      <c r="B21" s="272">
        <v>15246</v>
      </c>
      <c r="C21" s="272">
        <v>7453</v>
      </c>
      <c r="D21" s="272">
        <v>7793</v>
      </c>
      <c r="E21" s="272"/>
      <c r="F21" s="272">
        <v>3198</v>
      </c>
      <c r="G21" s="272">
        <v>1597</v>
      </c>
      <c r="H21" s="272">
        <v>1601</v>
      </c>
      <c r="I21" s="272"/>
      <c r="J21" s="272">
        <v>3194</v>
      </c>
      <c r="K21" s="272">
        <v>1605</v>
      </c>
      <c r="L21" s="272">
        <v>1589</v>
      </c>
      <c r="M21" s="272"/>
      <c r="N21" s="272">
        <v>2843</v>
      </c>
      <c r="O21" s="272">
        <v>1393</v>
      </c>
      <c r="P21" s="272">
        <v>1450</v>
      </c>
      <c r="Q21" s="272"/>
      <c r="R21" s="272">
        <v>2880</v>
      </c>
      <c r="S21" s="272">
        <v>1388</v>
      </c>
      <c r="T21" s="272">
        <v>1492</v>
      </c>
      <c r="U21" s="272"/>
      <c r="V21" s="272">
        <v>2665</v>
      </c>
      <c r="W21" s="272">
        <v>1250</v>
      </c>
      <c r="X21" s="272">
        <v>1415</v>
      </c>
      <c r="Y21" s="272"/>
      <c r="Z21" s="272">
        <v>466</v>
      </c>
      <c r="AA21" s="272">
        <v>220</v>
      </c>
      <c r="AB21" s="272">
        <v>246</v>
      </c>
    </row>
    <row r="22" spans="1:28" ht="15" customHeight="1" x14ac:dyDescent="0.2">
      <c r="A22" s="108" t="s">
        <v>88</v>
      </c>
      <c r="B22" s="272">
        <v>16639</v>
      </c>
      <c r="C22" s="272">
        <v>8116</v>
      </c>
      <c r="D22" s="272">
        <v>8523</v>
      </c>
      <c r="E22" s="272"/>
      <c r="F22" s="272">
        <v>3794</v>
      </c>
      <c r="G22" s="272">
        <v>2001</v>
      </c>
      <c r="H22" s="272">
        <v>1793</v>
      </c>
      <c r="I22" s="272"/>
      <c r="J22" s="272">
        <v>3333</v>
      </c>
      <c r="K22" s="272">
        <v>1655</v>
      </c>
      <c r="L22" s="272">
        <v>1678</v>
      </c>
      <c r="M22" s="272"/>
      <c r="N22" s="272">
        <v>3039</v>
      </c>
      <c r="O22" s="272">
        <v>1485</v>
      </c>
      <c r="P22" s="272">
        <v>1554</v>
      </c>
      <c r="Q22" s="272"/>
      <c r="R22" s="272">
        <v>3031</v>
      </c>
      <c r="S22" s="272">
        <v>1414</v>
      </c>
      <c r="T22" s="272">
        <v>1617</v>
      </c>
      <c r="U22" s="272"/>
      <c r="V22" s="272">
        <v>2450</v>
      </c>
      <c r="W22" s="272">
        <v>1132</v>
      </c>
      <c r="X22" s="272">
        <v>1318</v>
      </c>
      <c r="Y22" s="272"/>
      <c r="Z22" s="272">
        <v>992</v>
      </c>
      <c r="AA22" s="272">
        <v>429</v>
      </c>
      <c r="AB22" s="272">
        <v>563</v>
      </c>
    </row>
    <row r="23" spans="1:28" ht="15" customHeight="1" x14ac:dyDescent="0.2">
      <c r="A23" s="108" t="s">
        <v>89</v>
      </c>
      <c r="B23" s="272">
        <v>5040</v>
      </c>
      <c r="C23" s="272">
        <v>2382</v>
      </c>
      <c r="D23" s="272">
        <v>2658</v>
      </c>
      <c r="E23" s="272"/>
      <c r="F23" s="272">
        <v>1287</v>
      </c>
      <c r="G23" s="272">
        <v>652</v>
      </c>
      <c r="H23" s="272">
        <v>635</v>
      </c>
      <c r="I23" s="272"/>
      <c r="J23" s="272">
        <v>1141</v>
      </c>
      <c r="K23" s="272">
        <v>573</v>
      </c>
      <c r="L23" s="272">
        <v>568</v>
      </c>
      <c r="M23" s="272"/>
      <c r="N23" s="272">
        <v>864</v>
      </c>
      <c r="O23" s="272">
        <v>405</v>
      </c>
      <c r="P23" s="272">
        <v>459</v>
      </c>
      <c r="Q23" s="272"/>
      <c r="R23" s="272">
        <v>834</v>
      </c>
      <c r="S23" s="272">
        <v>367</v>
      </c>
      <c r="T23" s="272">
        <v>467</v>
      </c>
      <c r="U23" s="272"/>
      <c r="V23" s="272">
        <v>672</v>
      </c>
      <c r="W23" s="272">
        <v>300</v>
      </c>
      <c r="X23" s="272">
        <v>372</v>
      </c>
      <c r="Y23" s="272"/>
      <c r="Z23" s="272">
        <v>242</v>
      </c>
      <c r="AA23" s="272">
        <v>85</v>
      </c>
      <c r="AB23" s="272">
        <v>157</v>
      </c>
    </row>
    <row r="24" spans="1:28" ht="15" customHeight="1" x14ac:dyDescent="0.2">
      <c r="A24" s="154" t="s">
        <v>90</v>
      </c>
      <c r="B24" s="272">
        <v>29292</v>
      </c>
      <c r="C24" s="272">
        <v>14490</v>
      </c>
      <c r="D24" s="272">
        <v>14802</v>
      </c>
      <c r="E24" s="272"/>
      <c r="F24" s="272">
        <v>7046</v>
      </c>
      <c r="G24" s="272">
        <v>3592</v>
      </c>
      <c r="H24" s="272">
        <v>3454</v>
      </c>
      <c r="I24" s="272"/>
      <c r="J24" s="272">
        <v>6231</v>
      </c>
      <c r="K24" s="272">
        <v>3187</v>
      </c>
      <c r="L24" s="272">
        <v>3044</v>
      </c>
      <c r="M24" s="272"/>
      <c r="N24" s="272">
        <v>5024</v>
      </c>
      <c r="O24" s="272">
        <v>2466</v>
      </c>
      <c r="P24" s="272">
        <v>2558</v>
      </c>
      <c r="Q24" s="272"/>
      <c r="R24" s="272">
        <v>5477</v>
      </c>
      <c r="S24" s="272">
        <v>2623</v>
      </c>
      <c r="T24" s="272">
        <v>2854</v>
      </c>
      <c r="U24" s="272"/>
      <c r="V24" s="272">
        <v>4220</v>
      </c>
      <c r="W24" s="272">
        <v>1997</v>
      </c>
      <c r="X24" s="272">
        <v>2223</v>
      </c>
      <c r="Y24" s="272"/>
      <c r="Z24" s="272">
        <v>1294</v>
      </c>
      <c r="AA24" s="272">
        <v>625</v>
      </c>
      <c r="AB24" s="272">
        <v>669</v>
      </c>
    </row>
    <row r="25" spans="1:28" ht="15" customHeight="1" x14ac:dyDescent="0.2">
      <c r="A25" s="108" t="s">
        <v>91</v>
      </c>
      <c r="B25" s="272">
        <v>6585</v>
      </c>
      <c r="C25" s="272">
        <v>3309</v>
      </c>
      <c r="D25" s="272">
        <v>3276</v>
      </c>
      <c r="E25" s="272"/>
      <c r="F25" s="272">
        <v>1576</v>
      </c>
      <c r="G25" s="272">
        <v>837</v>
      </c>
      <c r="H25" s="272">
        <v>739</v>
      </c>
      <c r="I25" s="272"/>
      <c r="J25" s="272">
        <v>1401</v>
      </c>
      <c r="K25" s="272">
        <v>701</v>
      </c>
      <c r="L25" s="272">
        <v>700</v>
      </c>
      <c r="M25" s="272"/>
      <c r="N25" s="272">
        <v>1154</v>
      </c>
      <c r="O25" s="272">
        <v>577</v>
      </c>
      <c r="P25" s="272">
        <v>577</v>
      </c>
      <c r="Q25" s="272"/>
      <c r="R25" s="272">
        <v>1268</v>
      </c>
      <c r="S25" s="272">
        <v>639</v>
      </c>
      <c r="T25" s="272">
        <v>629</v>
      </c>
      <c r="U25" s="272"/>
      <c r="V25" s="272">
        <v>1056</v>
      </c>
      <c r="W25" s="272">
        <v>495</v>
      </c>
      <c r="X25" s="272">
        <v>561</v>
      </c>
      <c r="Y25" s="272"/>
      <c r="Z25" s="272">
        <v>130</v>
      </c>
      <c r="AA25" s="272">
        <v>60</v>
      </c>
      <c r="AB25" s="272">
        <v>70</v>
      </c>
    </row>
    <row r="26" spans="1:28" ht="15" customHeight="1" x14ac:dyDescent="0.2">
      <c r="A26" s="108" t="s">
        <v>92</v>
      </c>
      <c r="B26" s="272">
        <v>27831</v>
      </c>
      <c r="C26" s="272">
        <v>13537</v>
      </c>
      <c r="D26" s="272">
        <v>14294</v>
      </c>
      <c r="E26" s="272"/>
      <c r="F26" s="272">
        <v>6408</v>
      </c>
      <c r="G26" s="272">
        <v>3262</v>
      </c>
      <c r="H26" s="272">
        <v>3146</v>
      </c>
      <c r="I26" s="272"/>
      <c r="J26" s="272">
        <v>5892</v>
      </c>
      <c r="K26" s="272">
        <v>2864</v>
      </c>
      <c r="L26" s="272">
        <v>3028</v>
      </c>
      <c r="M26" s="272"/>
      <c r="N26" s="272">
        <v>4860</v>
      </c>
      <c r="O26" s="272">
        <v>2397</v>
      </c>
      <c r="P26" s="272">
        <v>2463</v>
      </c>
      <c r="Q26" s="272"/>
      <c r="R26" s="272">
        <v>5058</v>
      </c>
      <c r="S26" s="272">
        <v>2501</v>
      </c>
      <c r="T26" s="272">
        <v>2557</v>
      </c>
      <c r="U26" s="272"/>
      <c r="V26" s="272">
        <v>4418</v>
      </c>
      <c r="W26" s="272">
        <v>2008</v>
      </c>
      <c r="X26" s="272">
        <v>2410</v>
      </c>
      <c r="Y26" s="272"/>
      <c r="Z26" s="272">
        <v>1195</v>
      </c>
      <c r="AA26" s="272">
        <v>505</v>
      </c>
      <c r="AB26" s="272">
        <v>690</v>
      </c>
    </row>
    <row r="27" spans="1:28" ht="15" customHeight="1" x14ac:dyDescent="0.2">
      <c r="A27" s="108" t="s">
        <v>93</v>
      </c>
      <c r="B27" s="272">
        <v>5515</v>
      </c>
      <c r="C27" s="272">
        <v>2752</v>
      </c>
      <c r="D27" s="272">
        <v>2763</v>
      </c>
      <c r="E27" s="272"/>
      <c r="F27" s="272">
        <v>1368</v>
      </c>
      <c r="G27" s="272">
        <v>743</v>
      </c>
      <c r="H27" s="272">
        <v>625</v>
      </c>
      <c r="I27" s="272"/>
      <c r="J27" s="272">
        <v>1217</v>
      </c>
      <c r="K27" s="272">
        <v>597</v>
      </c>
      <c r="L27" s="272">
        <v>620</v>
      </c>
      <c r="M27" s="272"/>
      <c r="N27" s="272">
        <v>1006</v>
      </c>
      <c r="O27" s="272">
        <v>525</v>
      </c>
      <c r="P27" s="272">
        <v>481</v>
      </c>
      <c r="Q27" s="272"/>
      <c r="R27" s="272">
        <v>1020</v>
      </c>
      <c r="S27" s="272">
        <v>476</v>
      </c>
      <c r="T27" s="272">
        <v>544</v>
      </c>
      <c r="U27" s="272"/>
      <c r="V27" s="272">
        <v>783</v>
      </c>
      <c r="W27" s="272">
        <v>352</v>
      </c>
      <c r="X27" s="272">
        <v>431</v>
      </c>
      <c r="Y27" s="272"/>
      <c r="Z27" s="272">
        <v>121</v>
      </c>
      <c r="AA27" s="272">
        <v>59</v>
      </c>
      <c r="AB27" s="272">
        <v>62</v>
      </c>
    </row>
    <row r="28" spans="1:28" ht="15" customHeight="1" x14ac:dyDescent="0.2">
      <c r="A28" s="108" t="s">
        <v>94</v>
      </c>
      <c r="B28" s="272">
        <v>9411</v>
      </c>
      <c r="C28" s="272">
        <v>4490</v>
      </c>
      <c r="D28" s="272">
        <v>4921</v>
      </c>
      <c r="E28" s="272"/>
      <c r="F28" s="272">
        <v>2307</v>
      </c>
      <c r="G28" s="272">
        <v>1174</v>
      </c>
      <c r="H28" s="272">
        <v>1133</v>
      </c>
      <c r="I28" s="272"/>
      <c r="J28" s="272">
        <v>2061</v>
      </c>
      <c r="K28" s="272">
        <v>999</v>
      </c>
      <c r="L28" s="272">
        <v>1062</v>
      </c>
      <c r="M28" s="272"/>
      <c r="N28" s="272">
        <v>1650</v>
      </c>
      <c r="O28" s="272">
        <v>811</v>
      </c>
      <c r="P28" s="272">
        <v>839</v>
      </c>
      <c r="Q28" s="272"/>
      <c r="R28" s="272">
        <v>1769</v>
      </c>
      <c r="S28" s="272">
        <v>808</v>
      </c>
      <c r="T28" s="272">
        <v>961</v>
      </c>
      <c r="U28" s="272"/>
      <c r="V28" s="272">
        <v>1316</v>
      </c>
      <c r="W28" s="272">
        <v>565</v>
      </c>
      <c r="X28" s="272">
        <v>751</v>
      </c>
      <c r="Y28" s="272"/>
      <c r="Z28" s="272">
        <v>308</v>
      </c>
      <c r="AA28" s="272">
        <v>133</v>
      </c>
      <c r="AB28" s="272">
        <v>175</v>
      </c>
    </row>
    <row r="29" spans="1:28" ht="15" customHeight="1" x14ac:dyDescent="0.2">
      <c r="A29" s="108" t="s">
        <v>95</v>
      </c>
      <c r="B29" s="272">
        <v>6033</v>
      </c>
      <c r="C29" s="272">
        <v>2903</v>
      </c>
      <c r="D29" s="272">
        <v>3130</v>
      </c>
      <c r="E29" s="272"/>
      <c r="F29" s="272">
        <v>1142</v>
      </c>
      <c r="G29" s="272">
        <v>602</v>
      </c>
      <c r="H29" s="272">
        <v>540</v>
      </c>
      <c r="I29" s="272"/>
      <c r="J29" s="272">
        <v>1083</v>
      </c>
      <c r="K29" s="272">
        <v>538</v>
      </c>
      <c r="L29" s="272">
        <v>545</v>
      </c>
      <c r="M29" s="272"/>
      <c r="N29" s="272">
        <v>897</v>
      </c>
      <c r="O29" s="272">
        <v>426</v>
      </c>
      <c r="P29" s="272">
        <v>471</v>
      </c>
      <c r="Q29" s="272"/>
      <c r="R29" s="272">
        <v>1299</v>
      </c>
      <c r="S29" s="272">
        <v>596</v>
      </c>
      <c r="T29" s="272">
        <v>703</v>
      </c>
      <c r="U29" s="272"/>
      <c r="V29" s="272">
        <v>1115</v>
      </c>
      <c r="W29" s="272">
        <v>514</v>
      </c>
      <c r="X29" s="272">
        <v>601</v>
      </c>
      <c r="Y29" s="272"/>
      <c r="Z29" s="272">
        <v>497</v>
      </c>
      <c r="AA29" s="272">
        <v>227</v>
      </c>
      <c r="AB29" s="272">
        <v>270</v>
      </c>
    </row>
    <row r="30" spans="1:28" ht="15" customHeight="1" x14ac:dyDescent="0.2">
      <c r="A30" s="108" t="s">
        <v>96</v>
      </c>
      <c r="B30" s="272">
        <v>7375</v>
      </c>
      <c r="C30" s="272">
        <v>3575</v>
      </c>
      <c r="D30" s="272">
        <v>3800</v>
      </c>
      <c r="E30" s="272"/>
      <c r="F30" s="272">
        <v>1556</v>
      </c>
      <c r="G30" s="272">
        <v>811</v>
      </c>
      <c r="H30" s="272">
        <v>745</v>
      </c>
      <c r="I30" s="272"/>
      <c r="J30" s="272">
        <v>1399</v>
      </c>
      <c r="K30" s="272">
        <v>722</v>
      </c>
      <c r="L30" s="272">
        <v>677</v>
      </c>
      <c r="M30" s="272"/>
      <c r="N30" s="272">
        <v>1241</v>
      </c>
      <c r="O30" s="272">
        <v>600</v>
      </c>
      <c r="P30" s="272">
        <v>641</v>
      </c>
      <c r="Q30" s="272"/>
      <c r="R30" s="272">
        <v>1531</v>
      </c>
      <c r="S30" s="272">
        <v>722</v>
      </c>
      <c r="T30" s="272">
        <v>809</v>
      </c>
      <c r="U30" s="272"/>
      <c r="V30" s="272">
        <v>1134</v>
      </c>
      <c r="W30" s="272">
        <v>503</v>
      </c>
      <c r="X30" s="272">
        <v>631</v>
      </c>
      <c r="Y30" s="272"/>
      <c r="Z30" s="272">
        <v>514</v>
      </c>
      <c r="AA30" s="272">
        <v>217</v>
      </c>
      <c r="AB30" s="272">
        <v>297</v>
      </c>
    </row>
    <row r="31" spans="1:28" ht="15" customHeight="1" x14ac:dyDescent="0.2">
      <c r="A31" s="108" t="s">
        <v>97</v>
      </c>
      <c r="B31" s="272">
        <v>5334</v>
      </c>
      <c r="C31" s="272">
        <v>2593</v>
      </c>
      <c r="D31" s="272">
        <v>2741</v>
      </c>
      <c r="E31" s="272"/>
      <c r="F31" s="272">
        <v>1099</v>
      </c>
      <c r="G31" s="272">
        <v>561</v>
      </c>
      <c r="H31" s="272">
        <v>538</v>
      </c>
      <c r="I31" s="272"/>
      <c r="J31" s="272">
        <v>994</v>
      </c>
      <c r="K31" s="272">
        <v>486</v>
      </c>
      <c r="L31" s="272">
        <v>508</v>
      </c>
      <c r="M31" s="272"/>
      <c r="N31" s="272">
        <v>956</v>
      </c>
      <c r="O31" s="272">
        <v>475</v>
      </c>
      <c r="P31" s="272">
        <v>481</v>
      </c>
      <c r="Q31" s="272"/>
      <c r="R31" s="272">
        <v>1114</v>
      </c>
      <c r="S31" s="272">
        <v>518</v>
      </c>
      <c r="T31" s="272">
        <v>596</v>
      </c>
      <c r="U31" s="272"/>
      <c r="V31" s="272">
        <v>906</v>
      </c>
      <c r="W31" s="272">
        <v>428</v>
      </c>
      <c r="X31" s="272">
        <v>478</v>
      </c>
      <c r="Y31" s="272"/>
      <c r="Z31" s="272">
        <v>265</v>
      </c>
      <c r="AA31" s="272">
        <v>125</v>
      </c>
      <c r="AB31" s="272">
        <v>140</v>
      </c>
    </row>
    <row r="32" spans="1:28" ht="15" customHeight="1" x14ac:dyDescent="0.2">
      <c r="A32" s="108" t="s">
        <v>98</v>
      </c>
      <c r="B32" s="272">
        <v>10066</v>
      </c>
      <c r="C32" s="272">
        <v>4997</v>
      </c>
      <c r="D32" s="272">
        <v>5069</v>
      </c>
      <c r="E32" s="272"/>
      <c r="F32" s="272">
        <v>2604</v>
      </c>
      <c r="G32" s="272">
        <v>1346</v>
      </c>
      <c r="H32" s="272">
        <v>1258</v>
      </c>
      <c r="I32" s="272"/>
      <c r="J32" s="272">
        <v>2088</v>
      </c>
      <c r="K32" s="272">
        <v>1071</v>
      </c>
      <c r="L32" s="272">
        <v>1017</v>
      </c>
      <c r="M32" s="272"/>
      <c r="N32" s="272">
        <v>1809</v>
      </c>
      <c r="O32" s="272">
        <v>881</v>
      </c>
      <c r="P32" s="272">
        <v>928</v>
      </c>
      <c r="Q32" s="272"/>
      <c r="R32" s="272">
        <v>1776</v>
      </c>
      <c r="S32" s="272">
        <v>885</v>
      </c>
      <c r="T32" s="272">
        <v>891</v>
      </c>
      <c r="U32" s="272"/>
      <c r="V32" s="272">
        <v>1544</v>
      </c>
      <c r="W32" s="272">
        <v>704</v>
      </c>
      <c r="X32" s="272">
        <v>840</v>
      </c>
      <c r="Y32" s="272"/>
      <c r="Z32" s="272">
        <v>245</v>
      </c>
      <c r="AA32" s="272">
        <v>110</v>
      </c>
      <c r="AB32" s="272">
        <v>135</v>
      </c>
    </row>
    <row r="33" spans="1:28" ht="15" customHeight="1" x14ac:dyDescent="0.2">
      <c r="A33" s="108" t="s">
        <v>99</v>
      </c>
      <c r="B33" s="272">
        <v>11393</v>
      </c>
      <c r="C33" s="272">
        <v>5633</v>
      </c>
      <c r="D33" s="272">
        <v>5760</v>
      </c>
      <c r="E33" s="272"/>
      <c r="F33" s="272">
        <v>2600</v>
      </c>
      <c r="G33" s="272">
        <v>1306</v>
      </c>
      <c r="H33" s="272">
        <v>1294</v>
      </c>
      <c r="I33" s="272"/>
      <c r="J33" s="272">
        <v>2244</v>
      </c>
      <c r="K33" s="272">
        <v>1141</v>
      </c>
      <c r="L33" s="272">
        <v>1103</v>
      </c>
      <c r="M33" s="272"/>
      <c r="N33" s="272">
        <v>1972</v>
      </c>
      <c r="O33" s="272">
        <v>1005</v>
      </c>
      <c r="P33" s="272">
        <v>967</v>
      </c>
      <c r="Q33" s="272"/>
      <c r="R33" s="272">
        <v>2194</v>
      </c>
      <c r="S33" s="272">
        <v>1088</v>
      </c>
      <c r="T33" s="272">
        <v>1106</v>
      </c>
      <c r="U33" s="272"/>
      <c r="V33" s="272">
        <v>1791</v>
      </c>
      <c r="W33" s="272">
        <v>834</v>
      </c>
      <c r="X33" s="272">
        <v>957</v>
      </c>
      <c r="Y33" s="272"/>
      <c r="Z33" s="272">
        <v>592</v>
      </c>
      <c r="AA33" s="272">
        <v>259</v>
      </c>
      <c r="AB33" s="272">
        <v>333</v>
      </c>
    </row>
    <row r="34" spans="1:28" ht="15" customHeight="1" x14ac:dyDescent="0.2">
      <c r="A34" s="108" t="s">
        <v>100</v>
      </c>
      <c r="B34" s="272">
        <v>6056</v>
      </c>
      <c r="C34" s="272">
        <v>2882</v>
      </c>
      <c r="D34" s="272">
        <v>3174</v>
      </c>
      <c r="E34" s="272"/>
      <c r="F34" s="272">
        <v>1375</v>
      </c>
      <c r="G34" s="272">
        <v>710</v>
      </c>
      <c r="H34" s="272">
        <v>665</v>
      </c>
      <c r="I34" s="272"/>
      <c r="J34" s="272">
        <v>1214</v>
      </c>
      <c r="K34" s="272">
        <v>590</v>
      </c>
      <c r="L34" s="272">
        <v>624</v>
      </c>
      <c r="M34" s="272"/>
      <c r="N34" s="272">
        <v>1067</v>
      </c>
      <c r="O34" s="272">
        <v>510</v>
      </c>
      <c r="P34" s="272">
        <v>557</v>
      </c>
      <c r="Q34" s="272"/>
      <c r="R34" s="272">
        <v>1129</v>
      </c>
      <c r="S34" s="272">
        <v>510</v>
      </c>
      <c r="T34" s="272">
        <v>619</v>
      </c>
      <c r="U34" s="272"/>
      <c r="V34" s="272">
        <v>877</v>
      </c>
      <c r="W34" s="272">
        <v>381</v>
      </c>
      <c r="X34" s="272">
        <v>496</v>
      </c>
      <c r="Y34" s="272"/>
      <c r="Z34" s="272">
        <v>394</v>
      </c>
      <c r="AA34" s="272">
        <v>181</v>
      </c>
      <c r="AB34" s="272">
        <v>213</v>
      </c>
    </row>
    <row r="35" spans="1:28" ht="15" customHeight="1" x14ac:dyDescent="0.2">
      <c r="A35" s="108" t="s">
        <v>101</v>
      </c>
      <c r="B35" s="272">
        <v>7095</v>
      </c>
      <c r="C35" s="272">
        <v>3428</v>
      </c>
      <c r="D35" s="272">
        <v>3667</v>
      </c>
      <c r="E35" s="272"/>
      <c r="F35" s="272">
        <v>1655</v>
      </c>
      <c r="G35" s="272">
        <v>836</v>
      </c>
      <c r="H35" s="272">
        <v>819</v>
      </c>
      <c r="I35" s="272"/>
      <c r="J35" s="272">
        <v>1407</v>
      </c>
      <c r="K35" s="272">
        <v>730</v>
      </c>
      <c r="L35" s="272">
        <v>677</v>
      </c>
      <c r="M35" s="272"/>
      <c r="N35" s="272">
        <v>1182</v>
      </c>
      <c r="O35" s="272">
        <v>598</v>
      </c>
      <c r="P35" s="272">
        <v>584</v>
      </c>
      <c r="Q35" s="272"/>
      <c r="R35" s="272">
        <v>1386</v>
      </c>
      <c r="S35" s="272">
        <v>686</v>
      </c>
      <c r="T35" s="272">
        <v>700</v>
      </c>
      <c r="U35" s="272"/>
      <c r="V35" s="272">
        <v>1172</v>
      </c>
      <c r="W35" s="272">
        <v>473</v>
      </c>
      <c r="X35" s="272">
        <v>699</v>
      </c>
      <c r="Y35" s="272"/>
      <c r="Z35" s="272">
        <v>293</v>
      </c>
      <c r="AA35" s="272">
        <v>105</v>
      </c>
      <c r="AB35" s="272">
        <v>188</v>
      </c>
    </row>
    <row r="36" spans="1:28" ht="15" customHeight="1" x14ac:dyDescent="0.2">
      <c r="A36" s="108" t="s">
        <v>102</v>
      </c>
      <c r="B36" s="272">
        <v>1878</v>
      </c>
      <c r="C36" s="272">
        <v>884</v>
      </c>
      <c r="D36" s="272">
        <v>994</v>
      </c>
      <c r="E36" s="272"/>
      <c r="F36" s="272">
        <v>439</v>
      </c>
      <c r="G36" s="272">
        <v>230</v>
      </c>
      <c r="H36" s="272">
        <v>209</v>
      </c>
      <c r="I36" s="272"/>
      <c r="J36" s="272">
        <v>367</v>
      </c>
      <c r="K36" s="272">
        <v>170</v>
      </c>
      <c r="L36" s="272">
        <v>197</v>
      </c>
      <c r="M36" s="272"/>
      <c r="N36" s="272">
        <v>304</v>
      </c>
      <c r="O36" s="272">
        <v>153</v>
      </c>
      <c r="P36" s="272">
        <v>151</v>
      </c>
      <c r="Q36" s="272"/>
      <c r="R36" s="272">
        <v>358</v>
      </c>
      <c r="S36" s="272">
        <v>161</v>
      </c>
      <c r="T36" s="272">
        <v>197</v>
      </c>
      <c r="U36" s="272"/>
      <c r="V36" s="272">
        <v>240</v>
      </c>
      <c r="W36" s="272">
        <v>107</v>
      </c>
      <c r="X36" s="272">
        <v>133</v>
      </c>
      <c r="Y36" s="272"/>
      <c r="Z36" s="272">
        <v>170</v>
      </c>
      <c r="AA36" s="272">
        <v>63</v>
      </c>
      <c r="AB36" s="272">
        <v>107</v>
      </c>
    </row>
    <row r="37" spans="1:28" ht="15" customHeight="1" x14ac:dyDescent="0.2">
      <c r="A37" s="108" t="s">
        <v>103</v>
      </c>
      <c r="B37" s="272">
        <v>16872</v>
      </c>
      <c r="C37" s="272">
        <v>8093</v>
      </c>
      <c r="D37" s="272">
        <v>8779</v>
      </c>
      <c r="E37" s="272"/>
      <c r="F37" s="272">
        <v>4195</v>
      </c>
      <c r="G37" s="272">
        <v>2201</v>
      </c>
      <c r="H37" s="272">
        <v>1994</v>
      </c>
      <c r="I37" s="272"/>
      <c r="J37" s="272">
        <v>3522</v>
      </c>
      <c r="K37" s="272">
        <v>1762</v>
      </c>
      <c r="L37" s="272">
        <v>1760</v>
      </c>
      <c r="M37" s="272"/>
      <c r="N37" s="272">
        <v>2903</v>
      </c>
      <c r="O37" s="272">
        <v>1380</v>
      </c>
      <c r="P37" s="272">
        <v>1523</v>
      </c>
      <c r="Q37" s="272"/>
      <c r="R37" s="272">
        <v>3031</v>
      </c>
      <c r="S37" s="272">
        <v>1380</v>
      </c>
      <c r="T37" s="272">
        <v>1651</v>
      </c>
      <c r="U37" s="272"/>
      <c r="V37" s="272">
        <v>2503</v>
      </c>
      <c r="W37" s="272">
        <v>1067</v>
      </c>
      <c r="X37" s="272">
        <v>1436</v>
      </c>
      <c r="Y37" s="272"/>
      <c r="Z37" s="272">
        <v>718</v>
      </c>
      <c r="AA37" s="272">
        <v>303</v>
      </c>
      <c r="AB37" s="272">
        <v>415</v>
      </c>
    </row>
    <row r="38" spans="1:28" ht="15" customHeight="1" x14ac:dyDescent="0.2">
      <c r="A38" s="108" t="s">
        <v>104</v>
      </c>
      <c r="B38" s="272">
        <v>13378</v>
      </c>
      <c r="C38" s="272">
        <v>6483</v>
      </c>
      <c r="D38" s="272">
        <v>6895</v>
      </c>
      <c r="E38" s="272"/>
      <c r="F38" s="272">
        <v>3397</v>
      </c>
      <c r="G38" s="272">
        <v>1687</v>
      </c>
      <c r="H38" s="272">
        <v>1710</v>
      </c>
      <c r="I38" s="272"/>
      <c r="J38" s="272">
        <v>2863</v>
      </c>
      <c r="K38" s="272">
        <v>1458</v>
      </c>
      <c r="L38" s="272">
        <v>1405</v>
      </c>
      <c r="M38" s="272"/>
      <c r="N38" s="272">
        <v>2342</v>
      </c>
      <c r="O38" s="272">
        <v>1139</v>
      </c>
      <c r="P38" s="272">
        <v>1203</v>
      </c>
      <c r="Q38" s="272"/>
      <c r="R38" s="272">
        <v>2404</v>
      </c>
      <c r="S38" s="272">
        <v>1149</v>
      </c>
      <c r="T38" s="272">
        <v>1255</v>
      </c>
      <c r="U38" s="272"/>
      <c r="V38" s="272">
        <v>1995</v>
      </c>
      <c r="W38" s="272">
        <v>878</v>
      </c>
      <c r="X38" s="272">
        <v>1117</v>
      </c>
      <c r="Y38" s="272"/>
      <c r="Z38" s="272">
        <v>377</v>
      </c>
      <c r="AA38" s="272">
        <v>172</v>
      </c>
      <c r="AB38" s="272">
        <v>205</v>
      </c>
    </row>
    <row r="39" spans="1:28" ht="15" customHeight="1" thickBot="1" x14ac:dyDescent="0.25">
      <c r="A39" s="123" t="s">
        <v>105</v>
      </c>
      <c r="B39" s="272">
        <v>2178</v>
      </c>
      <c r="C39" s="272">
        <v>1124</v>
      </c>
      <c r="D39" s="272">
        <v>1054</v>
      </c>
      <c r="E39" s="272"/>
      <c r="F39" s="272">
        <v>644</v>
      </c>
      <c r="G39" s="272">
        <v>345</v>
      </c>
      <c r="H39" s="272">
        <v>299</v>
      </c>
      <c r="I39" s="272"/>
      <c r="J39" s="272">
        <v>539</v>
      </c>
      <c r="K39" s="272">
        <v>267</v>
      </c>
      <c r="L39" s="272">
        <v>272</v>
      </c>
      <c r="M39" s="272"/>
      <c r="N39" s="272">
        <v>370</v>
      </c>
      <c r="O39" s="272">
        <v>194</v>
      </c>
      <c r="P39" s="272">
        <v>176</v>
      </c>
      <c r="Q39" s="272"/>
      <c r="R39" s="272">
        <v>338</v>
      </c>
      <c r="S39" s="272">
        <v>170</v>
      </c>
      <c r="T39" s="272">
        <v>168</v>
      </c>
      <c r="U39" s="272"/>
      <c r="V39" s="272">
        <v>241</v>
      </c>
      <c r="W39" s="272">
        <v>128</v>
      </c>
      <c r="X39" s="272">
        <v>113</v>
      </c>
      <c r="Y39" s="272"/>
      <c r="Z39" s="272">
        <v>46</v>
      </c>
      <c r="AA39" s="272">
        <v>20</v>
      </c>
      <c r="AB39" s="272">
        <v>26</v>
      </c>
    </row>
    <row r="40" spans="1:28" ht="15" customHeight="1" x14ac:dyDescent="0.25">
      <c r="A40" s="317" t="s">
        <v>256</v>
      </c>
      <c r="B40" s="317"/>
      <c r="C40" s="317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</row>
    <row r="41" spans="1:28" ht="15" customHeight="1" x14ac:dyDescent="0.25">
      <c r="A41" s="318" t="s">
        <v>242</v>
      </c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</row>
  </sheetData>
  <mergeCells count="17">
    <mergeCell ref="AE2:AF3"/>
    <mergeCell ref="A41:AB41"/>
    <mergeCell ref="A8:A9"/>
    <mergeCell ref="B8:D8"/>
    <mergeCell ref="F8:H8"/>
    <mergeCell ref="J8:L8"/>
    <mergeCell ref="N8:P8"/>
    <mergeCell ref="A1:AB1"/>
    <mergeCell ref="A2:AB2"/>
    <mergeCell ref="A3:AB3"/>
    <mergeCell ref="A4:AB4"/>
    <mergeCell ref="A5:AB5"/>
    <mergeCell ref="R8:T8"/>
    <mergeCell ref="V8:X8"/>
    <mergeCell ref="Z8:AB8"/>
    <mergeCell ref="A40:AB40"/>
    <mergeCell ref="A6:AB6"/>
  </mergeCells>
  <hyperlinks>
    <hyperlink ref="AE2" r:id="rId1" location="INDICE!A1"/>
    <hyperlink ref="AE2:AF3" location="INDICE!A1" display="INDICE"/>
  </hyperlinks>
  <printOptions horizontalCentered="1"/>
  <pageMargins left="0.59055118110236227" right="0.59055118110236227" top="0.59055118110236227" bottom="0.98425196850393704" header="0" footer="0"/>
  <pageSetup scale="68" orientation="landscape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topLeftCell="AB77" zoomScaleNormal="100" zoomScaleSheetLayoutView="100" workbookViewId="0">
      <selection activeCell="BG96" sqref="BG96:BH97"/>
    </sheetView>
  </sheetViews>
  <sheetFormatPr baseColWidth="10" defaultRowHeight="15" customHeight="1" x14ac:dyDescent="0.2"/>
  <cols>
    <col min="1" max="1" width="19.28515625" style="102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7" style="102" bestFit="1" customWidth="1"/>
    <col min="29" max="29" width="2.140625" style="102" customWidth="1"/>
    <col min="30" max="30" width="17" style="102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W1" s="171"/>
      <c r="X1" s="108"/>
      <c r="Y1" s="108"/>
      <c r="Z1" s="108"/>
      <c r="AA1" s="108"/>
      <c r="AB1" s="108"/>
      <c r="BF1" s="29"/>
      <c r="BG1" s="308" t="s">
        <v>356</v>
      </c>
      <c r="BH1" s="308"/>
    </row>
    <row r="2" spans="1:62" ht="15" customHeight="1" x14ac:dyDescent="0.2">
      <c r="W2" s="171"/>
      <c r="X2" s="29"/>
      <c r="Y2" s="108"/>
      <c r="Z2" s="29"/>
      <c r="AA2" s="308" t="s">
        <v>356</v>
      </c>
      <c r="AB2" s="308"/>
      <c r="BF2" s="30"/>
      <c r="BG2" s="308"/>
      <c r="BH2" s="308"/>
    </row>
    <row r="3" spans="1:62" ht="15" customHeight="1" x14ac:dyDescent="0.2">
      <c r="W3" s="171"/>
      <c r="X3" s="30"/>
      <c r="Y3" s="108"/>
      <c r="Z3" s="30"/>
      <c r="AA3" s="308"/>
      <c r="AB3" s="308"/>
      <c r="BF3" s="29"/>
      <c r="BG3" s="308" t="s">
        <v>356</v>
      </c>
      <c r="BH3" s="308"/>
    </row>
    <row r="4" spans="1:62" ht="15" customHeight="1" x14ac:dyDescent="0.2">
      <c r="W4" s="108"/>
      <c r="X4" s="171"/>
      <c r="Y4" s="108"/>
      <c r="Z4" s="171"/>
      <c r="AA4" s="171"/>
      <c r="BF4" s="30"/>
      <c r="BG4" s="308"/>
      <c r="BH4" s="308"/>
    </row>
    <row r="5" spans="1:62" ht="15" customHeight="1" x14ac:dyDescent="0.2">
      <c r="A5" s="326" t="s">
        <v>286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D5" s="326" t="s">
        <v>287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62" ht="15" customHeight="1" x14ac:dyDescent="0.2">
      <c r="A6" s="325" t="s">
        <v>126</v>
      </c>
      <c r="B6" s="325"/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D6" s="325" t="s">
        <v>127</v>
      </c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  <c r="BB6" s="325"/>
      <c r="BC6" s="325"/>
      <c r="BD6" s="325"/>
      <c r="BE6" s="325"/>
    </row>
    <row r="7" spans="1:62" ht="15" customHeight="1" x14ac:dyDescent="0.2">
      <c r="A7" s="321" t="s">
        <v>254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D7" s="321" t="s">
        <v>254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62" ht="15" customHeight="1" x14ac:dyDescent="0.2">
      <c r="A8" s="321" t="s">
        <v>264</v>
      </c>
      <c r="B8" s="321"/>
      <c r="C8" s="321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D8" s="321" t="s">
        <v>264</v>
      </c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</row>
    <row r="9" spans="1:62" ht="15" customHeight="1" x14ac:dyDescent="0.2">
      <c r="A9" s="321" t="s">
        <v>248</v>
      </c>
      <c r="B9" s="321"/>
      <c r="C9" s="321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21"/>
      <c r="AB9" s="321"/>
      <c r="AD9" s="321" t="s">
        <v>248</v>
      </c>
      <c r="AE9" s="321"/>
      <c r="AF9" s="321"/>
      <c r="AG9" s="321"/>
      <c r="AH9" s="321"/>
      <c r="AI9" s="321"/>
      <c r="AJ9" s="321"/>
      <c r="AK9" s="321"/>
      <c r="AL9" s="321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</row>
    <row r="10" spans="1:62" ht="15" customHeight="1" x14ac:dyDescent="0.2">
      <c r="A10" s="321" t="s">
        <v>513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D10" s="321" t="s">
        <v>513</v>
      </c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1"/>
      <c r="BA10" s="321"/>
      <c r="BB10" s="321"/>
      <c r="BC10" s="321"/>
      <c r="BD10" s="321"/>
      <c r="BE10" s="321"/>
    </row>
    <row r="11" spans="1:62" ht="15" customHeight="1" thickBot="1" x14ac:dyDescent="0.25">
      <c r="A11" s="100"/>
      <c r="B11" s="142"/>
      <c r="C11" s="100"/>
      <c r="D11" s="100"/>
      <c r="E11" s="100"/>
      <c r="F11" s="101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D11" s="100"/>
      <c r="AE11" s="142"/>
      <c r="AF11" s="100"/>
      <c r="AG11" s="100"/>
      <c r="AH11" s="100"/>
      <c r="AI11" s="101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</row>
    <row r="12" spans="1:62" ht="15" customHeight="1" x14ac:dyDescent="0.2">
      <c r="A12" s="323" t="s">
        <v>260</v>
      </c>
      <c r="B12" s="316" t="s">
        <v>261</v>
      </c>
      <c r="C12" s="316"/>
      <c r="D12" s="316"/>
      <c r="E12" s="109"/>
      <c r="F12" s="316" t="s">
        <v>116</v>
      </c>
      <c r="G12" s="316"/>
      <c r="H12" s="316"/>
      <c r="I12" s="109"/>
      <c r="J12" s="316" t="s">
        <v>117</v>
      </c>
      <c r="K12" s="316"/>
      <c r="L12" s="316"/>
      <c r="M12" s="109"/>
      <c r="N12" s="316" t="s">
        <v>118</v>
      </c>
      <c r="O12" s="316"/>
      <c r="P12" s="316"/>
      <c r="Q12" s="109"/>
      <c r="R12" s="316" t="s">
        <v>119</v>
      </c>
      <c r="S12" s="316"/>
      <c r="T12" s="316"/>
      <c r="U12" s="109"/>
      <c r="V12" s="316" t="s">
        <v>120</v>
      </c>
      <c r="W12" s="316"/>
      <c r="X12" s="316"/>
      <c r="Y12" s="109"/>
      <c r="Z12" s="316" t="s">
        <v>121</v>
      </c>
      <c r="AA12" s="316"/>
      <c r="AB12" s="316"/>
      <c r="AD12" s="323" t="s">
        <v>260</v>
      </c>
      <c r="AE12" s="316" t="s">
        <v>261</v>
      </c>
      <c r="AF12" s="316"/>
      <c r="AG12" s="316"/>
      <c r="AH12" s="109"/>
      <c r="AI12" s="316" t="s">
        <v>116</v>
      </c>
      <c r="AJ12" s="316"/>
      <c r="AK12" s="316"/>
      <c r="AL12" s="109"/>
      <c r="AM12" s="316" t="s">
        <v>117</v>
      </c>
      <c r="AN12" s="316"/>
      <c r="AO12" s="316"/>
      <c r="AP12" s="109"/>
      <c r="AQ12" s="316" t="s">
        <v>118</v>
      </c>
      <c r="AR12" s="316"/>
      <c r="AS12" s="316"/>
      <c r="AT12" s="109"/>
      <c r="AU12" s="316" t="s">
        <v>119</v>
      </c>
      <c r="AV12" s="316"/>
      <c r="AW12" s="316"/>
      <c r="AX12" s="109"/>
      <c r="AY12" s="316" t="s">
        <v>120</v>
      </c>
      <c r="AZ12" s="316"/>
      <c r="BA12" s="316"/>
      <c r="BB12" s="109"/>
      <c r="BC12" s="316" t="s">
        <v>121</v>
      </c>
      <c r="BD12" s="316"/>
      <c r="BE12" s="316"/>
    </row>
    <row r="13" spans="1:62" ht="15" customHeight="1" thickBot="1" x14ac:dyDescent="0.25">
      <c r="A13" s="324"/>
      <c r="B13" s="110" t="s">
        <v>70</v>
      </c>
      <c r="C13" s="110" t="s">
        <v>71</v>
      </c>
      <c r="D13" s="110" t="s">
        <v>72</v>
      </c>
      <c r="E13" s="111"/>
      <c r="F13" s="110" t="s">
        <v>70</v>
      </c>
      <c r="G13" s="110" t="s">
        <v>71</v>
      </c>
      <c r="H13" s="110" t="s">
        <v>72</v>
      </c>
      <c r="I13" s="111"/>
      <c r="J13" s="110" t="s">
        <v>70</v>
      </c>
      <c r="K13" s="110" t="s">
        <v>71</v>
      </c>
      <c r="L13" s="110" t="s">
        <v>72</v>
      </c>
      <c r="M13" s="111"/>
      <c r="N13" s="110" t="s">
        <v>70</v>
      </c>
      <c r="O13" s="110" t="s">
        <v>71</v>
      </c>
      <c r="P13" s="110" t="s">
        <v>72</v>
      </c>
      <c r="Q13" s="111"/>
      <c r="R13" s="110" t="s">
        <v>70</v>
      </c>
      <c r="S13" s="110" t="s">
        <v>71</v>
      </c>
      <c r="T13" s="110" t="s">
        <v>72</v>
      </c>
      <c r="U13" s="111"/>
      <c r="V13" s="110" t="s">
        <v>70</v>
      </c>
      <c r="W13" s="110" t="s">
        <v>71</v>
      </c>
      <c r="X13" s="110" t="s">
        <v>72</v>
      </c>
      <c r="Y13" s="111"/>
      <c r="Z13" s="110" t="s">
        <v>70</v>
      </c>
      <c r="AA13" s="110" t="s">
        <v>71</v>
      </c>
      <c r="AB13" s="110" t="s">
        <v>72</v>
      </c>
      <c r="AD13" s="324"/>
      <c r="AE13" s="110" t="s">
        <v>70</v>
      </c>
      <c r="AF13" s="110" t="s">
        <v>71</v>
      </c>
      <c r="AG13" s="110" t="s">
        <v>72</v>
      </c>
      <c r="AH13" s="111"/>
      <c r="AI13" s="110" t="s">
        <v>70</v>
      </c>
      <c r="AJ13" s="110" t="s">
        <v>71</v>
      </c>
      <c r="AK13" s="110" t="s">
        <v>72</v>
      </c>
      <c r="AL13" s="111"/>
      <c r="AM13" s="110" t="s">
        <v>70</v>
      </c>
      <c r="AN13" s="110" t="s">
        <v>71</v>
      </c>
      <c r="AO13" s="110" t="s">
        <v>72</v>
      </c>
      <c r="AP13" s="111"/>
      <c r="AQ13" s="110" t="s">
        <v>70</v>
      </c>
      <c r="AR13" s="110" t="s">
        <v>71</v>
      </c>
      <c r="AS13" s="110" t="s">
        <v>72</v>
      </c>
      <c r="AT13" s="111"/>
      <c r="AU13" s="110" t="s">
        <v>70</v>
      </c>
      <c r="AV13" s="110" t="s">
        <v>71</v>
      </c>
      <c r="AW13" s="110" t="s">
        <v>72</v>
      </c>
      <c r="AX13" s="111"/>
      <c r="AY13" s="110" t="s">
        <v>70</v>
      </c>
      <c r="AZ13" s="110" t="s">
        <v>71</v>
      </c>
      <c r="BA13" s="110" t="s">
        <v>72</v>
      </c>
      <c r="BB13" s="111"/>
      <c r="BC13" s="110" t="s">
        <v>70</v>
      </c>
      <c r="BD13" s="110" t="s">
        <v>71</v>
      </c>
      <c r="BE13" s="110" t="s">
        <v>72</v>
      </c>
    </row>
    <row r="14" spans="1:62" ht="15" customHeight="1" x14ac:dyDescent="0.2">
      <c r="A14" s="127"/>
      <c r="B14" s="113"/>
      <c r="C14" s="113"/>
      <c r="D14" s="113"/>
      <c r="E14" s="114"/>
      <c r="F14" s="113"/>
      <c r="G14" s="113"/>
      <c r="H14" s="113"/>
      <c r="I14" s="114"/>
      <c r="J14" s="113"/>
      <c r="K14" s="113"/>
      <c r="L14" s="113"/>
      <c r="M14" s="114"/>
      <c r="N14" s="113"/>
      <c r="O14" s="113"/>
      <c r="P14" s="113"/>
      <c r="Q14" s="114"/>
      <c r="R14" s="113"/>
      <c r="S14" s="113"/>
      <c r="T14" s="113"/>
      <c r="U14" s="114"/>
      <c r="V14" s="113"/>
      <c r="W14" s="113"/>
      <c r="X14" s="113"/>
      <c r="Y14" s="114"/>
      <c r="Z14" s="113"/>
      <c r="AA14" s="113"/>
      <c r="AB14" s="113"/>
      <c r="AD14" s="104"/>
      <c r="AE14" s="98"/>
      <c r="AF14" s="98"/>
      <c r="AG14" s="98"/>
      <c r="AH14" s="99"/>
      <c r="AI14" s="98"/>
      <c r="AJ14" s="98"/>
      <c r="AK14" s="98"/>
      <c r="AL14" s="99"/>
      <c r="AM14" s="98"/>
      <c r="AN14" s="98"/>
      <c r="AO14" s="98"/>
      <c r="AP14" s="99"/>
      <c r="AQ14" s="98"/>
      <c r="AR14" s="98"/>
      <c r="AS14" s="98"/>
      <c r="AT14" s="99"/>
      <c r="AU14" s="98"/>
      <c r="AV14" s="98"/>
      <c r="AW14" s="98"/>
      <c r="AX14" s="99"/>
      <c r="AY14" s="98"/>
      <c r="AZ14" s="98"/>
      <c r="BA14" s="98"/>
      <c r="BB14" s="99"/>
      <c r="BC14" s="98"/>
      <c r="BD14" s="98"/>
      <c r="BE14" s="98"/>
    </row>
    <row r="15" spans="1:62" s="155" customFormat="1" ht="15" customHeight="1" x14ac:dyDescent="0.25">
      <c r="A15" s="151" t="s">
        <v>262</v>
      </c>
      <c r="B15" s="153">
        <f>+F15+J15+N15+R15+V15+Z15</f>
        <v>213276</v>
      </c>
      <c r="C15" s="153">
        <f>+G15+K15+O15+S15+W15+AA15</f>
        <v>98222</v>
      </c>
      <c r="D15" s="153">
        <f>+H15+L15+P15+T15+X15+AB15</f>
        <v>115054</v>
      </c>
      <c r="E15" s="153"/>
      <c r="F15" s="153">
        <f>SUM(F17:F43)</f>
        <v>46721</v>
      </c>
      <c r="G15" s="153">
        <f>SUM(G17:G43)</f>
        <v>22573</v>
      </c>
      <c r="H15" s="153">
        <f>SUM(H17:H43)</f>
        <v>24148</v>
      </c>
      <c r="I15" s="153"/>
      <c r="J15" s="153">
        <f>SUM(J17:J43)</f>
        <v>39505</v>
      </c>
      <c r="K15" s="153">
        <f>SUM(K17:K43)</f>
        <v>18603</v>
      </c>
      <c r="L15" s="153">
        <f>SUM(L17:L43)</f>
        <v>20902</v>
      </c>
      <c r="M15" s="153"/>
      <c r="N15" s="153">
        <f>SUM(N17:N43)</f>
        <v>39582</v>
      </c>
      <c r="O15" s="153">
        <f>SUM(O17:O43)</f>
        <v>18444</v>
      </c>
      <c r="P15" s="153">
        <f>SUM(P17:P43)</f>
        <v>21138</v>
      </c>
      <c r="Q15" s="153"/>
      <c r="R15" s="153">
        <f>SUM(R17:R43)</f>
        <v>36370</v>
      </c>
      <c r="S15" s="153">
        <f>SUM(S17:S43)</f>
        <v>16096</v>
      </c>
      <c r="T15" s="153">
        <f>SUM(T17:T43)</f>
        <v>20274</v>
      </c>
      <c r="U15" s="153"/>
      <c r="V15" s="153">
        <f>SUM(V17:V43)</f>
        <v>38430</v>
      </c>
      <c r="W15" s="153">
        <f>SUM(W17:W43)</f>
        <v>17004</v>
      </c>
      <c r="X15" s="153">
        <f>SUM(X17:X43)</f>
        <v>21426</v>
      </c>
      <c r="Y15" s="153"/>
      <c r="Z15" s="153">
        <f>SUM(Z17:Z43)</f>
        <v>12668</v>
      </c>
      <c r="AA15" s="153">
        <f>SUM(AA17:AA43)</f>
        <v>5502</v>
      </c>
      <c r="AB15" s="153">
        <f>SUM(AB17:AB43)</f>
        <v>7166</v>
      </c>
      <c r="AD15" s="151" t="s">
        <v>262</v>
      </c>
      <c r="AE15" s="159">
        <f>+B15/(B15+B59+B106)*100</f>
        <v>62.826540351373325</v>
      </c>
      <c r="AF15" s="159">
        <f>+C15/(C15+C59+C106)*100</f>
        <v>59.015585757717773</v>
      </c>
      <c r="AG15" s="159">
        <f>+D15/(D15+D59+D106)*100</f>
        <v>66.492134493798901</v>
      </c>
      <c r="AH15" s="160"/>
      <c r="AI15" s="159">
        <f>+F15/(F15+F59+F106)*100</f>
        <v>58.38227576037788</v>
      </c>
      <c r="AJ15" s="159">
        <f>+G15/(G15+G59+G106)*100</f>
        <v>54.572927495587841</v>
      </c>
      <c r="AK15" s="159">
        <f>+H15/(H15+H59+H106)*100</f>
        <v>62.457646845821593</v>
      </c>
      <c r="AL15" s="160"/>
      <c r="AM15" s="159">
        <f>+J15/(J15+J59+J106)*100</f>
        <v>56.447003686451581</v>
      </c>
      <c r="AN15" s="159">
        <f>+K15/(K15+K59+K106)*100</f>
        <v>52.971326062815002</v>
      </c>
      <c r="AO15" s="159">
        <f>+L15/(L15+L59+L106)*100</f>
        <v>59.947801646255769</v>
      </c>
      <c r="AP15" s="160"/>
      <c r="AQ15" s="159">
        <f>+N15/(N15+N59+N106)*100</f>
        <v>66.57248095262122</v>
      </c>
      <c r="AR15" s="159">
        <f>+O15/(O15+O59+O106)*100</f>
        <v>62.987500853766818</v>
      </c>
      <c r="AS15" s="159">
        <f>+P15/(P15+P59+P106)*100</f>
        <v>70.051367025683504</v>
      </c>
      <c r="AT15" s="160"/>
      <c r="AU15" s="159">
        <f>+R15/(R15+R59+R106)*100</f>
        <v>57.73474085244861</v>
      </c>
      <c r="AV15" s="159">
        <f>+S15/(S15+S59+S106)*100</f>
        <v>53.328032336083233</v>
      </c>
      <c r="AW15" s="159">
        <f>+T15/(T15+T59+T106)*100</f>
        <v>61.788370108496892</v>
      </c>
      <c r="AX15" s="160"/>
      <c r="AY15" s="159">
        <f>+V15/(V15+V59+V106)*100</f>
        <v>73.922326735530035</v>
      </c>
      <c r="AZ15" s="159">
        <f>+W15/(W15+W59+W106)*100</f>
        <v>71.496447042004803</v>
      </c>
      <c r="BA15" s="159">
        <f>+X15/(X15+X59+X106)*100</f>
        <v>75.967947808821449</v>
      </c>
      <c r="BB15" s="160"/>
      <c r="BC15" s="159">
        <f>+Z15/(Z15+Z59+Z106)*100</f>
        <v>84.357727908370521</v>
      </c>
      <c r="BD15" s="159">
        <f>+AA15/(AA15+AA59+AA106)*100</f>
        <v>82.070405727923628</v>
      </c>
      <c r="BE15" s="159">
        <f>+AB15/(AB15+AB59+AB106)*100</f>
        <v>86.202333694213877</v>
      </c>
      <c r="BF15" s="97"/>
      <c r="BG15" s="97"/>
      <c r="BH15" s="97"/>
      <c r="BI15" s="97"/>
      <c r="BJ15" s="97"/>
    </row>
    <row r="16" spans="1:62" ht="15" customHeight="1" x14ac:dyDescent="0.2">
      <c r="A16" s="108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D16" s="108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</row>
    <row r="17" spans="1:57" ht="15" customHeight="1" x14ac:dyDescent="0.2">
      <c r="A17" s="108" t="s">
        <v>79</v>
      </c>
      <c r="B17" s="272">
        <v>11894</v>
      </c>
      <c r="C17" s="272">
        <v>5898</v>
      </c>
      <c r="D17" s="272">
        <v>5996</v>
      </c>
      <c r="E17" s="272"/>
      <c r="F17" s="272">
        <v>2524</v>
      </c>
      <c r="G17" s="272">
        <v>1290</v>
      </c>
      <c r="H17" s="272">
        <v>1234</v>
      </c>
      <c r="I17" s="272"/>
      <c r="J17" s="272">
        <v>2196</v>
      </c>
      <c r="K17" s="272">
        <v>1118</v>
      </c>
      <c r="L17" s="272">
        <v>1078</v>
      </c>
      <c r="M17" s="272"/>
      <c r="N17" s="272">
        <v>2333</v>
      </c>
      <c r="O17" s="272">
        <v>1168</v>
      </c>
      <c r="P17" s="272">
        <v>1165</v>
      </c>
      <c r="Q17" s="272"/>
      <c r="R17" s="272">
        <v>1879</v>
      </c>
      <c r="S17" s="272">
        <v>900</v>
      </c>
      <c r="T17" s="272">
        <v>979</v>
      </c>
      <c r="U17" s="272"/>
      <c r="V17" s="272">
        <v>2260</v>
      </c>
      <c r="W17" s="272">
        <v>1097</v>
      </c>
      <c r="X17" s="272">
        <v>1163</v>
      </c>
      <c r="Y17" s="272"/>
      <c r="Z17" s="272">
        <v>702</v>
      </c>
      <c r="AA17" s="272">
        <v>325</v>
      </c>
      <c r="AB17" s="272">
        <v>377</v>
      </c>
      <c r="AD17" s="108" t="s">
        <v>79</v>
      </c>
      <c r="AE17" s="103">
        <f t="shared" ref="AE17:AE43" si="0">+B17/(B17+B61+B108)*100</f>
        <v>56.6893856346218</v>
      </c>
      <c r="AF17" s="103">
        <f t="shared" ref="AF17:AF43" si="1">+C17/(C17+C61+C108)*100</f>
        <v>55.095749649696401</v>
      </c>
      <c r="AG17" s="103">
        <f t="shared" ref="AG17:AG43" si="2">+D17/(D17+D61+D108)*100</f>
        <v>58.349552355001947</v>
      </c>
      <c r="AH17" s="143"/>
      <c r="AI17" s="103">
        <f t="shared" ref="AI17:AI43" si="3">+F17/(F17+F61+F108)*100</f>
        <v>47.372372372372375</v>
      </c>
      <c r="AJ17" s="103">
        <f t="shared" ref="AJ17:AJ43" si="4">+G17/(G17+G61+G108)*100</f>
        <v>45.152257612880639</v>
      </c>
      <c r="AK17" s="103">
        <f t="shared" ref="AK17:AK43" si="5">+H17/(H17+H61+H108)*100</f>
        <v>49.939295831647108</v>
      </c>
      <c r="AL17" s="106"/>
      <c r="AM17" s="103">
        <f t="shared" ref="AM17:AM43" si="6">+J17/(J17+J61+J108)*100</f>
        <v>50.355423068103647</v>
      </c>
      <c r="AN17" s="103">
        <f t="shared" ref="AN17:AN43" si="7">+K17/(K17+K61+K108)*100</f>
        <v>49.251101321585907</v>
      </c>
      <c r="AO17" s="103">
        <f t="shared" ref="AO17:AO43" si="8">+L17/(L17+L61+L108)*100</f>
        <v>51.554280248684833</v>
      </c>
      <c r="AP17" s="106"/>
      <c r="AQ17" s="103">
        <f t="shared" ref="AQ17:AQ43" si="9">+N17/(N17+N61+N108)*100</f>
        <v>63.293543136190991</v>
      </c>
      <c r="AR17" s="103">
        <f t="shared" ref="AR17:AR43" si="10">+O17/(O17+O61+O108)*100</f>
        <v>61.441346659652815</v>
      </c>
      <c r="AS17" s="103">
        <f t="shared" ref="AS17:AS43" si="11">+P17/(P17+P61+P108)*100</f>
        <v>65.266106442577026</v>
      </c>
      <c r="AT17" s="106"/>
      <c r="AU17" s="103">
        <f t="shared" ref="AU17:AU43" si="12">+R17/(R17+R61+R108)*100</f>
        <v>50.633252492589598</v>
      </c>
      <c r="AV17" s="103">
        <f t="shared" ref="AV17:AV43" si="13">+S17/(S17+S61+S108)*100</f>
        <v>50.055617352614014</v>
      </c>
      <c r="AW17" s="103">
        <f t="shared" ref="AW17:AW43" si="14">+T17/(T17+T61+T108)*100</f>
        <v>51.176163094615788</v>
      </c>
      <c r="AX17" s="106"/>
      <c r="AY17" s="103">
        <f t="shared" ref="AY17:AY43" si="15">+V17/(V17+V61+V108)*100</f>
        <v>73.257698541329006</v>
      </c>
      <c r="AZ17" s="103">
        <f t="shared" ref="AZ17:AZ43" si="16">+W17/(W17+W61+W108)*100</f>
        <v>72.745358090185675</v>
      </c>
      <c r="BA17" s="103">
        <f t="shared" ref="BA17:BA43" si="17">+X17/(X17+X61+X108)*100</f>
        <v>73.747622067216241</v>
      </c>
      <c r="BB17" s="143"/>
      <c r="BC17" s="103">
        <f t="shared" ref="BC17:BC36" si="18">+Z17/(Z17+Z61+Z108)*100</f>
        <v>86.666666666666671</v>
      </c>
      <c r="BD17" s="103">
        <f t="shared" ref="BD17:BD36" si="19">+AA17/(AA17+AA61+AA108)*100</f>
        <v>87.601078167115901</v>
      </c>
      <c r="BE17" s="103">
        <f t="shared" ref="BE17:BE36" si="20">+AB17/(AB17+AB61+AB108)*100</f>
        <v>85.876993166287022</v>
      </c>
    </row>
    <row r="18" spans="1:57" ht="15" customHeight="1" x14ac:dyDescent="0.2">
      <c r="A18" s="108" t="s">
        <v>80</v>
      </c>
      <c r="B18" s="272">
        <v>14897</v>
      </c>
      <c r="C18" s="272">
        <v>6905</v>
      </c>
      <c r="D18" s="272">
        <v>7992</v>
      </c>
      <c r="E18" s="272"/>
      <c r="F18" s="272">
        <v>3131</v>
      </c>
      <c r="G18" s="272">
        <v>1536</v>
      </c>
      <c r="H18" s="272">
        <v>1595</v>
      </c>
      <c r="I18" s="272"/>
      <c r="J18" s="272">
        <v>2728</v>
      </c>
      <c r="K18" s="272">
        <v>1298</v>
      </c>
      <c r="L18" s="272">
        <v>1430</v>
      </c>
      <c r="M18" s="272"/>
      <c r="N18" s="272">
        <v>2910</v>
      </c>
      <c r="O18" s="272">
        <v>1314</v>
      </c>
      <c r="P18" s="272">
        <v>1596</v>
      </c>
      <c r="Q18" s="272"/>
      <c r="R18" s="272">
        <v>2594</v>
      </c>
      <c r="S18" s="272">
        <v>1168</v>
      </c>
      <c r="T18" s="272">
        <v>1426</v>
      </c>
      <c r="U18" s="272"/>
      <c r="V18" s="272">
        <v>2919</v>
      </c>
      <c r="W18" s="272">
        <v>1305</v>
      </c>
      <c r="X18" s="272">
        <v>1614</v>
      </c>
      <c r="Y18" s="272"/>
      <c r="Z18" s="272">
        <v>615</v>
      </c>
      <c r="AA18" s="272">
        <v>284</v>
      </c>
      <c r="AB18" s="272">
        <v>331</v>
      </c>
      <c r="AD18" s="108" t="s">
        <v>80</v>
      </c>
      <c r="AE18" s="103">
        <f t="shared" si="0"/>
        <v>63.820580927084222</v>
      </c>
      <c r="AF18" s="103">
        <f t="shared" si="1"/>
        <v>59.700847311084217</v>
      </c>
      <c r="AG18" s="103">
        <f t="shared" si="2"/>
        <v>67.866847826086953</v>
      </c>
      <c r="AH18" s="143"/>
      <c r="AI18" s="103">
        <f t="shared" si="3"/>
        <v>58.392390898918315</v>
      </c>
      <c r="AJ18" s="103">
        <f t="shared" si="4"/>
        <v>55.113024757804084</v>
      </c>
      <c r="AK18" s="103">
        <f t="shared" si="5"/>
        <v>61.94174757281553</v>
      </c>
      <c r="AL18" s="106"/>
      <c r="AM18" s="103">
        <f t="shared" si="6"/>
        <v>56.004927119687956</v>
      </c>
      <c r="AN18" s="103">
        <f t="shared" si="7"/>
        <v>52.317613865376863</v>
      </c>
      <c r="AO18" s="103">
        <f t="shared" si="8"/>
        <v>59.832635983263593</v>
      </c>
      <c r="AP18" s="106"/>
      <c r="AQ18" s="103">
        <f t="shared" si="9"/>
        <v>66.773749426342349</v>
      </c>
      <c r="AR18" s="103">
        <f t="shared" si="10"/>
        <v>62.333965844402272</v>
      </c>
      <c r="AS18" s="103">
        <f t="shared" si="11"/>
        <v>70.933333333333337</v>
      </c>
      <c r="AT18" s="106"/>
      <c r="AU18" s="103">
        <f t="shared" si="12"/>
        <v>59.210225975804612</v>
      </c>
      <c r="AV18" s="103">
        <f t="shared" si="13"/>
        <v>53.775322283609569</v>
      </c>
      <c r="AW18" s="103">
        <f t="shared" si="14"/>
        <v>64.554096876414661</v>
      </c>
      <c r="AX18" s="106"/>
      <c r="AY18" s="103">
        <f t="shared" si="15"/>
        <v>79.127134724857683</v>
      </c>
      <c r="AZ18" s="103">
        <f t="shared" si="16"/>
        <v>77.082102776137035</v>
      </c>
      <c r="BA18" s="103">
        <f t="shared" si="17"/>
        <v>80.861723446893791</v>
      </c>
      <c r="BB18" s="143"/>
      <c r="BC18" s="103">
        <f t="shared" si="18"/>
        <v>90.308370044052865</v>
      </c>
      <c r="BD18" s="103">
        <f t="shared" si="19"/>
        <v>87.384615384615387</v>
      </c>
      <c r="BE18" s="103">
        <f t="shared" si="20"/>
        <v>92.977528089887642</v>
      </c>
    </row>
    <row r="19" spans="1:57" ht="15" customHeight="1" x14ac:dyDescent="0.2">
      <c r="A19" s="108" t="s">
        <v>81</v>
      </c>
      <c r="B19" s="272">
        <v>10028</v>
      </c>
      <c r="C19" s="272">
        <v>4588</v>
      </c>
      <c r="D19" s="272">
        <v>5440</v>
      </c>
      <c r="E19" s="272"/>
      <c r="F19" s="272">
        <v>2112</v>
      </c>
      <c r="G19" s="272">
        <v>1003</v>
      </c>
      <c r="H19" s="272">
        <v>1109</v>
      </c>
      <c r="I19" s="272"/>
      <c r="J19" s="272">
        <v>1818</v>
      </c>
      <c r="K19" s="272">
        <v>830</v>
      </c>
      <c r="L19" s="272">
        <v>988</v>
      </c>
      <c r="M19" s="272"/>
      <c r="N19" s="272">
        <v>1898</v>
      </c>
      <c r="O19" s="272">
        <v>876</v>
      </c>
      <c r="P19" s="272">
        <v>1022</v>
      </c>
      <c r="Q19" s="272"/>
      <c r="R19" s="272">
        <v>1623</v>
      </c>
      <c r="S19" s="272">
        <v>728</v>
      </c>
      <c r="T19" s="272">
        <v>895</v>
      </c>
      <c r="U19" s="272"/>
      <c r="V19" s="272">
        <v>1933</v>
      </c>
      <c r="W19" s="272">
        <v>861</v>
      </c>
      <c r="X19" s="272">
        <v>1072</v>
      </c>
      <c r="Y19" s="272"/>
      <c r="Z19" s="272">
        <v>644</v>
      </c>
      <c r="AA19" s="272">
        <v>290</v>
      </c>
      <c r="AB19" s="272">
        <v>354</v>
      </c>
      <c r="AD19" s="108" t="s">
        <v>81</v>
      </c>
      <c r="AE19" s="103">
        <f t="shared" si="0"/>
        <v>59.407582938388629</v>
      </c>
      <c r="AF19" s="103">
        <f t="shared" si="1"/>
        <v>56.0880195599022</v>
      </c>
      <c r="AG19" s="103">
        <f t="shared" si="2"/>
        <v>62.52873563218391</v>
      </c>
      <c r="AH19" s="143"/>
      <c r="AI19" s="103">
        <f t="shared" si="3"/>
        <v>48.73096446700508</v>
      </c>
      <c r="AJ19" s="103">
        <f t="shared" si="4"/>
        <v>44.71689701292911</v>
      </c>
      <c r="AK19" s="103">
        <f t="shared" si="5"/>
        <v>53.03682448589192</v>
      </c>
      <c r="AL19" s="106"/>
      <c r="AM19" s="103">
        <f t="shared" si="6"/>
        <v>50.697155605131059</v>
      </c>
      <c r="AN19" s="103">
        <f t="shared" si="7"/>
        <v>47.673750717978173</v>
      </c>
      <c r="AO19" s="103">
        <f t="shared" si="8"/>
        <v>53.550135501355015</v>
      </c>
      <c r="AP19" s="106"/>
      <c r="AQ19" s="103">
        <f t="shared" si="9"/>
        <v>64.035087719298247</v>
      </c>
      <c r="AR19" s="103">
        <f t="shared" si="10"/>
        <v>61.82074805928017</v>
      </c>
      <c r="AS19" s="103">
        <f t="shared" si="11"/>
        <v>66.063348416289585</v>
      </c>
      <c r="AT19" s="106"/>
      <c r="AU19" s="103">
        <f t="shared" si="12"/>
        <v>55.869191049913944</v>
      </c>
      <c r="AV19" s="103">
        <f t="shared" si="13"/>
        <v>52.601156069364166</v>
      </c>
      <c r="AW19" s="103">
        <f t="shared" si="14"/>
        <v>58.842866535174231</v>
      </c>
      <c r="AX19" s="106"/>
      <c r="AY19" s="103">
        <f t="shared" si="15"/>
        <v>79.645653069633298</v>
      </c>
      <c r="AZ19" s="103">
        <f t="shared" si="16"/>
        <v>78.558394160583944</v>
      </c>
      <c r="BA19" s="103">
        <f t="shared" si="17"/>
        <v>80.54094665664914</v>
      </c>
      <c r="BB19" s="143"/>
      <c r="BC19" s="103">
        <f t="shared" si="18"/>
        <v>96.98795180722891</v>
      </c>
      <c r="BD19" s="103">
        <f t="shared" si="19"/>
        <v>96.989966555183955</v>
      </c>
      <c r="BE19" s="103">
        <f t="shared" si="20"/>
        <v>96.986301369863014</v>
      </c>
    </row>
    <row r="20" spans="1:57" ht="15" customHeight="1" x14ac:dyDescent="0.2">
      <c r="A20" s="108" t="s">
        <v>82</v>
      </c>
      <c r="B20" s="272">
        <v>12944</v>
      </c>
      <c r="C20" s="272">
        <v>5850</v>
      </c>
      <c r="D20" s="272">
        <v>7094</v>
      </c>
      <c r="E20" s="272"/>
      <c r="F20" s="272">
        <v>2713</v>
      </c>
      <c r="G20" s="272">
        <v>1290</v>
      </c>
      <c r="H20" s="272">
        <v>1423</v>
      </c>
      <c r="I20" s="272"/>
      <c r="J20" s="272">
        <v>2417</v>
      </c>
      <c r="K20" s="272">
        <v>1134</v>
      </c>
      <c r="L20" s="272">
        <v>1283</v>
      </c>
      <c r="M20" s="272"/>
      <c r="N20" s="272">
        <v>2341</v>
      </c>
      <c r="O20" s="272">
        <v>1087</v>
      </c>
      <c r="P20" s="272">
        <v>1254</v>
      </c>
      <c r="Q20" s="272"/>
      <c r="R20" s="272">
        <v>2215</v>
      </c>
      <c r="S20" s="272">
        <v>950</v>
      </c>
      <c r="T20" s="272">
        <v>1265</v>
      </c>
      <c r="U20" s="272"/>
      <c r="V20" s="272">
        <v>2117</v>
      </c>
      <c r="W20" s="272">
        <v>907</v>
      </c>
      <c r="X20" s="272">
        <v>1210</v>
      </c>
      <c r="Y20" s="272"/>
      <c r="Z20" s="272">
        <v>1141</v>
      </c>
      <c r="AA20" s="272">
        <v>482</v>
      </c>
      <c r="AB20" s="272">
        <v>659</v>
      </c>
      <c r="AD20" s="108" t="s">
        <v>82</v>
      </c>
      <c r="AE20" s="103">
        <f t="shared" si="0"/>
        <v>57.264201026367012</v>
      </c>
      <c r="AF20" s="103">
        <f t="shared" si="1"/>
        <v>54.056551469229355</v>
      </c>
      <c r="AG20" s="103">
        <f t="shared" si="2"/>
        <v>60.210490578849097</v>
      </c>
      <c r="AH20" s="143"/>
      <c r="AI20" s="103">
        <f t="shared" si="3"/>
        <v>49.104072398190048</v>
      </c>
      <c r="AJ20" s="103">
        <f t="shared" si="4"/>
        <v>45.842217484008529</v>
      </c>
      <c r="AK20" s="103">
        <f t="shared" si="5"/>
        <v>52.489856141645156</v>
      </c>
      <c r="AL20" s="106"/>
      <c r="AM20" s="103">
        <f t="shared" si="6"/>
        <v>55.627157652474111</v>
      </c>
      <c r="AN20" s="103">
        <f t="shared" si="7"/>
        <v>53.922967189728951</v>
      </c>
      <c r="AO20" s="103">
        <f t="shared" si="8"/>
        <v>57.225691347011598</v>
      </c>
      <c r="AP20" s="106"/>
      <c r="AQ20" s="103">
        <f t="shared" si="9"/>
        <v>63.996719518862768</v>
      </c>
      <c r="AR20" s="103">
        <f t="shared" si="10"/>
        <v>60.088446655610838</v>
      </c>
      <c r="AS20" s="103">
        <f t="shared" si="11"/>
        <v>67.820443482963768</v>
      </c>
      <c r="AT20" s="106"/>
      <c r="AU20" s="103">
        <f t="shared" si="12"/>
        <v>52.413629910080452</v>
      </c>
      <c r="AV20" s="103">
        <f t="shared" si="13"/>
        <v>47.619047619047613</v>
      </c>
      <c r="AW20" s="103">
        <f t="shared" si="14"/>
        <v>56.701030927835049</v>
      </c>
      <c r="AX20" s="106"/>
      <c r="AY20" s="103">
        <f t="shared" si="15"/>
        <v>62.319693847512511</v>
      </c>
      <c r="AZ20" s="103">
        <f t="shared" si="16"/>
        <v>61.283783783783782</v>
      </c>
      <c r="BA20" s="103">
        <f t="shared" si="17"/>
        <v>63.119457485654671</v>
      </c>
      <c r="BB20" s="143"/>
      <c r="BC20" s="103">
        <f t="shared" si="18"/>
        <v>78.527185134205098</v>
      </c>
      <c r="BD20" s="103">
        <f t="shared" si="19"/>
        <v>77.61674718196457</v>
      </c>
      <c r="BE20" s="103">
        <f t="shared" si="20"/>
        <v>79.206730769230774</v>
      </c>
    </row>
    <row r="21" spans="1:57" ht="15" customHeight="1" x14ac:dyDescent="0.2">
      <c r="A21" s="108" t="s">
        <v>83</v>
      </c>
      <c r="B21" s="272">
        <v>3757</v>
      </c>
      <c r="C21" s="272">
        <v>1770</v>
      </c>
      <c r="D21" s="272">
        <v>1987</v>
      </c>
      <c r="E21" s="272"/>
      <c r="F21" s="272">
        <v>711</v>
      </c>
      <c r="G21" s="272">
        <v>377</v>
      </c>
      <c r="H21" s="272">
        <v>334</v>
      </c>
      <c r="I21" s="272"/>
      <c r="J21" s="272">
        <v>696</v>
      </c>
      <c r="K21" s="272">
        <v>347</v>
      </c>
      <c r="L21" s="272">
        <v>349</v>
      </c>
      <c r="M21" s="272"/>
      <c r="N21" s="272">
        <v>720</v>
      </c>
      <c r="O21" s="272">
        <v>333</v>
      </c>
      <c r="P21" s="272">
        <v>387</v>
      </c>
      <c r="Q21" s="272"/>
      <c r="R21" s="272">
        <v>622</v>
      </c>
      <c r="S21" s="272">
        <v>283</v>
      </c>
      <c r="T21" s="272">
        <v>339</v>
      </c>
      <c r="U21" s="272"/>
      <c r="V21" s="272">
        <v>726</v>
      </c>
      <c r="W21" s="272">
        <v>303</v>
      </c>
      <c r="X21" s="272">
        <v>423</v>
      </c>
      <c r="Y21" s="272"/>
      <c r="Z21" s="272">
        <v>282</v>
      </c>
      <c r="AA21" s="272">
        <v>127</v>
      </c>
      <c r="AB21" s="272">
        <v>155</v>
      </c>
      <c r="AD21" s="108" t="s">
        <v>83</v>
      </c>
      <c r="AE21" s="103">
        <f t="shared" si="0"/>
        <v>66.731793960923625</v>
      </c>
      <c r="AF21" s="103">
        <f t="shared" si="1"/>
        <v>62.389848431441663</v>
      </c>
      <c r="AG21" s="103">
        <f t="shared" si="2"/>
        <v>71.142141066953101</v>
      </c>
      <c r="AH21" s="143"/>
      <c r="AI21" s="103">
        <f t="shared" si="3"/>
        <v>64.63636363636364</v>
      </c>
      <c r="AJ21" s="103">
        <f t="shared" si="4"/>
        <v>62.314049586776854</v>
      </c>
      <c r="AK21" s="103">
        <f t="shared" si="5"/>
        <v>67.474747474747474</v>
      </c>
      <c r="AL21" s="106"/>
      <c r="AM21" s="103">
        <f t="shared" si="6"/>
        <v>61.106233538191404</v>
      </c>
      <c r="AN21" s="103">
        <f t="shared" si="7"/>
        <v>58.913412563667237</v>
      </c>
      <c r="AO21" s="103">
        <f t="shared" si="8"/>
        <v>63.454545454545453</v>
      </c>
      <c r="AP21" s="106"/>
      <c r="AQ21" s="103">
        <f t="shared" si="9"/>
        <v>69.364161849710982</v>
      </c>
      <c r="AR21" s="103">
        <f t="shared" si="10"/>
        <v>62.830188679245282</v>
      </c>
      <c r="AS21" s="103">
        <f t="shared" si="11"/>
        <v>76.181102362204726</v>
      </c>
      <c r="AT21" s="106"/>
      <c r="AU21" s="103">
        <f t="shared" si="12"/>
        <v>55.288888888888884</v>
      </c>
      <c r="AV21" s="103">
        <f t="shared" si="13"/>
        <v>50.626118067978531</v>
      </c>
      <c r="AW21" s="103">
        <f t="shared" si="14"/>
        <v>59.893992932862197</v>
      </c>
      <c r="AX21" s="106"/>
      <c r="AY21" s="103">
        <f t="shared" si="15"/>
        <v>79.60526315789474</v>
      </c>
      <c r="AZ21" s="103">
        <f t="shared" si="16"/>
        <v>73.365617433414045</v>
      </c>
      <c r="BA21" s="103">
        <f t="shared" si="17"/>
        <v>84.769539078156313</v>
      </c>
      <c r="BB21" s="143"/>
      <c r="BC21" s="103">
        <f t="shared" si="18"/>
        <v>89.240506329113927</v>
      </c>
      <c r="BD21" s="103">
        <f t="shared" si="19"/>
        <v>90.070921985815602</v>
      </c>
      <c r="BE21" s="103">
        <f t="shared" si="20"/>
        <v>88.571428571428569</v>
      </c>
    </row>
    <row r="22" spans="1:57" ht="15" customHeight="1" x14ac:dyDescent="0.2">
      <c r="A22" s="108" t="s">
        <v>84</v>
      </c>
      <c r="B22" s="272">
        <v>9364</v>
      </c>
      <c r="C22" s="272">
        <v>4555</v>
      </c>
      <c r="D22" s="272">
        <v>4809</v>
      </c>
      <c r="E22" s="272"/>
      <c r="F22" s="272">
        <v>2061</v>
      </c>
      <c r="G22" s="272">
        <v>1051</v>
      </c>
      <c r="H22" s="272">
        <v>1010</v>
      </c>
      <c r="I22" s="272"/>
      <c r="J22" s="272">
        <v>1761</v>
      </c>
      <c r="K22" s="272">
        <v>866</v>
      </c>
      <c r="L22" s="272">
        <v>895</v>
      </c>
      <c r="M22" s="272"/>
      <c r="N22" s="272">
        <v>1825</v>
      </c>
      <c r="O22" s="272">
        <v>886</v>
      </c>
      <c r="P22" s="272">
        <v>939</v>
      </c>
      <c r="Q22" s="272"/>
      <c r="R22" s="272">
        <v>1603</v>
      </c>
      <c r="S22" s="272">
        <v>733</v>
      </c>
      <c r="T22" s="272">
        <v>870</v>
      </c>
      <c r="U22" s="272"/>
      <c r="V22" s="272">
        <v>1650</v>
      </c>
      <c r="W22" s="272">
        <v>770</v>
      </c>
      <c r="X22" s="272">
        <v>880</v>
      </c>
      <c r="Y22" s="272"/>
      <c r="Z22" s="272">
        <v>464</v>
      </c>
      <c r="AA22" s="272">
        <v>249</v>
      </c>
      <c r="AB22" s="272">
        <v>215</v>
      </c>
      <c r="AD22" s="108" t="s">
        <v>84</v>
      </c>
      <c r="AE22" s="103">
        <f t="shared" si="0"/>
        <v>67.97822141560799</v>
      </c>
      <c r="AF22" s="103">
        <f t="shared" si="1"/>
        <v>65.080725817973999</v>
      </c>
      <c r="AG22" s="103">
        <f t="shared" si="2"/>
        <v>70.971074380165291</v>
      </c>
      <c r="AH22" s="143"/>
      <c r="AI22" s="103">
        <f t="shared" si="3"/>
        <v>68.245033112582789</v>
      </c>
      <c r="AJ22" s="103">
        <f t="shared" si="4"/>
        <v>65.360696517412933</v>
      </c>
      <c r="AK22" s="103">
        <f t="shared" si="5"/>
        <v>71.52974504249292</v>
      </c>
      <c r="AL22" s="106"/>
      <c r="AM22" s="103">
        <f t="shared" si="6"/>
        <v>64.15300546448087</v>
      </c>
      <c r="AN22" s="103">
        <f t="shared" si="7"/>
        <v>59.641873278236915</v>
      </c>
      <c r="AO22" s="103">
        <f t="shared" si="8"/>
        <v>69.218870843000772</v>
      </c>
      <c r="AP22" s="106"/>
      <c r="AQ22" s="103">
        <f t="shared" si="9"/>
        <v>72.535771065182828</v>
      </c>
      <c r="AR22" s="103">
        <f t="shared" si="10"/>
        <v>69.381362568519961</v>
      </c>
      <c r="AS22" s="103">
        <f t="shared" si="11"/>
        <v>75.786924939467312</v>
      </c>
      <c r="AT22" s="106"/>
      <c r="AU22" s="103">
        <f t="shared" si="12"/>
        <v>57.517043415859348</v>
      </c>
      <c r="AV22" s="103">
        <f t="shared" si="13"/>
        <v>54.376854599406535</v>
      </c>
      <c r="AW22" s="103">
        <f t="shared" si="14"/>
        <v>60.45865184155663</v>
      </c>
      <c r="AX22" s="106"/>
      <c r="AY22" s="103">
        <f t="shared" si="15"/>
        <v>76.001842468908336</v>
      </c>
      <c r="AZ22" s="103">
        <f t="shared" si="16"/>
        <v>74.902723735408557</v>
      </c>
      <c r="BA22" s="103">
        <f t="shared" si="17"/>
        <v>76.99037620297463</v>
      </c>
      <c r="BB22" s="143"/>
      <c r="BC22" s="103">
        <f t="shared" si="18"/>
        <v>86.567164179104466</v>
      </c>
      <c r="BD22" s="103">
        <f t="shared" si="19"/>
        <v>87.062937062937067</v>
      </c>
      <c r="BE22" s="103">
        <f t="shared" si="20"/>
        <v>86</v>
      </c>
    </row>
    <row r="23" spans="1:57" ht="15" customHeight="1" x14ac:dyDescent="0.2">
      <c r="A23" s="108" t="s">
        <v>85</v>
      </c>
      <c r="B23" s="272">
        <v>2014</v>
      </c>
      <c r="C23" s="272">
        <v>891</v>
      </c>
      <c r="D23" s="272">
        <v>1123</v>
      </c>
      <c r="E23" s="272"/>
      <c r="F23" s="272">
        <v>425</v>
      </c>
      <c r="G23" s="272">
        <v>200</v>
      </c>
      <c r="H23" s="272">
        <v>225</v>
      </c>
      <c r="I23" s="272"/>
      <c r="J23" s="272">
        <v>303</v>
      </c>
      <c r="K23" s="272">
        <v>132</v>
      </c>
      <c r="L23" s="272">
        <v>171</v>
      </c>
      <c r="M23" s="272"/>
      <c r="N23" s="272">
        <v>344</v>
      </c>
      <c r="O23" s="272">
        <v>163</v>
      </c>
      <c r="P23" s="272">
        <v>181</v>
      </c>
      <c r="Q23" s="272"/>
      <c r="R23" s="272">
        <v>330</v>
      </c>
      <c r="S23" s="272">
        <v>146</v>
      </c>
      <c r="T23" s="272">
        <v>184</v>
      </c>
      <c r="U23" s="272"/>
      <c r="V23" s="272">
        <v>413</v>
      </c>
      <c r="W23" s="272">
        <v>171</v>
      </c>
      <c r="X23" s="272">
        <v>242</v>
      </c>
      <c r="Y23" s="272"/>
      <c r="Z23" s="272">
        <v>199</v>
      </c>
      <c r="AA23" s="272">
        <v>79</v>
      </c>
      <c r="AB23" s="272">
        <v>120</v>
      </c>
      <c r="AD23" s="108" t="s">
        <v>85</v>
      </c>
      <c r="AE23" s="103">
        <f t="shared" si="0"/>
        <v>71.749198432490203</v>
      </c>
      <c r="AF23" s="103">
        <f t="shared" si="1"/>
        <v>65.131578947368425</v>
      </c>
      <c r="AG23" s="103">
        <f t="shared" si="2"/>
        <v>78.040305767894367</v>
      </c>
      <c r="AH23" s="143"/>
      <c r="AI23" s="103">
        <f t="shared" si="3"/>
        <v>75.354609929078009</v>
      </c>
      <c r="AJ23" s="103">
        <f t="shared" si="4"/>
        <v>73.800738007380076</v>
      </c>
      <c r="AK23" s="103">
        <f t="shared" si="5"/>
        <v>76.791808873720129</v>
      </c>
      <c r="AL23" s="106"/>
      <c r="AM23" s="103">
        <f t="shared" si="6"/>
        <v>56.529850746268664</v>
      </c>
      <c r="AN23" s="103">
        <f t="shared" si="7"/>
        <v>47.142857142857139</v>
      </c>
      <c r="AO23" s="103">
        <f t="shared" si="8"/>
        <v>66.796875</v>
      </c>
      <c r="AP23" s="106"/>
      <c r="AQ23" s="103">
        <f t="shared" si="9"/>
        <v>74.782608695652172</v>
      </c>
      <c r="AR23" s="103">
        <f t="shared" si="10"/>
        <v>67.916666666666671</v>
      </c>
      <c r="AS23" s="103">
        <f t="shared" si="11"/>
        <v>82.27272727272728</v>
      </c>
      <c r="AT23" s="106"/>
      <c r="AU23" s="103">
        <f t="shared" si="12"/>
        <v>65.088757396449708</v>
      </c>
      <c r="AV23" s="103">
        <f t="shared" si="13"/>
        <v>58.167330677290842</v>
      </c>
      <c r="AW23" s="103">
        <f t="shared" si="14"/>
        <v>71.875</v>
      </c>
      <c r="AX23" s="106"/>
      <c r="AY23" s="103">
        <f t="shared" si="15"/>
        <v>79.576107899807326</v>
      </c>
      <c r="AZ23" s="103">
        <f t="shared" si="16"/>
        <v>72.457627118644069</v>
      </c>
      <c r="BA23" s="103">
        <f t="shared" si="17"/>
        <v>85.512367491166074</v>
      </c>
      <c r="BB23" s="143"/>
      <c r="BC23" s="103">
        <f t="shared" si="18"/>
        <v>90.045248868778287</v>
      </c>
      <c r="BD23" s="103">
        <f t="shared" si="19"/>
        <v>87.777777777777771</v>
      </c>
      <c r="BE23" s="103">
        <f t="shared" si="20"/>
        <v>91.603053435114504</v>
      </c>
    </row>
    <row r="24" spans="1:57" ht="15" customHeight="1" x14ac:dyDescent="0.2">
      <c r="A24" s="108" t="s">
        <v>86</v>
      </c>
      <c r="B24" s="272">
        <v>19200</v>
      </c>
      <c r="C24" s="272">
        <v>8853</v>
      </c>
      <c r="D24" s="272">
        <v>10347</v>
      </c>
      <c r="E24" s="272"/>
      <c r="F24" s="272">
        <v>4140</v>
      </c>
      <c r="G24" s="272">
        <v>1973</v>
      </c>
      <c r="H24" s="272">
        <v>2167</v>
      </c>
      <c r="I24" s="272"/>
      <c r="J24" s="272">
        <v>3501</v>
      </c>
      <c r="K24" s="272">
        <v>1641</v>
      </c>
      <c r="L24" s="272">
        <v>1860</v>
      </c>
      <c r="M24" s="272"/>
      <c r="N24" s="272">
        <v>3626</v>
      </c>
      <c r="O24" s="272">
        <v>1698</v>
      </c>
      <c r="P24" s="272">
        <v>1928</v>
      </c>
      <c r="Q24" s="272"/>
      <c r="R24" s="272">
        <v>3139</v>
      </c>
      <c r="S24" s="272">
        <v>1372</v>
      </c>
      <c r="T24" s="272">
        <v>1767</v>
      </c>
      <c r="U24" s="272"/>
      <c r="V24" s="272">
        <v>3490</v>
      </c>
      <c r="W24" s="272">
        <v>1587</v>
      </c>
      <c r="X24" s="272">
        <v>1903</v>
      </c>
      <c r="Y24" s="272"/>
      <c r="Z24" s="272">
        <v>1304</v>
      </c>
      <c r="AA24" s="272">
        <v>582</v>
      </c>
      <c r="AB24" s="272">
        <v>722</v>
      </c>
      <c r="AD24" s="108" t="s">
        <v>86</v>
      </c>
      <c r="AE24" s="103">
        <f t="shared" si="0"/>
        <v>63.508864779042071</v>
      </c>
      <c r="AF24" s="103">
        <f t="shared" si="1"/>
        <v>59.684487291849251</v>
      </c>
      <c r="AG24" s="103">
        <f t="shared" si="2"/>
        <v>67.192674849016171</v>
      </c>
      <c r="AH24" s="143"/>
      <c r="AI24" s="103">
        <f t="shared" si="3"/>
        <v>58.285231592284944</v>
      </c>
      <c r="AJ24" s="103">
        <f t="shared" si="4"/>
        <v>53.541383989145189</v>
      </c>
      <c r="AK24" s="103">
        <f t="shared" si="5"/>
        <v>63.399648917495611</v>
      </c>
      <c r="AL24" s="106"/>
      <c r="AM24" s="103">
        <f t="shared" si="6"/>
        <v>56.349589570255922</v>
      </c>
      <c r="AN24" s="103">
        <f t="shared" si="7"/>
        <v>53.158406219630706</v>
      </c>
      <c r="AO24" s="103">
        <f t="shared" si="8"/>
        <v>59.50095969289827</v>
      </c>
      <c r="AP24" s="106"/>
      <c r="AQ24" s="103">
        <f t="shared" si="9"/>
        <v>68.492633169625989</v>
      </c>
      <c r="AR24" s="103">
        <f t="shared" si="10"/>
        <v>65.813953488372093</v>
      </c>
      <c r="AS24" s="103">
        <f t="shared" si="11"/>
        <v>71.039056742815035</v>
      </c>
      <c r="AT24" s="106"/>
      <c r="AU24" s="103">
        <f t="shared" si="12"/>
        <v>57.532991202346039</v>
      </c>
      <c r="AV24" s="103">
        <f t="shared" si="13"/>
        <v>52.870905587668595</v>
      </c>
      <c r="AW24" s="103">
        <f t="shared" si="14"/>
        <v>61.761621810555745</v>
      </c>
      <c r="AX24" s="106"/>
      <c r="AY24" s="103">
        <f t="shared" si="15"/>
        <v>74.429515888249099</v>
      </c>
      <c r="AZ24" s="103">
        <f t="shared" si="16"/>
        <v>71.712607320379576</v>
      </c>
      <c r="BA24" s="103">
        <f t="shared" si="17"/>
        <v>76.857835218093697</v>
      </c>
      <c r="BB24" s="143"/>
      <c r="BC24" s="103">
        <f t="shared" si="18"/>
        <v>88.287068381855121</v>
      </c>
      <c r="BD24" s="103">
        <f t="shared" si="19"/>
        <v>86.478454680534924</v>
      </c>
      <c r="BE24" s="103">
        <f t="shared" si="20"/>
        <v>89.800995024875618</v>
      </c>
    </row>
    <row r="25" spans="1:57" ht="15" customHeight="1" x14ac:dyDescent="0.2">
      <c r="A25" s="108" t="s">
        <v>87</v>
      </c>
      <c r="B25" s="272">
        <v>10641</v>
      </c>
      <c r="C25" s="272">
        <v>4905</v>
      </c>
      <c r="D25" s="272">
        <v>5736</v>
      </c>
      <c r="E25" s="272"/>
      <c r="F25" s="272">
        <v>2160</v>
      </c>
      <c r="G25" s="272">
        <v>964</v>
      </c>
      <c r="H25" s="272">
        <v>1196</v>
      </c>
      <c r="I25" s="272"/>
      <c r="J25" s="272">
        <v>2061</v>
      </c>
      <c r="K25" s="272">
        <v>976</v>
      </c>
      <c r="L25" s="272">
        <v>1085</v>
      </c>
      <c r="M25" s="272"/>
      <c r="N25" s="272">
        <v>2083</v>
      </c>
      <c r="O25" s="272">
        <v>970</v>
      </c>
      <c r="P25" s="272">
        <v>1113</v>
      </c>
      <c r="Q25" s="272"/>
      <c r="R25" s="272">
        <v>1872</v>
      </c>
      <c r="S25" s="272">
        <v>877</v>
      </c>
      <c r="T25" s="272">
        <v>995</v>
      </c>
      <c r="U25" s="272"/>
      <c r="V25" s="272">
        <v>2057</v>
      </c>
      <c r="W25" s="272">
        <v>937</v>
      </c>
      <c r="X25" s="272">
        <v>1120</v>
      </c>
      <c r="Y25" s="272"/>
      <c r="Z25" s="272">
        <v>408</v>
      </c>
      <c r="AA25" s="272">
        <v>181</v>
      </c>
      <c r="AB25" s="272">
        <v>227</v>
      </c>
      <c r="AD25" s="108" t="s">
        <v>87</v>
      </c>
      <c r="AE25" s="103">
        <f t="shared" si="0"/>
        <v>69.795356158992533</v>
      </c>
      <c r="AF25" s="103">
        <f t="shared" si="1"/>
        <v>65.8124245270361</v>
      </c>
      <c r="AG25" s="103">
        <f t="shared" si="2"/>
        <v>73.604516874117792</v>
      </c>
      <c r="AH25" s="143"/>
      <c r="AI25" s="103">
        <f t="shared" si="3"/>
        <v>67.542213883677292</v>
      </c>
      <c r="AJ25" s="103">
        <f t="shared" si="4"/>
        <v>60.363180964308086</v>
      </c>
      <c r="AK25" s="103">
        <f t="shared" si="5"/>
        <v>74.703310430980636</v>
      </c>
      <c r="AL25" s="106"/>
      <c r="AM25" s="103">
        <f t="shared" si="6"/>
        <v>64.527238572323114</v>
      </c>
      <c r="AN25" s="103">
        <f t="shared" si="7"/>
        <v>60.809968847352025</v>
      </c>
      <c r="AO25" s="103">
        <f t="shared" si="8"/>
        <v>68.281938325991192</v>
      </c>
      <c r="AP25" s="106"/>
      <c r="AQ25" s="103">
        <f t="shared" si="9"/>
        <v>73.267674991206476</v>
      </c>
      <c r="AR25" s="103">
        <f t="shared" si="10"/>
        <v>69.633883704235473</v>
      </c>
      <c r="AS25" s="103">
        <f t="shared" si="11"/>
        <v>76.758620689655174</v>
      </c>
      <c r="AT25" s="106"/>
      <c r="AU25" s="103">
        <f t="shared" si="12"/>
        <v>65</v>
      </c>
      <c r="AV25" s="103">
        <f t="shared" si="13"/>
        <v>63.184438040345825</v>
      </c>
      <c r="AW25" s="103">
        <f t="shared" si="14"/>
        <v>66.689008042895438</v>
      </c>
      <c r="AX25" s="106"/>
      <c r="AY25" s="103">
        <f t="shared" si="15"/>
        <v>77.185741088180109</v>
      </c>
      <c r="AZ25" s="103">
        <f t="shared" si="16"/>
        <v>74.960000000000008</v>
      </c>
      <c r="BA25" s="103">
        <f t="shared" si="17"/>
        <v>79.15194346289752</v>
      </c>
      <c r="BB25" s="143"/>
      <c r="BC25" s="103">
        <f t="shared" si="18"/>
        <v>87.553648068669531</v>
      </c>
      <c r="BD25" s="103">
        <f t="shared" si="19"/>
        <v>82.27272727272728</v>
      </c>
      <c r="BE25" s="103">
        <f t="shared" si="20"/>
        <v>92.276422764227632</v>
      </c>
    </row>
    <row r="26" spans="1:57" ht="15" customHeight="1" x14ac:dyDescent="0.2">
      <c r="A26" s="108" t="s">
        <v>88</v>
      </c>
      <c r="B26" s="272">
        <v>11349</v>
      </c>
      <c r="C26" s="272">
        <v>5068</v>
      </c>
      <c r="D26" s="272">
        <v>6281</v>
      </c>
      <c r="E26" s="272"/>
      <c r="F26" s="272">
        <v>2460</v>
      </c>
      <c r="G26" s="272">
        <v>1191</v>
      </c>
      <c r="H26" s="272">
        <v>1269</v>
      </c>
      <c r="I26" s="272"/>
      <c r="J26" s="272">
        <v>2015</v>
      </c>
      <c r="K26" s="272">
        <v>912</v>
      </c>
      <c r="L26" s="272">
        <v>1103</v>
      </c>
      <c r="M26" s="272"/>
      <c r="N26" s="272">
        <v>2158</v>
      </c>
      <c r="O26" s="272">
        <v>950</v>
      </c>
      <c r="P26" s="272">
        <v>1208</v>
      </c>
      <c r="Q26" s="272"/>
      <c r="R26" s="272">
        <v>1967</v>
      </c>
      <c r="S26" s="272">
        <v>821</v>
      </c>
      <c r="T26" s="272">
        <v>1146</v>
      </c>
      <c r="U26" s="272"/>
      <c r="V26" s="272">
        <v>1921</v>
      </c>
      <c r="W26" s="272">
        <v>857</v>
      </c>
      <c r="X26" s="272">
        <v>1064</v>
      </c>
      <c r="Y26" s="272"/>
      <c r="Z26" s="272">
        <v>828</v>
      </c>
      <c r="AA26" s="272">
        <v>337</v>
      </c>
      <c r="AB26" s="272">
        <v>491</v>
      </c>
      <c r="AD26" s="108" t="s">
        <v>88</v>
      </c>
      <c r="AE26" s="103">
        <f t="shared" si="0"/>
        <v>68.207223991826424</v>
      </c>
      <c r="AF26" s="103">
        <f t="shared" si="1"/>
        <v>62.444553967471663</v>
      </c>
      <c r="AG26" s="103">
        <f t="shared" si="2"/>
        <v>73.694708435996716</v>
      </c>
      <c r="AH26" s="143"/>
      <c r="AI26" s="103">
        <f t="shared" si="3"/>
        <v>64.839219820769628</v>
      </c>
      <c r="AJ26" s="103">
        <f t="shared" si="4"/>
        <v>59.520239880059968</v>
      </c>
      <c r="AK26" s="103">
        <f t="shared" si="5"/>
        <v>70.77523703290575</v>
      </c>
      <c r="AL26" s="106"/>
      <c r="AM26" s="103">
        <f t="shared" si="6"/>
        <v>60.456045604560458</v>
      </c>
      <c r="AN26" s="103">
        <f t="shared" si="7"/>
        <v>55.105740181268878</v>
      </c>
      <c r="AO26" s="103">
        <f t="shared" si="8"/>
        <v>65.733015494636476</v>
      </c>
      <c r="AP26" s="106"/>
      <c r="AQ26" s="103">
        <f t="shared" si="9"/>
        <v>71.010200723922338</v>
      </c>
      <c r="AR26" s="103">
        <f t="shared" si="10"/>
        <v>63.973063973063972</v>
      </c>
      <c r="AS26" s="103">
        <f t="shared" si="11"/>
        <v>77.734877734877742</v>
      </c>
      <c r="AT26" s="106"/>
      <c r="AU26" s="103">
        <f t="shared" si="12"/>
        <v>64.896073903002303</v>
      </c>
      <c r="AV26" s="103">
        <f t="shared" si="13"/>
        <v>58.062234794908065</v>
      </c>
      <c r="AW26" s="103">
        <f t="shared" si="14"/>
        <v>70.871985157699442</v>
      </c>
      <c r="AX26" s="106"/>
      <c r="AY26" s="103">
        <f t="shared" si="15"/>
        <v>78.408163265306115</v>
      </c>
      <c r="AZ26" s="103">
        <f t="shared" si="16"/>
        <v>75.706713780918733</v>
      </c>
      <c r="BA26" s="103">
        <f t="shared" si="17"/>
        <v>80.728376327769354</v>
      </c>
      <c r="BB26" s="143"/>
      <c r="BC26" s="103">
        <f t="shared" si="18"/>
        <v>83.467741935483872</v>
      </c>
      <c r="BD26" s="103">
        <f t="shared" si="19"/>
        <v>78.554778554778565</v>
      </c>
      <c r="BE26" s="103">
        <f t="shared" si="20"/>
        <v>87.211367673179396</v>
      </c>
    </row>
    <row r="27" spans="1:57" ht="15" customHeight="1" x14ac:dyDescent="0.2">
      <c r="A27" s="108" t="s">
        <v>89</v>
      </c>
      <c r="B27" s="272">
        <v>2737</v>
      </c>
      <c r="C27" s="272">
        <v>1167</v>
      </c>
      <c r="D27" s="272">
        <v>1570</v>
      </c>
      <c r="E27" s="272"/>
      <c r="F27" s="272">
        <v>654</v>
      </c>
      <c r="G27" s="272">
        <v>291</v>
      </c>
      <c r="H27" s="272">
        <v>363</v>
      </c>
      <c r="I27" s="272"/>
      <c r="J27" s="272">
        <v>507</v>
      </c>
      <c r="K27" s="272">
        <v>227</v>
      </c>
      <c r="L27" s="272">
        <v>280</v>
      </c>
      <c r="M27" s="272"/>
      <c r="N27" s="272">
        <v>550</v>
      </c>
      <c r="O27" s="272">
        <v>235</v>
      </c>
      <c r="P27" s="272">
        <v>315</v>
      </c>
      <c r="Q27" s="272"/>
      <c r="R27" s="272">
        <v>392</v>
      </c>
      <c r="S27" s="272">
        <v>166</v>
      </c>
      <c r="T27" s="272">
        <v>226</v>
      </c>
      <c r="U27" s="272"/>
      <c r="V27" s="272">
        <v>404</v>
      </c>
      <c r="W27" s="272">
        <v>169</v>
      </c>
      <c r="X27" s="272">
        <v>235</v>
      </c>
      <c r="Y27" s="272"/>
      <c r="Z27" s="272">
        <v>230</v>
      </c>
      <c r="AA27" s="272">
        <v>79</v>
      </c>
      <c r="AB27" s="272">
        <v>151</v>
      </c>
      <c r="AD27" s="108" t="s">
        <v>89</v>
      </c>
      <c r="AE27" s="103">
        <f t="shared" si="0"/>
        <v>54.30555555555555</v>
      </c>
      <c r="AF27" s="103">
        <f t="shared" si="1"/>
        <v>48.992443324937028</v>
      </c>
      <c r="AG27" s="103">
        <f t="shared" si="2"/>
        <v>59.066967644845747</v>
      </c>
      <c r="AH27" s="143"/>
      <c r="AI27" s="103">
        <f t="shared" si="3"/>
        <v>50.815850815850816</v>
      </c>
      <c r="AJ27" s="103">
        <f t="shared" si="4"/>
        <v>44.631901840490798</v>
      </c>
      <c r="AK27" s="103">
        <f t="shared" si="5"/>
        <v>57.165354330708659</v>
      </c>
      <c r="AL27" s="106"/>
      <c r="AM27" s="103">
        <f t="shared" si="6"/>
        <v>44.434706397896583</v>
      </c>
      <c r="AN27" s="103">
        <f t="shared" si="7"/>
        <v>39.616055846422341</v>
      </c>
      <c r="AO27" s="103">
        <f t="shared" si="8"/>
        <v>49.295774647887328</v>
      </c>
      <c r="AP27" s="106"/>
      <c r="AQ27" s="103">
        <f t="shared" si="9"/>
        <v>63.657407407407405</v>
      </c>
      <c r="AR27" s="103">
        <f t="shared" si="10"/>
        <v>58.024691358024697</v>
      </c>
      <c r="AS27" s="103">
        <f t="shared" si="11"/>
        <v>68.627450980392155</v>
      </c>
      <c r="AT27" s="106"/>
      <c r="AU27" s="103">
        <f t="shared" si="12"/>
        <v>47.002398081534771</v>
      </c>
      <c r="AV27" s="103">
        <f t="shared" si="13"/>
        <v>45.231607629427792</v>
      </c>
      <c r="AW27" s="103">
        <f t="shared" si="14"/>
        <v>48.394004282655246</v>
      </c>
      <c r="AX27" s="106"/>
      <c r="AY27" s="103">
        <f t="shared" si="15"/>
        <v>60.119047619047613</v>
      </c>
      <c r="AZ27" s="103">
        <f t="shared" si="16"/>
        <v>56.333333333333336</v>
      </c>
      <c r="BA27" s="103">
        <f t="shared" si="17"/>
        <v>63.172043010752688</v>
      </c>
      <c r="BB27" s="143"/>
      <c r="BC27" s="103">
        <f t="shared" si="18"/>
        <v>95.041322314049594</v>
      </c>
      <c r="BD27" s="103">
        <f t="shared" si="19"/>
        <v>92.941176470588232</v>
      </c>
      <c r="BE27" s="103">
        <f t="shared" si="20"/>
        <v>96.178343949044589</v>
      </c>
    </row>
    <row r="28" spans="1:57" ht="15" customHeight="1" x14ac:dyDescent="0.2">
      <c r="A28" s="154" t="s">
        <v>90</v>
      </c>
      <c r="B28" s="272">
        <v>17179</v>
      </c>
      <c r="C28" s="272">
        <v>8211</v>
      </c>
      <c r="D28" s="272">
        <v>8968</v>
      </c>
      <c r="E28" s="272"/>
      <c r="F28" s="272">
        <v>3791</v>
      </c>
      <c r="G28" s="272">
        <v>1859</v>
      </c>
      <c r="H28" s="272">
        <v>1932</v>
      </c>
      <c r="I28" s="272"/>
      <c r="J28" s="272">
        <v>3270</v>
      </c>
      <c r="K28" s="272">
        <v>1603</v>
      </c>
      <c r="L28" s="272">
        <v>1667</v>
      </c>
      <c r="M28" s="272"/>
      <c r="N28" s="272">
        <v>3235</v>
      </c>
      <c r="O28" s="272">
        <v>1533</v>
      </c>
      <c r="P28" s="272">
        <v>1702</v>
      </c>
      <c r="Q28" s="272"/>
      <c r="R28" s="272">
        <v>2638</v>
      </c>
      <c r="S28" s="272">
        <v>1232</v>
      </c>
      <c r="T28" s="272">
        <v>1406</v>
      </c>
      <c r="U28" s="272"/>
      <c r="V28" s="272">
        <v>3127</v>
      </c>
      <c r="W28" s="272">
        <v>1453</v>
      </c>
      <c r="X28" s="272">
        <v>1674</v>
      </c>
      <c r="Y28" s="272"/>
      <c r="Z28" s="272">
        <v>1118</v>
      </c>
      <c r="AA28" s="272">
        <v>531</v>
      </c>
      <c r="AB28" s="272">
        <v>587</v>
      </c>
      <c r="AD28" s="154" t="s">
        <v>90</v>
      </c>
      <c r="AE28" s="103">
        <f t="shared" si="0"/>
        <v>58.647412262733859</v>
      </c>
      <c r="AF28" s="103">
        <f t="shared" si="1"/>
        <v>56.666666666666664</v>
      </c>
      <c r="AG28" s="103">
        <f t="shared" si="2"/>
        <v>60.586407242264563</v>
      </c>
      <c r="AH28" s="143"/>
      <c r="AI28" s="103">
        <f t="shared" si="3"/>
        <v>53.803576497303432</v>
      </c>
      <c r="AJ28" s="103">
        <f t="shared" si="4"/>
        <v>51.753897550111361</v>
      </c>
      <c r="AK28" s="103">
        <f t="shared" si="5"/>
        <v>55.93514765489288</v>
      </c>
      <c r="AL28" s="106"/>
      <c r="AM28" s="103">
        <f t="shared" si="6"/>
        <v>52.47953779489648</v>
      </c>
      <c r="AN28" s="103">
        <f t="shared" si="7"/>
        <v>50.298085974270478</v>
      </c>
      <c r="AO28" s="103">
        <f t="shared" si="8"/>
        <v>54.763469119579497</v>
      </c>
      <c r="AP28" s="106"/>
      <c r="AQ28" s="103">
        <f t="shared" si="9"/>
        <v>64.390923566878982</v>
      </c>
      <c r="AR28" s="103">
        <f t="shared" si="10"/>
        <v>62.165450121654494</v>
      </c>
      <c r="AS28" s="103">
        <f t="shared" si="11"/>
        <v>66.536356528537922</v>
      </c>
      <c r="AT28" s="106"/>
      <c r="AU28" s="103">
        <f t="shared" si="12"/>
        <v>48.16505386160307</v>
      </c>
      <c r="AV28" s="103">
        <f t="shared" si="13"/>
        <v>46.969119329012585</v>
      </c>
      <c r="AW28" s="103">
        <f t="shared" si="14"/>
        <v>49.264190609670635</v>
      </c>
      <c r="AX28" s="106"/>
      <c r="AY28" s="103">
        <f t="shared" si="15"/>
        <v>74.099526066350705</v>
      </c>
      <c r="AZ28" s="103">
        <f t="shared" si="16"/>
        <v>72.759138708062082</v>
      </c>
      <c r="BA28" s="103">
        <f t="shared" si="17"/>
        <v>75.303643724696357</v>
      </c>
      <c r="BB28" s="143"/>
      <c r="BC28" s="103">
        <f t="shared" si="18"/>
        <v>86.398763523956717</v>
      </c>
      <c r="BD28" s="103">
        <f t="shared" si="19"/>
        <v>84.960000000000008</v>
      </c>
      <c r="BE28" s="103">
        <f t="shared" si="20"/>
        <v>87.742899850523173</v>
      </c>
    </row>
    <row r="29" spans="1:57" ht="15" customHeight="1" x14ac:dyDescent="0.2">
      <c r="A29" s="108" t="s">
        <v>91</v>
      </c>
      <c r="B29" s="272">
        <v>4603</v>
      </c>
      <c r="C29" s="272">
        <v>2212</v>
      </c>
      <c r="D29" s="272">
        <v>2391</v>
      </c>
      <c r="E29" s="272"/>
      <c r="F29" s="272">
        <v>1147</v>
      </c>
      <c r="G29" s="272">
        <v>585</v>
      </c>
      <c r="H29" s="272">
        <v>562</v>
      </c>
      <c r="I29" s="272"/>
      <c r="J29" s="272">
        <v>932</v>
      </c>
      <c r="K29" s="272">
        <v>442</v>
      </c>
      <c r="L29" s="272">
        <v>490</v>
      </c>
      <c r="M29" s="272"/>
      <c r="N29" s="272">
        <v>810</v>
      </c>
      <c r="O29" s="272">
        <v>391</v>
      </c>
      <c r="P29" s="272">
        <v>419</v>
      </c>
      <c r="Q29" s="272"/>
      <c r="R29" s="272">
        <v>755</v>
      </c>
      <c r="S29" s="272">
        <v>357</v>
      </c>
      <c r="T29" s="272">
        <v>398</v>
      </c>
      <c r="U29" s="272"/>
      <c r="V29" s="272">
        <v>870</v>
      </c>
      <c r="W29" s="272">
        <v>395</v>
      </c>
      <c r="X29" s="272">
        <v>475</v>
      </c>
      <c r="Y29" s="272"/>
      <c r="Z29" s="272">
        <v>89</v>
      </c>
      <c r="AA29" s="272">
        <v>42</v>
      </c>
      <c r="AB29" s="272">
        <v>47</v>
      </c>
      <c r="AD29" s="108" t="s">
        <v>91</v>
      </c>
      <c r="AE29" s="103">
        <f t="shared" si="0"/>
        <v>69.901290812452544</v>
      </c>
      <c r="AF29" s="103">
        <f t="shared" si="1"/>
        <v>66.847990329404652</v>
      </c>
      <c r="AG29" s="103">
        <f t="shared" si="2"/>
        <v>72.985347985347985</v>
      </c>
      <c r="AH29" s="143"/>
      <c r="AI29" s="103">
        <f t="shared" si="3"/>
        <v>72.779187817258887</v>
      </c>
      <c r="AJ29" s="103">
        <f t="shared" si="4"/>
        <v>69.892473118279568</v>
      </c>
      <c r="AK29" s="103">
        <f t="shared" si="5"/>
        <v>76.048714479025719</v>
      </c>
      <c r="AL29" s="106"/>
      <c r="AM29" s="103">
        <f t="shared" si="6"/>
        <v>66.52391149179158</v>
      </c>
      <c r="AN29" s="103">
        <f t="shared" si="7"/>
        <v>63.052781740370904</v>
      </c>
      <c r="AO29" s="103">
        <f t="shared" si="8"/>
        <v>70</v>
      </c>
      <c r="AP29" s="106"/>
      <c r="AQ29" s="103">
        <f t="shared" si="9"/>
        <v>70.190641247833625</v>
      </c>
      <c r="AR29" s="103">
        <f t="shared" si="10"/>
        <v>67.764298093587527</v>
      </c>
      <c r="AS29" s="103">
        <f t="shared" si="11"/>
        <v>72.616984402079723</v>
      </c>
      <c r="AT29" s="106"/>
      <c r="AU29" s="103">
        <f t="shared" si="12"/>
        <v>59.542586750788637</v>
      </c>
      <c r="AV29" s="103">
        <f t="shared" si="13"/>
        <v>55.868544600938961</v>
      </c>
      <c r="AW29" s="103">
        <f t="shared" si="14"/>
        <v>63.275039745627979</v>
      </c>
      <c r="AX29" s="106"/>
      <c r="AY29" s="103">
        <f t="shared" si="15"/>
        <v>82.38636363636364</v>
      </c>
      <c r="AZ29" s="103">
        <f t="shared" si="16"/>
        <v>79.797979797979806</v>
      </c>
      <c r="BA29" s="103">
        <f t="shared" si="17"/>
        <v>84.67023172905526</v>
      </c>
      <c r="BB29" s="143"/>
      <c r="BC29" s="103">
        <f t="shared" si="18"/>
        <v>68.461538461538467</v>
      </c>
      <c r="BD29" s="103">
        <f t="shared" si="19"/>
        <v>70</v>
      </c>
      <c r="BE29" s="103">
        <f t="shared" si="20"/>
        <v>67.142857142857139</v>
      </c>
    </row>
    <row r="30" spans="1:57" ht="15" customHeight="1" x14ac:dyDescent="0.2">
      <c r="A30" s="108" t="s">
        <v>92</v>
      </c>
      <c r="B30" s="272">
        <v>18377</v>
      </c>
      <c r="C30" s="272">
        <v>8429</v>
      </c>
      <c r="D30" s="272">
        <v>9948</v>
      </c>
      <c r="E30" s="272"/>
      <c r="F30" s="272">
        <v>3846</v>
      </c>
      <c r="G30" s="272">
        <v>1864</v>
      </c>
      <c r="H30" s="272">
        <v>1982</v>
      </c>
      <c r="I30" s="272"/>
      <c r="J30" s="272">
        <v>3428</v>
      </c>
      <c r="K30" s="272">
        <v>1555</v>
      </c>
      <c r="L30" s="272">
        <v>1873</v>
      </c>
      <c r="M30" s="272"/>
      <c r="N30" s="272">
        <v>3354</v>
      </c>
      <c r="O30" s="272">
        <v>1577</v>
      </c>
      <c r="P30" s="272">
        <v>1777</v>
      </c>
      <c r="Q30" s="272"/>
      <c r="R30" s="272">
        <v>3118</v>
      </c>
      <c r="S30" s="272">
        <v>1426</v>
      </c>
      <c r="T30" s="272">
        <v>1692</v>
      </c>
      <c r="U30" s="272"/>
      <c r="V30" s="272">
        <v>3609</v>
      </c>
      <c r="W30" s="272">
        <v>1586</v>
      </c>
      <c r="X30" s="272">
        <v>2023</v>
      </c>
      <c r="Y30" s="272"/>
      <c r="Z30" s="272">
        <v>1022</v>
      </c>
      <c r="AA30" s="272">
        <v>421</v>
      </c>
      <c r="AB30" s="272">
        <v>601</v>
      </c>
      <c r="AD30" s="108" t="s">
        <v>92</v>
      </c>
      <c r="AE30" s="103">
        <f t="shared" si="0"/>
        <v>66.030685207143108</v>
      </c>
      <c r="AF30" s="103">
        <f t="shared" si="1"/>
        <v>62.266381029770258</v>
      </c>
      <c r="AG30" s="103">
        <f t="shared" si="2"/>
        <v>69.595634531971456</v>
      </c>
      <c r="AH30" s="143"/>
      <c r="AI30" s="103">
        <f t="shared" si="3"/>
        <v>60.018726591760299</v>
      </c>
      <c r="AJ30" s="103">
        <f t="shared" si="4"/>
        <v>57.142857142857139</v>
      </c>
      <c r="AK30" s="103">
        <f t="shared" si="5"/>
        <v>63.00063572790846</v>
      </c>
      <c r="AL30" s="106"/>
      <c r="AM30" s="103">
        <f t="shared" si="6"/>
        <v>58.180583842498301</v>
      </c>
      <c r="AN30" s="103">
        <f t="shared" si="7"/>
        <v>54.294692737430175</v>
      </c>
      <c r="AO30" s="103">
        <f t="shared" si="8"/>
        <v>61.856010568031706</v>
      </c>
      <c r="AP30" s="106"/>
      <c r="AQ30" s="103">
        <f t="shared" si="9"/>
        <v>69.012345679012341</v>
      </c>
      <c r="AR30" s="103">
        <f t="shared" si="10"/>
        <v>65.790571547768039</v>
      </c>
      <c r="AS30" s="103">
        <f t="shared" si="11"/>
        <v>72.147787251319528</v>
      </c>
      <c r="AT30" s="106"/>
      <c r="AU30" s="103">
        <f t="shared" si="12"/>
        <v>61.644918940292605</v>
      </c>
      <c r="AV30" s="103">
        <f t="shared" si="13"/>
        <v>57.017193122750896</v>
      </c>
      <c r="AW30" s="103">
        <f t="shared" si="14"/>
        <v>66.171294485725468</v>
      </c>
      <c r="AX30" s="106"/>
      <c r="AY30" s="103">
        <f t="shared" si="15"/>
        <v>81.688546853779982</v>
      </c>
      <c r="AZ30" s="103">
        <f t="shared" si="16"/>
        <v>78.98406374501991</v>
      </c>
      <c r="BA30" s="103">
        <f t="shared" si="17"/>
        <v>83.941908713692953</v>
      </c>
      <c r="BB30" s="143"/>
      <c r="BC30" s="103">
        <f t="shared" si="18"/>
        <v>85.523012552301253</v>
      </c>
      <c r="BD30" s="103">
        <f t="shared" si="19"/>
        <v>83.366336633663366</v>
      </c>
      <c r="BE30" s="103">
        <f t="shared" si="20"/>
        <v>87.101449275362313</v>
      </c>
    </row>
    <row r="31" spans="1:57" ht="15" customHeight="1" x14ac:dyDescent="0.2">
      <c r="A31" s="108" t="s">
        <v>93</v>
      </c>
      <c r="B31" s="272">
        <v>3323</v>
      </c>
      <c r="C31" s="272">
        <v>1525</v>
      </c>
      <c r="D31" s="272">
        <v>1798</v>
      </c>
      <c r="E31" s="272"/>
      <c r="F31" s="272">
        <v>818</v>
      </c>
      <c r="G31" s="272">
        <v>423</v>
      </c>
      <c r="H31" s="272">
        <v>395</v>
      </c>
      <c r="I31" s="272"/>
      <c r="J31" s="272">
        <v>690</v>
      </c>
      <c r="K31" s="272">
        <v>304</v>
      </c>
      <c r="L31" s="272">
        <v>386</v>
      </c>
      <c r="M31" s="272"/>
      <c r="N31" s="272">
        <v>633</v>
      </c>
      <c r="O31" s="272">
        <v>309</v>
      </c>
      <c r="P31" s="272">
        <v>324</v>
      </c>
      <c r="Q31" s="272"/>
      <c r="R31" s="272">
        <v>554</v>
      </c>
      <c r="S31" s="272">
        <v>220</v>
      </c>
      <c r="T31" s="272">
        <v>334</v>
      </c>
      <c r="U31" s="272"/>
      <c r="V31" s="272">
        <v>537</v>
      </c>
      <c r="W31" s="272">
        <v>225</v>
      </c>
      <c r="X31" s="272">
        <v>312</v>
      </c>
      <c r="Y31" s="272"/>
      <c r="Z31" s="272">
        <v>91</v>
      </c>
      <c r="AA31" s="272">
        <v>44</v>
      </c>
      <c r="AB31" s="272">
        <v>47</v>
      </c>
      <c r="AD31" s="108" t="s">
        <v>93</v>
      </c>
      <c r="AE31" s="103">
        <f t="shared" si="0"/>
        <v>60.253853127833182</v>
      </c>
      <c r="AF31" s="103">
        <f t="shared" si="1"/>
        <v>55.41424418604651</v>
      </c>
      <c r="AG31" s="103">
        <f t="shared" si="2"/>
        <v>65.074194715888524</v>
      </c>
      <c r="AH31" s="143"/>
      <c r="AI31" s="103">
        <f t="shared" si="3"/>
        <v>59.795321637426902</v>
      </c>
      <c r="AJ31" s="103">
        <f t="shared" si="4"/>
        <v>56.931359353970393</v>
      </c>
      <c r="AK31" s="103">
        <f t="shared" si="5"/>
        <v>63.2</v>
      </c>
      <c r="AL31" s="106"/>
      <c r="AM31" s="103">
        <f t="shared" si="6"/>
        <v>56.696795398520948</v>
      </c>
      <c r="AN31" s="103">
        <f t="shared" si="7"/>
        <v>50.921273031825798</v>
      </c>
      <c r="AO31" s="103">
        <f t="shared" si="8"/>
        <v>62.258064516129032</v>
      </c>
      <c r="AP31" s="106"/>
      <c r="AQ31" s="103">
        <f t="shared" si="9"/>
        <v>62.922465208747511</v>
      </c>
      <c r="AR31" s="103">
        <f t="shared" si="10"/>
        <v>58.857142857142854</v>
      </c>
      <c r="AS31" s="103">
        <f t="shared" si="11"/>
        <v>67.35966735966737</v>
      </c>
      <c r="AT31" s="106"/>
      <c r="AU31" s="103">
        <f t="shared" si="12"/>
        <v>54.313725490196077</v>
      </c>
      <c r="AV31" s="103">
        <f t="shared" si="13"/>
        <v>46.218487394957982</v>
      </c>
      <c r="AW31" s="103">
        <f t="shared" si="14"/>
        <v>61.397058823529413</v>
      </c>
      <c r="AX31" s="106"/>
      <c r="AY31" s="103">
        <f t="shared" si="15"/>
        <v>68.582375478927204</v>
      </c>
      <c r="AZ31" s="103">
        <f t="shared" si="16"/>
        <v>63.92045454545454</v>
      </c>
      <c r="BA31" s="103">
        <f t="shared" si="17"/>
        <v>72.389791183294662</v>
      </c>
      <c r="BB31" s="143"/>
      <c r="BC31" s="103">
        <f t="shared" si="18"/>
        <v>75.206611570247944</v>
      </c>
      <c r="BD31" s="103">
        <f t="shared" si="19"/>
        <v>74.576271186440678</v>
      </c>
      <c r="BE31" s="103">
        <f t="shared" si="20"/>
        <v>75.806451612903231</v>
      </c>
    </row>
    <row r="32" spans="1:57" ht="15" customHeight="1" x14ac:dyDescent="0.2">
      <c r="A32" s="108" t="s">
        <v>94</v>
      </c>
      <c r="B32" s="272">
        <v>5080</v>
      </c>
      <c r="C32" s="272">
        <v>2207</v>
      </c>
      <c r="D32" s="272">
        <v>2873</v>
      </c>
      <c r="E32" s="272"/>
      <c r="F32" s="272">
        <v>1223</v>
      </c>
      <c r="G32" s="272">
        <v>555</v>
      </c>
      <c r="H32" s="272">
        <v>668</v>
      </c>
      <c r="I32" s="272"/>
      <c r="J32" s="272">
        <v>1052</v>
      </c>
      <c r="K32" s="272">
        <v>460</v>
      </c>
      <c r="L32" s="272">
        <v>592</v>
      </c>
      <c r="M32" s="272"/>
      <c r="N32" s="272">
        <v>881</v>
      </c>
      <c r="O32" s="272">
        <v>406</v>
      </c>
      <c r="P32" s="272">
        <v>475</v>
      </c>
      <c r="Q32" s="272"/>
      <c r="R32" s="272">
        <v>874</v>
      </c>
      <c r="S32" s="272">
        <v>351</v>
      </c>
      <c r="T32" s="272">
        <v>523</v>
      </c>
      <c r="U32" s="272"/>
      <c r="V32" s="272">
        <v>795</v>
      </c>
      <c r="W32" s="272">
        <v>333</v>
      </c>
      <c r="X32" s="272">
        <v>462</v>
      </c>
      <c r="Y32" s="272"/>
      <c r="Z32" s="272">
        <v>255</v>
      </c>
      <c r="AA32" s="272">
        <v>102</v>
      </c>
      <c r="AB32" s="272">
        <v>153</v>
      </c>
      <c r="AD32" s="108" t="s">
        <v>94</v>
      </c>
      <c r="AE32" s="103">
        <f t="shared" si="0"/>
        <v>53.979385825098291</v>
      </c>
      <c r="AF32" s="103">
        <f t="shared" si="1"/>
        <v>49.153674832962139</v>
      </c>
      <c r="AG32" s="103">
        <f t="shared" si="2"/>
        <v>58.382442592968907</v>
      </c>
      <c r="AH32" s="143"/>
      <c r="AI32" s="103">
        <f t="shared" si="3"/>
        <v>53.012570437798004</v>
      </c>
      <c r="AJ32" s="103">
        <f t="shared" si="4"/>
        <v>47.274275979557068</v>
      </c>
      <c r="AK32" s="103">
        <f t="shared" si="5"/>
        <v>58.958517210944393</v>
      </c>
      <c r="AL32" s="106"/>
      <c r="AM32" s="103">
        <f t="shared" si="6"/>
        <v>51.04318292091218</v>
      </c>
      <c r="AN32" s="103">
        <f t="shared" si="7"/>
        <v>46.046046046046044</v>
      </c>
      <c r="AO32" s="103">
        <f t="shared" si="8"/>
        <v>55.743879472693038</v>
      </c>
      <c r="AP32" s="106"/>
      <c r="AQ32" s="103">
        <f t="shared" si="9"/>
        <v>53.393939393939391</v>
      </c>
      <c r="AR32" s="103">
        <f t="shared" si="10"/>
        <v>50.061652281134407</v>
      </c>
      <c r="AS32" s="103">
        <f t="shared" si="11"/>
        <v>56.615017878426698</v>
      </c>
      <c r="AT32" s="106"/>
      <c r="AU32" s="103">
        <f t="shared" si="12"/>
        <v>49.406444318824192</v>
      </c>
      <c r="AV32" s="103">
        <f t="shared" si="13"/>
        <v>43.440594059405939</v>
      </c>
      <c r="AW32" s="103">
        <f t="shared" si="14"/>
        <v>54.422476586888656</v>
      </c>
      <c r="AX32" s="106"/>
      <c r="AY32" s="103">
        <f t="shared" si="15"/>
        <v>60.410334346504555</v>
      </c>
      <c r="AZ32" s="103">
        <f t="shared" si="16"/>
        <v>58.938053097345133</v>
      </c>
      <c r="BA32" s="103">
        <f t="shared" si="17"/>
        <v>61.517976031957389</v>
      </c>
      <c r="BB32" s="143"/>
      <c r="BC32" s="103">
        <f t="shared" si="18"/>
        <v>82.79220779220779</v>
      </c>
      <c r="BD32" s="103">
        <f t="shared" si="19"/>
        <v>76.691729323308266</v>
      </c>
      <c r="BE32" s="103">
        <f t="shared" si="20"/>
        <v>87.428571428571431</v>
      </c>
    </row>
    <row r="33" spans="1:57" ht="15" customHeight="1" x14ac:dyDescent="0.2">
      <c r="A33" s="108" t="s">
        <v>95</v>
      </c>
      <c r="B33" s="272">
        <v>4238</v>
      </c>
      <c r="C33" s="272">
        <v>1905</v>
      </c>
      <c r="D33" s="272">
        <v>2333</v>
      </c>
      <c r="E33" s="272"/>
      <c r="F33" s="272">
        <v>800</v>
      </c>
      <c r="G33" s="272">
        <v>413</v>
      </c>
      <c r="H33" s="272">
        <v>387</v>
      </c>
      <c r="I33" s="272"/>
      <c r="J33" s="272">
        <v>691</v>
      </c>
      <c r="K33" s="272">
        <v>311</v>
      </c>
      <c r="L33" s="272">
        <v>380</v>
      </c>
      <c r="M33" s="272"/>
      <c r="N33" s="272">
        <v>624</v>
      </c>
      <c r="O33" s="272">
        <v>279</v>
      </c>
      <c r="P33" s="272">
        <v>345</v>
      </c>
      <c r="Q33" s="272"/>
      <c r="R33" s="272">
        <v>936</v>
      </c>
      <c r="S33" s="272">
        <v>386</v>
      </c>
      <c r="T33" s="272">
        <v>550</v>
      </c>
      <c r="U33" s="272"/>
      <c r="V33" s="272">
        <v>777</v>
      </c>
      <c r="W33" s="272">
        <v>338</v>
      </c>
      <c r="X33" s="272">
        <v>439</v>
      </c>
      <c r="Y33" s="272"/>
      <c r="Z33" s="272">
        <v>410</v>
      </c>
      <c r="AA33" s="272">
        <v>178</v>
      </c>
      <c r="AB33" s="272">
        <v>232</v>
      </c>
      <c r="AD33" s="108" t="s">
        <v>95</v>
      </c>
      <c r="AE33" s="103">
        <f t="shared" si="0"/>
        <v>70.246974970992866</v>
      </c>
      <c r="AF33" s="103">
        <f t="shared" si="1"/>
        <v>65.621770582156387</v>
      </c>
      <c r="AG33" s="103">
        <f t="shared" si="2"/>
        <v>74.536741214057514</v>
      </c>
      <c r="AH33" s="143"/>
      <c r="AI33" s="103">
        <f t="shared" si="3"/>
        <v>70.052539404553414</v>
      </c>
      <c r="AJ33" s="103">
        <f t="shared" si="4"/>
        <v>68.604651162790702</v>
      </c>
      <c r="AK33" s="103">
        <f t="shared" si="5"/>
        <v>71.666666666666671</v>
      </c>
      <c r="AL33" s="106"/>
      <c r="AM33" s="103">
        <f t="shared" si="6"/>
        <v>63.804247460757161</v>
      </c>
      <c r="AN33" s="103">
        <f t="shared" si="7"/>
        <v>57.806691449814132</v>
      </c>
      <c r="AO33" s="103">
        <f t="shared" si="8"/>
        <v>69.724770642201833</v>
      </c>
      <c r="AP33" s="106"/>
      <c r="AQ33" s="103">
        <f t="shared" si="9"/>
        <v>69.565217391304344</v>
      </c>
      <c r="AR33" s="103">
        <f t="shared" si="10"/>
        <v>65.492957746478879</v>
      </c>
      <c r="AS33" s="103">
        <f t="shared" si="11"/>
        <v>73.248407643312092</v>
      </c>
      <c r="AT33" s="106"/>
      <c r="AU33" s="103">
        <f t="shared" si="12"/>
        <v>72.055427251732112</v>
      </c>
      <c r="AV33" s="103">
        <f t="shared" si="13"/>
        <v>64.765100671140942</v>
      </c>
      <c r="AW33" s="103">
        <f t="shared" si="14"/>
        <v>78.236130867709818</v>
      </c>
      <c r="AX33" s="106"/>
      <c r="AY33" s="103">
        <f t="shared" si="15"/>
        <v>69.686098654708516</v>
      </c>
      <c r="AZ33" s="103">
        <f t="shared" si="16"/>
        <v>65.758754863813223</v>
      </c>
      <c r="BA33" s="103">
        <f t="shared" si="17"/>
        <v>73.044925124792016</v>
      </c>
      <c r="BB33" s="143"/>
      <c r="BC33" s="103">
        <f t="shared" si="18"/>
        <v>82.494969818913475</v>
      </c>
      <c r="BD33" s="103">
        <f t="shared" si="19"/>
        <v>78.414096916299556</v>
      </c>
      <c r="BE33" s="103">
        <f t="shared" si="20"/>
        <v>85.925925925925924</v>
      </c>
    </row>
    <row r="34" spans="1:57" ht="15" customHeight="1" x14ac:dyDescent="0.2">
      <c r="A34" s="108" t="s">
        <v>96</v>
      </c>
      <c r="B34" s="272">
        <v>5030</v>
      </c>
      <c r="C34" s="272">
        <v>2229</v>
      </c>
      <c r="D34" s="272">
        <v>2801</v>
      </c>
      <c r="E34" s="272"/>
      <c r="F34" s="272">
        <v>1022</v>
      </c>
      <c r="G34" s="272">
        <v>499</v>
      </c>
      <c r="H34" s="272">
        <v>523</v>
      </c>
      <c r="I34" s="272"/>
      <c r="J34" s="272">
        <v>899</v>
      </c>
      <c r="K34" s="272">
        <v>424</v>
      </c>
      <c r="L34" s="272">
        <v>475</v>
      </c>
      <c r="M34" s="272"/>
      <c r="N34" s="272">
        <v>852</v>
      </c>
      <c r="O34" s="272">
        <v>381</v>
      </c>
      <c r="P34" s="272">
        <v>471</v>
      </c>
      <c r="Q34" s="272"/>
      <c r="R34" s="272">
        <v>976</v>
      </c>
      <c r="S34" s="272">
        <v>388</v>
      </c>
      <c r="T34" s="272">
        <v>588</v>
      </c>
      <c r="U34" s="272"/>
      <c r="V34" s="272">
        <v>877</v>
      </c>
      <c r="W34" s="272">
        <v>374</v>
      </c>
      <c r="X34" s="272">
        <v>503</v>
      </c>
      <c r="Y34" s="272"/>
      <c r="Z34" s="272">
        <v>404</v>
      </c>
      <c r="AA34" s="272">
        <v>163</v>
      </c>
      <c r="AB34" s="272">
        <v>241</v>
      </c>
      <c r="AD34" s="108" t="s">
        <v>96</v>
      </c>
      <c r="AE34" s="103">
        <f t="shared" si="0"/>
        <v>68.20338983050847</v>
      </c>
      <c r="AF34" s="103">
        <f t="shared" si="1"/>
        <v>62.349650349650354</v>
      </c>
      <c r="AG34" s="103">
        <f t="shared" si="2"/>
        <v>73.710526315789465</v>
      </c>
      <c r="AH34" s="143"/>
      <c r="AI34" s="103">
        <f t="shared" si="3"/>
        <v>65.681233933161948</v>
      </c>
      <c r="AJ34" s="103">
        <f t="shared" si="4"/>
        <v>61.528976572133168</v>
      </c>
      <c r="AK34" s="103">
        <f t="shared" si="5"/>
        <v>70.201342281879192</v>
      </c>
      <c r="AL34" s="106"/>
      <c r="AM34" s="103">
        <f t="shared" si="6"/>
        <v>64.260185847033597</v>
      </c>
      <c r="AN34" s="103">
        <f t="shared" si="7"/>
        <v>58.72576177285319</v>
      </c>
      <c r="AO34" s="103">
        <f t="shared" si="8"/>
        <v>70.162481536189063</v>
      </c>
      <c r="AP34" s="106"/>
      <c r="AQ34" s="103">
        <f t="shared" si="9"/>
        <v>68.654311039484284</v>
      </c>
      <c r="AR34" s="103">
        <f t="shared" si="10"/>
        <v>63.5</v>
      </c>
      <c r="AS34" s="103">
        <f t="shared" si="11"/>
        <v>73.478939157566302</v>
      </c>
      <c r="AT34" s="106"/>
      <c r="AU34" s="103">
        <f t="shared" si="12"/>
        <v>63.749183540169817</v>
      </c>
      <c r="AV34" s="103">
        <f t="shared" si="13"/>
        <v>53.739612188365648</v>
      </c>
      <c r="AW34" s="103">
        <f t="shared" si="14"/>
        <v>72.68232385661311</v>
      </c>
      <c r="AX34" s="106"/>
      <c r="AY34" s="103">
        <f t="shared" si="15"/>
        <v>77.336860670194014</v>
      </c>
      <c r="AZ34" s="103">
        <f t="shared" si="16"/>
        <v>74.353876739562622</v>
      </c>
      <c r="BA34" s="103">
        <f t="shared" si="17"/>
        <v>79.714738510301103</v>
      </c>
      <c r="BB34" s="143"/>
      <c r="BC34" s="103">
        <f t="shared" si="18"/>
        <v>78.599221789883273</v>
      </c>
      <c r="BD34" s="103">
        <f t="shared" si="19"/>
        <v>75.115207373271886</v>
      </c>
      <c r="BE34" s="103">
        <f t="shared" si="20"/>
        <v>81.144781144781149</v>
      </c>
    </row>
    <row r="35" spans="1:57" ht="15" customHeight="1" x14ac:dyDescent="0.2">
      <c r="A35" s="108" t="s">
        <v>97</v>
      </c>
      <c r="B35" s="272">
        <v>3814</v>
      </c>
      <c r="C35" s="272">
        <v>1760</v>
      </c>
      <c r="D35" s="272">
        <v>2054</v>
      </c>
      <c r="E35" s="272"/>
      <c r="F35" s="272">
        <v>776</v>
      </c>
      <c r="G35" s="272">
        <v>365</v>
      </c>
      <c r="H35" s="272">
        <v>411</v>
      </c>
      <c r="I35" s="272"/>
      <c r="J35" s="272">
        <v>614</v>
      </c>
      <c r="K35" s="272">
        <v>275</v>
      </c>
      <c r="L35" s="272">
        <v>339</v>
      </c>
      <c r="M35" s="272"/>
      <c r="N35" s="272">
        <v>710</v>
      </c>
      <c r="O35" s="272">
        <v>347</v>
      </c>
      <c r="P35" s="272">
        <v>363</v>
      </c>
      <c r="Q35" s="272"/>
      <c r="R35" s="272">
        <v>782</v>
      </c>
      <c r="S35" s="272">
        <v>334</v>
      </c>
      <c r="T35" s="272">
        <v>448</v>
      </c>
      <c r="U35" s="272"/>
      <c r="V35" s="272">
        <v>710</v>
      </c>
      <c r="W35" s="272">
        <v>336</v>
      </c>
      <c r="X35" s="272">
        <v>374</v>
      </c>
      <c r="Y35" s="272"/>
      <c r="Z35" s="272">
        <v>222</v>
      </c>
      <c r="AA35" s="272">
        <v>103</v>
      </c>
      <c r="AB35" s="272">
        <v>119</v>
      </c>
      <c r="AD35" s="108" t="s">
        <v>97</v>
      </c>
      <c r="AE35" s="103">
        <f t="shared" si="0"/>
        <v>71.503562054743156</v>
      </c>
      <c r="AF35" s="103">
        <f t="shared" si="1"/>
        <v>67.875048206710375</v>
      </c>
      <c r="AG35" s="103">
        <f t="shared" si="2"/>
        <v>74.936154688070047</v>
      </c>
      <c r="AH35" s="143"/>
      <c r="AI35" s="103">
        <f t="shared" si="3"/>
        <v>70.609645131938123</v>
      </c>
      <c r="AJ35" s="103">
        <f t="shared" si="4"/>
        <v>65.062388591800357</v>
      </c>
      <c r="AK35" s="103">
        <f t="shared" si="5"/>
        <v>76.394052044609666</v>
      </c>
      <c r="AL35" s="106"/>
      <c r="AM35" s="103">
        <f t="shared" si="6"/>
        <v>61.770623742454731</v>
      </c>
      <c r="AN35" s="103">
        <f t="shared" si="7"/>
        <v>56.584362139917701</v>
      </c>
      <c r="AO35" s="103">
        <f t="shared" si="8"/>
        <v>66.732283464566933</v>
      </c>
      <c r="AP35" s="106"/>
      <c r="AQ35" s="103">
        <f t="shared" si="9"/>
        <v>74.26778242677824</v>
      </c>
      <c r="AR35" s="103">
        <f t="shared" si="10"/>
        <v>73.05263157894737</v>
      </c>
      <c r="AS35" s="103">
        <f t="shared" si="11"/>
        <v>75.467775467775468</v>
      </c>
      <c r="AT35" s="106"/>
      <c r="AU35" s="103">
        <f t="shared" si="12"/>
        <v>70.197486535008977</v>
      </c>
      <c r="AV35" s="103">
        <f t="shared" si="13"/>
        <v>64.478764478764489</v>
      </c>
      <c r="AW35" s="103">
        <f t="shared" si="14"/>
        <v>75.167785234899327</v>
      </c>
      <c r="AX35" s="106"/>
      <c r="AY35" s="103">
        <f t="shared" si="15"/>
        <v>78.366445916114785</v>
      </c>
      <c r="AZ35" s="103">
        <f t="shared" si="16"/>
        <v>78.504672897196258</v>
      </c>
      <c r="BA35" s="103">
        <f t="shared" si="17"/>
        <v>78.242677824267787</v>
      </c>
      <c r="BB35" s="143"/>
      <c r="BC35" s="103">
        <f t="shared" si="18"/>
        <v>83.773584905660385</v>
      </c>
      <c r="BD35" s="103">
        <f t="shared" si="19"/>
        <v>82.399999999999991</v>
      </c>
      <c r="BE35" s="103">
        <f t="shared" si="20"/>
        <v>85</v>
      </c>
    </row>
    <row r="36" spans="1:57" ht="15" customHeight="1" x14ac:dyDescent="0.2">
      <c r="A36" s="108" t="s">
        <v>98</v>
      </c>
      <c r="B36" s="272">
        <v>6218</v>
      </c>
      <c r="C36" s="272">
        <v>2880</v>
      </c>
      <c r="D36" s="272">
        <v>3338</v>
      </c>
      <c r="E36" s="272"/>
      <c r="F36" s="272">
        <v>1609</v>
      </c>
      <c r="G36" s="272">
        <v>774</v>
      </c>
      <c r="H36" s="272">
        <v>835</v>
      </c>
      <c r="I36" s="272"/>
      <c r="J36" s="272">
        <v>1146</v>
      </c>
      <c r="K36" s="272">
        <v>539</v>
      </c>
      <c r="L36" s="272">
        <v>607</v>
      </c>
      <c r="M36" s="272"/>
      <c r="N36" s="272">
        <v>1145</v>
      </c>
      <c r="O36" s="272">
        <v>520</v>
      </c>
      <c r="P36" s="272">
        <v>625</v>
      </c>
      <c r="Q36" s="272"/>
      <c r="R36" s="272">
        <v>1069</v>
      </c>
      <c r="S36" s="272">
        <v>492</v>
      </c>
      <c r="T36" s="272">
        <v>577</v>
      </c>
      <c r="U36" s="272"/>
      <c r="V36" s="272">
        <v>1051</v>
      </c>
      <c r="W36" s="272">
        <v>469</v>
      </c>
      <c r="X36" s="272">
        <v>582</v>
      </c>
      <c r="Y36" s="272"/>
      <c r="Z36" s="272">
        <v>198</v>
      </c>
      <c r="AA36" s="272">
        <v>86</v>
      </c>
      <c r="AB36" s="272">
        <v>112</v>
      </c>
      <c r="AD36" s="108" t="s">
        <v>98</v>
      </c>
      <c r="AE36" s="103">
        <f t="shared" si="0"/>
        <v>61.772302801510037</v>
      </c>
      <c r="AF36" s="103">
        <f t="shared" si="1"/>
        <v>57.634580748449068</v>
      </c>
      <c r="AG36" s="103">
        <f t="shared" si="2"/>
        <v>65.851252712566577</v>
      </c>
      <c r="AH36" s="143"/>
      <c r="AI36" s="103">
        <f t="shared" si="3"/>
        <v>61.789554531490019</v>
      </c>
      <c r="AJ36" s="103">
        <f t="shared" si="4"/>
        <v>57.503714710252595</v>
      </c>
      <c r="AK36" s="103">
        <f t="shared" si="5"/>
        <v>66.375198728139907</v>
      </c>
      <c r="AL36" s="106"/>
      <c r="AM36" s="103">
        <f t="shared" si="6"/>
        <v>54.885057471264368</v>
      </c>
      <c r="AN36" s="103">
        <f t="shared" si="7"/>
        <v>50.326797385620914</v>
      </c>
      <c r="AO36" s="103">
        <f t="shared" si="8"/>
        <v>59.685349065880047</v>
      </c>
      <c r="AP36" s="106"/>
      <c r="AQ36" s="103">
        <f t="shared" si="9"/>
        <v>63.294637921503593</v>
      </c>
      <c r="AR36" s="103">
        <f t="shared" si="10"/>
        <v>59.023836549375709</v>
      </c>
      <c r="AS36" s="103">
        <f t="shared" si="11"/>
        <v>67.349137931034491</v>
      </c>
      <c r="AT36" s="106"/>
      <c r="AU36" s="103">
        <f t="shared" si="12"/>
        <v>60.191441441441441</v>
      </c>
      <c r="AV36" s="103">
        <f t="shared" si="13"/>
        <v>55.593220338983052</v>
      </c>
      <c r="AW36" s="103">
        <f t="shared" si="14"/>
        <v>64.758698092031437</v>
      </c>
      <c r="AX36" s="106"/>
      <c r="AY36" s="103">
        <f t="shared" si="15"/>
        <v>68.069948186528492</v>
      </c>
      <c r="AZ36" s="103">
        <f t="shared" si="16"/>
        <v>66.619318181818173</v>
      </c>
      <c r="BA36" s="103">
        <f t="shared" si="17"/>
        <v>69.285714285714278</v>
      </c>
      <c r="BB36" s="143"/>
      <c r="BC36" s="103">
        <f t="shared" si="18"/>
        <v>80.816326530612244</v>
      </c>
      <c r="BD36" s="103">
        <f t="shared" si="19"/>
        <v>78.181818181818187</v>
      </c>
      <c r="BE36" s="103">
        <f t="shared" si="20"/>
        <v>82.962962962962962</v>
      </c>
    </row>
    <row r="37" spans="1:57" ht="15" customHeight="1" x14ac:dyDescent="0.2">
      <c r="A37" s="108" t="s">
        <v>99</v>
      </c>
      <c r="B37" s="272">
        <v>7134</v>
      </c>
      <c r="C37" s="272">
        <v>3220</v>
      </c>
      <c r="D37" s="272">
        <v>3914</v>
      </c>
      <c r="E37" s="272"/>
      <c r="F37" s="272">
        <v>1630</v>
      </c>
      <c r="G37" s="272">
        <v>758</v>
      </c>
      <c r="H37" s="272">
        <v>872</v>
      </c>
      <c r="I37" s="272"/>
      <c r="J37" s="272">
        <v>1336</v>
      </c>
      <c r="K37" s="272">
        <v>629</v>
      </c>
      <c r="L37" s="272">
        <v>707</v>
      </c>
      <c r="M37" s="272"/>
      <c r="N37" s="272">
        <v>1219</v>
      </c>
      <c r="O37" s="272">
        <v>563</v>
      </c>
      <c r="P37" s="272">
        <v>656</v>
      </c>
      <c r="Q37" s="272"/>
      <c r="R37" s="272">
        <v>1308</v>
      </c>
      <c r="S37" s="272">
        <v>574</v>
      </c>
      <c r="T37" s="272">
        <v>734</v>
      </c>
      <c r="U37" s="272"/>
      <c r="V37" s="272">
        <v>1210</v>
      </c>
      <c r="W37" s="272">
        <v>519</v>
      </c>
      <c r="X37" s="272">
        <v>691</v>
      </c>
      <c r="Y37" s="272"/>
      <c r="Z37" s="272">
        <v>431</v>
      </c>
      <c r="AA37" s="272">
        <v>177</v>
      </c>
      <c r="AB37" s="272">
        <v>254</v>
      </c>
      <c r="AD37" s="108" t="s">
        <v>99</v>
      </c>
      <c r="AE37" s="103">
        <f t="shared" si="0"/>
        <v>62.617396647063984</v>
      </c>
      <c r="AF37" s="103">
        <f t="shared" si="1"/>
        <v>57.16314574826913</v>
      </c>
      <c r="AG37" s="103">
        <f t="shared" si="2"/>
        <v>67.951388888888886</v>
      </c>
      <c r="AH37" s="143"/>
      <c r="AI37" s="103">
        <f t="shared" si="3"/>
        <v>62.692307692307693</v>
      </c>
      <c r="AJ37" s="103">
        <f t="shared" si="4"/>
        <v>58.039816232771827</v>
      </c>
      <c r="AK37" s="103">
        <f t="shared" si="5"/>
        <v>67.387944358578054</v>
      </c>
      <c r="AL37" s="106"/>
      <c r="AM37" s="103">
        <f t="shared" si="6"/>
        <v>59.536541889483061</v>
      </c>
      <c r="AN37" s="103">
        <f t="shared" si="7"/>
        <v>55.127081507449603</v>
      </c>
      <c r="AO37" s="103">
        <f t="shared" si="8"/>
        <v>64.097914777878515</v>
      </c>
      <c r="AP37" s="106"/>
      <c r="AQ37" s="103">
        <f t="shared" si="9"/>
        <v>61.81541582150102</v>
      </c>
      <c r="AR37" s="103">
        <f t="shared" si="10"/>
        <v>56.019900497512445</v>
      </c>
      <c r="AS37" s="103">
        <f t="shared" si="11"/>
        <v>67.838676318510863</v>
      </c>
      <c r="AT37" s="106"/>
      <c r="AU37" s="103">
        <f t="shared" si="12"/>
        <v>59.617137648131269</v>
      </c>
      <c r="AV37" s="103">
        <f t="shared" si="13"/>
        <v>52.757352941176471</v>
      </c>
      <c r="AW37" s="103">
        <f t="shared" si="14"/>
        <v>66.365280289330926</v>
      </c>
      <c r="AX37" s="106"/>
      <c r="AY37" s="103">
        <f t="shared" si="15"/>
        <v>67.560022333891681</v>
      </c>
      <c r="AZ37" s="103">
        <f t="shared" si="16"/>
        <v>62.230215827338128</v>
      </c>
      <c r="BA37" s="103">
        <f t="shared" si="17"/>
        <v>72.204806687565309</v>
      </c>
      <c r="BB37" s="143"/>
      <c r="BC37" s="103">
        <v>0</v>
      </c>
      <c r="BD37" s="103">
        <v>0</v>
      </c>
      <c r="BE37" s="103">
        <v>0</v>
      </c>
    </row>
    <row r="38" spans="1:57" ht="15" customHeight="1" x14ac:dyDescent="0.2">
      <c r="A38" s="108" t="s">
        <v>100</v>
      </c>
      <c r="B38" s="272">
        <v>4395</v>
      </c>
      <c r="C38" s="272">
        <v>2030</v>
      </c>
      <c r="D38" s="272">
        <v>2365</v>
      </c>
      <c r="E38" s="272"/>
      <c r="F38" s="272">
        <v>953</v>
      </c>
      <c r="G38" s="272">
        <v>477</v>
      </c>
      <c r="H38" s="272">
        <v>476</v>
      </c>
      <c r="I38" s="272"/>
      <c r="J38" s="272">
        <v>830</v>
      </c>
      <c r="K38" s="272">
        <v>397</v>
      </c>
      <c r="L38" s="272">
        <v>433</v>
      </c>
      <c r="M38" s="272"/>
      <c r="N38" s="272">
        <v>729</v>
      </c>
      <c r="O38" s="272">
        <v>342</v>
      </c>
      <c r="P38" s="272">
        <v>387</v>
      </c>
      <c r="Q38" s="272"/>
      <c r="R38" s="272">
        <v>833</v>
      </c>
      <c r="S38" s="272">
        <v>364</v>
      </c>
      <c r="T38" s="272">
        <v>469</v>
      </c>
      <c r="U38" s="272"/>
      <c r="V38" s="272">
        <v>688</v>
      </c>
      <c r="W38" s="272">
        <v>290</v>
      </c>
      <c r="X38" s="272">
        <v>398</v>
      </c>
      <c r="Y38" s="272"/>
      <c r="Z38" s="272">
        <v>362</v>
      </c>
      <c r="AA38" s="272">
        <v>160</v>
      </c>
      <c r="AB38" s="272">
        <v>202</v>
      </c>
      <c r="AD38" s="108" t="s">
        <v>100</v>
      </c>
      <c r="AE38" s="103">
        <f t="shared" si="0"/>
        <v>72.572655217965661</v>
      </c>
      <c r="AF38" s="103">
        <f t="shared" si="1"/>
        <v>70.437196391394863</v>
      </c>
      <c r="AG38" s="103">
        <f t="shared" si="2"/>
        <v>74.511657214870837</v>
      </c>
      <c r="AH38" s="143"/>
      <c r="AI38" s="103">
        <f t="shared" si="3"/>
        <v>69.309090909090912</v>
      </c>
      <c r="AJ38" s="103">
        <f t="shared" si="4"/>
        <v>67.183098591549296</v>
      </c>
      <c r="AK38" s="103">
        <f t="shared" si="5"/>
        <v>71.578947368421055</v>
      </c>
      <c r="AL38" s="106"/>
      <c r="AM38" s="103">
        <f t="shared" si="6"/>
        <v>68.369028006589787</v>
      </c>
      <c r="AN38" s="103">
        <f t="shared" si="7"/>
        <v>67.288135593220346</v>
      </c>
      <c r="AO38" s="103">
        <f t="shared" si="8"/>
        <v>69.391025641025635</v>
      </c>
      <c r="AP38" s="106"/>
      <c r="AQ38" s="103">
        <f t="shared" si="9"/>
        <v>68.322399250234298</v>
      </c>
      <c r="AR38" s="103">
        <f t="shared" si="10"/>
        <v>67.058823529411754</v>
      </c>
      <c r="AS38" s="103">
        <f t="shared" si="11"/>
        <v>69.479353680430876</v>
      </c>
      <c r="AT38" s="106"/>
      <c r="AU38" s="103">
        <f t="shared" si="12"/>
        <v>73.782108060230286</v>
      </c>
      <c r="AV38" s="103">
        <f t="shared" si="13"/>
        <v>71.372549019607845</v>
      </c>
      <c r="AW38" s="103">
        <f t="shared" si="14"/>
        <v>75.767366720516961</v>
      </c>
      <c r="AX38" s="106"/>
      <c r="AY38" s="103">
        <f t="shared" si="15"/>
        <v>78.449258836944125</v>
      </c>
      <c r="AZ38" s="103">
        <f t="shared" si="16"/>
        <v>76.115485564304464</v>
      </c>
      <c r="BA38" s="103">
        <f t="shared" si="17"/>
        <v>80.241935483870961</v>
      </c>
      <c r="BB38" s="143"/>
      <c r="BC38" s="103">
        <f t="shared" ref="BC38:BE43" si="21">+Z38/(Z38+Z82+Z129)*100</f>
        <v>91.878172588832484</v>
      </c>
      <c r="BD38" s="103">
        <f t="shared" si="21"/>
        <v>88.39779005524862</v>
      </c>
      <c r="BE38" s="103">
        <f t="shared" si="21"/>
        <v>94.835680751173712</v>
      </c>
    </row>
    <row r="39" spans="1:57" ht="15" customHeight="1" x14ac:dyDescent="0.2">
      <c r="A39" s="108" t="s">
        <v>101</v>
      </c>
      <c r="B39" s="272">
        <v>4741</v>
      </c>
      <c r="C39" s="272">
        <v>2159</v>
      </c>
      <c r="D39" s="272">
        <v>2582</v>
      </c>
      <c r="E39" s="272"/>
      <c r="F39" s="272">
        <v>967</v>
      </c>
      <c r="G39" s="272">
        <v>432</v>
      </c>
      <c r="H39" s="272">
        <v>535</v>
      </c>
      <c r="I39" s="272"/>
      <c r="J39" s="272">
        <v>855</v>
      </c>
      <c r="K39" s="272">
        <v>442</v>
      </c>
      <c r="L39" s="272">
        <v>413</v>
      </c>
      <c r="M39" s="272"/>
      <c r="N39" s="272">
        <v>859</v>
      </c>
      <c r="O39" s="272">
        <v>418</v>
      </c>
      <c r="P39" s="272">
        <v>441</v>
      </c>
      <c r="Q39" s="272"/>
      <c r="R39" s="272">
        <v>899</v>
      </c>
      <c r="S39" s="272">
        <v>431</v>
      </c>
      <c r="T39" s="272">
        <v>468</v>
      </c>
      <c r="U39" s="272"/>
      <c r="V39" s="272">
        <v>900</v>
      </c>
      <c r="W39" s="272">
        <v>347</v>
      </c>
      <c r="X39" s="272">
        <v>553</v>
      </c>
      <c r="Y39" s="272"/>
      <c r="Z39" s="272">
        <v>261</v>
      </c>
      <c r="AA39" s="272">
        <v>89</v>
      </c>
      <c r="AB39" s="272">
        <v>172</v>
      </c>
      <c r="AD39" s="108" t="s">
        <v>101</v>
      </c>
      <c r="AE39" s="103">
        <f t="shared" si="0"/>
        <v>66.821705426356587</v>
      </c>
      <c r="AF39" s="103">
        <f t="shared" si="1"/>
        <v>62.981330221703615</v>
      </c>
      <c r="AG39" s="103">
        <f t="shared" si="2"/>
        <v>70.411780747204801</v>
      </c>
      <c r="AH39" s="143"/>
      <c r="AI39" s="103">
        <f t="shared" si="3"/>
        <v>58.429003021148041</v>
      </c>
      <c r="AJ39" s="103">
        <f t="shared" si="4"/>
        <v>51.674641148325364</v>
      </c>
      <c r="AK39" s="103">
        <f t="shared" si="5"/>
        <v>65.323565323565319</v>
      </c>
      <c r="AL39" s="106"/>
      <c r="AM39" s="103">
        <f t="shared" si="6"/>
        <v>60.767590618336889</v>
      </c>
      <c r="AN39" s="103">
        <f t="shared" si="7"/>
        <v>60.547945205479451</v>
      </c>
      <c r="AO39" s="103">
        <f t="shared" si="8"/>
        <v>61.004431314623339</v>
      </c>
      <c r="AP39" s="106"/>
      <c r="AQ39" s="103">
        <f t="shared" si="9"/>
        <v>72.673434856175973</v>
      </c>
      <c r="AR39" s="103">
        <f t="shared" si="10"/>
        <v>69.899665551839462</v>
      </c>
      <c r="AS39" s="103">
        <f t="shared" si="11"/>
        <v>75.513698630136986</v>
      </c>
      <c r="AT39" s="106"/>
      <c r="AU39" s="103">
        <f t="shared" si="12"/>
        <v>64.862914862914863</v>
      </c>
      <c r="AV39" s="103">
        <f t="shared" si="13"/>
        <v>62.827988338192419</v>
      </c>
      <c r="AW39" s="103">
        <f t="shared" si="14"/>
        <v>66.857142857142861</v>
      </c>
      <c r="AX39" s="106"/>
      <c r="AY39" s="103">
        <f t="shared" si="15"/>
        <v>76.791808873720129</v>
      </c>
      <c r="AZ39" s="103">
        <f t="shared" si="16"/>
        <v>73.361522198731492</v>
      </c>
      <c r="BA39" s="103">
        <f t="shared" si="17"/>
        <v>79.11301859799714</v>
      </c>
      <c r="BB39" s="143"/>
      <c r="BC39" s="103">
        <f t="shared" si="21"/>
        <v>89.078498293515366</v>
      </c>
      <c r="BD39" s="103">
        <f t="shared" si="21"/>
        <v>84.761904761904759</v>
      </c>
      <c r="BE39" s="103">
        <f t="shared" si="21"/>
        <v>91.489361702127653</v>
      </c>
    </row>
    <row r="40" spans="1:57" ht="15" customHeight="1" x14ac:dyDescent="0.2">
      <c r="A40" s="108" t="s">
        <v>102</v>
      </c>
      <c r="B40" s="272">
        <v>1151</v>
      </c>
      <c r="C40" s="272">
        <v>474</v>
      </c>
      <c r="D40" s="272">
        <v>677</v>
      </c>
      <c r="E40" s="272"/>
      <c r="F40" s="272">
        <v>281</v>
      </c>
      <c r="G40" s="272">
        <v>129</v>
      </c>
      <c r="H40" s="272">
        <v>152</v>
      </c>
      <c r="I40" s="272"/>
      <c r="J40" s="272">
        <v>181</v>
      </c>
      <c r="K40" s="272">
        <v>78</v>
      </c>
      <c r="L40" s="272">
        <v>103</v>
      </c>
      <c r="M40" s="272"/>
      <c r="N40" s="272">
        <v>167</v>
      </c>
      <c r="O40" s="272">
        <v>73</v>
      </c>
      <c r="P40" s="272">
        <v>94</v>
      </c>
      <c r="Q40" s="272"/>
      <c r="R40" s="272">
        <v>208</v>
      </c>
      <c r="S40" s="272">
        <v>77</v>
      </c>
      <c r="T40" s="272">
        <v>131</v>
      </c>
      <c r="U40" s="272"/>
      <c r="V40" s="272">
        <v>169</v>
      </c>
      <c r="W40" s="272">
        <v>65</v>
      </c>
      <c r="X40" s="272">
        <v>104</v>
      </c>
      <c r="Y40" s="272"/>
      <c r="Z40" s="272">
        <v>145</v>
      </c>
      <c r="AA40" s="272">
        <v>52</v>
      </c>
      <c r="AB40" s="272">
        <v>93</v>
      </c>
      <c r="AD40" s="108" t="s">
        <v>102</v>
      </c>
      <c r="AE40" s="103">
        <f t="shared" si="0"/>
        <v>61.288604898828538</v>
      </c>
      <c r="AF40" s="103">
        <f t="shared" si="1"/>
        <v>53.619909502262445</v>
      </c>
      <c r="AG40" s="103">
        <f t="shared" si="2"/>
        <v>68.108651911468812</v>
      </c>
      <c r="AH40" s="143"/>
      <c r="AI40" s="103">
        <f t="shared" si="3"/>
        <v>64.009111617312072</v>
      </c>
      <c r="AJ40" s="103">
        <f t="shared" si="4"/>
        <v>56.086956521739125</v>
      </c>
      <c r="AK40" s="103">
        <f t="shared" si="5"/>
        <v>72.727272727272734</v>
      </c>
      <c r="AL40" s="106"/>
      <c r="AM40" s="103">
        <f t="shared" si="6"/>
        <v>49.31880108991826</v>
      </c>
      <c r="AN40" s="103">
        <f t="shared" si="7"/>
        <v>45.882352941176471</v>
      </c>
      <c r="AO40" s="103">
        <f t="shared" si="8"/>
        <v>52.284263959390863</v>
      </c>
      <c r="AP40" s="106"/>
      <c r="AQ40" s="103">
        <f t="shared" si="9"/>
        <v>54.934210526315788</v>
      </c>
      <c r="AR40" s="103">
        <f t="shared" si="10"/>
        <v>47.712418300653596</v>
      </c>
      <c r="AS40" s="103">
        <f t="shared" si="11"/>
        <v>62.251655629139066</v>
      </c>
      <c r="AT40" s="106"/>
      <c r="AU40" s="103">
        <f t="shared" si="12"/>
        <v>58.100558659217882</v>
      </c>
      <c r="AV40" s="103">
        <f t="shared" si="13"/>
        <v>47.826086956521742</v>
      </c>
      <c r="AW40" s="103">
        <f t="shared" si="14"/>
        <v>66.497461928934015</v>
      </c>
      <c r="AX40" s="106"/>
      <c r="AY40" s="103">
        <f t="shared" si="15"/>
        <v>70.416666666666671</v>
      </c>
      <c r="AZ40" s="103">
        <f t="shared" si="16"/>
        <v>60.747663551401864</v>
      </c>
      <c r="BA40" s="103">
        <f t="shared" si="17"/>
        <v>78.195488721804509</v>
      </c>
      <c r="BB40" s="143"/>
      <c r="BC40" s="103">
        <f t="shared" si="21"/>
        <v>85.294117647058826</v>
      </c>
      <c r="BD40" s="103">
        <f t="shared" si="21"/>
        <v>82.539682539682531</v>
      </c>
      <c r="BE40" s="103">
        <f t="shared" si="21"/>
        <v>86.915887850467286</v>
      </c>
    </row>
    <row r="41" spans="1:57" ht="15" customHeight="1" x14ac:dyDescent="0.2">
      <c r="A41" s="108" t="s">
        <v>103</v>
      </c>
      <c r="B41" s="272">
        <v>9690</v>
      </c>
      <c r="C41" s="272">
        <v>4227</v>
      </c>
      <c r="D41" s="272">
        <v>5463</v>
      </c>
      <c r="E41" s="272"/>
      <c r="F41" s="272">
        <v>2246</v>
      </c>
      <c r="G41" s="272">
        <v>1097</v>
      </c>
      <c r="H41" s="272">
        <v>1149</v>
      </c>
      <c r="I41" s="272"/>
      <c r="J41" s="272">
        <v>1652</v>
      </c>
      <c r="K41" s="272">
        <v>777</v>
      </c>
      <c r="L41" s="272">
        <v>875</v>
      </c>
      <c r="M41" s="272"/>
      <c r="N41" s="272">
        <v>1774</v>
      </c>
      <c r="O41" s="272">
        <v>778</v>
      </c>
      <c r="P41" s="272">
        <v>996</v>
      </c>
      <c r="Q41" s="272"/>
      <c r="R41" s="272">
        <v>1699</v>
      </c>
      <c r="S41" s="272">
        <v>669</v>
      </c>
      <c r="T41" s="272">
        <v>1030</v>
      </c>
      <c r="U41" s="272"/>
      <c r="V41" s="272">
        <v>1781</v>
      </c>
      <c r="W41" s="272">
        <v>693</v>
      </c>
      <c r="X41" s="272">
        <v>1088</v>
      </c>
      <c r="Y41" s="272"/>
      <c r="Z41" s="272">
        <v>538</v>
      </c>
      <c r="AA41" s="272">
        <v>213</v>
      </c>
      <c r="AB41" s="272">
        <v>325</v>
      </c>
      <c r="AD41" s="108" t="s">
        <v>103</v>
      </c>
      <c r="AE41" s="103">
        <f t="shared" si="0"/>
        <v>57.432432432432435</v>
      </c>
      <c r="AF41" s="103">
        <f t="shared" si="1"/>
        <v>52.230322500926732</v>
      </c>
      <c r="AG41" s="103">
        <f t="shared" si="2"/>
        <v>62.228044196377716</v>
      </c>
      <c r="AH41" s="143"/>
      <c r="AI41" s="103">
        <f t="shared" si="3"/>
        <v>53.539928486293206</v>
      </c>
      <c r="AJ41" s="103">
        <f t="shared" si="4"/>
        <v>49.840981372103585</v>
      </c>
      <c r="AK41" s="103">
        <f t="shared" si="5"/>
        <v>57.622868605817459</v>
      </c>
      <c r="AL41" s="106"/>
      <c r="AM41" s="103">
        <f t="shared" si="6"/>
        <v>46.905167518455421</v>
      </c>
      <c r="AN41" s="103">
        <f t="shared" si="7"/>
        <v>44.097616345062427</v>
      </c>
      <c r="AO41" s="103">
        <f t="shared" si="8"/>
        <v>49.715909090909086</v>
      </c>
      <c r="AP41" s="106"/>
      <c r="AQ41" s="103">
        <f t="shared" si="9"/>
        <v>61.1091973820186</v>
      </c>
      <c r="AR41" s="103">
        <f t="shared" si="10"/>
        <v>56.376811594202906</v>
      </c>
      <c r="AS41" s="103">
        <f t="shared" si="11"/>
        <v>65.39724228496388</v>
      </c>
      <c r="AT41" s="106"/>
      <c r="AU41" s="103">
        <f t="shared" si="12"/>
        <v>56.054107555262291</v>
      </c>
      <c r="AV41" s="103">
        <f t="shared" si="13"/>
        <v>48.478260869565219</v>
      </c>
      <c r="AW41" s="103">
        <f t="shared" si="14"/>
        <v>62.386432465172625</v>
      </c>
      <c r="AX41" s="106"/>
      <c r="AY41" s="103">
        <f t="shared" si="15"/>
        <v>71.15461446264483</v>
      </c>
      <c r="AZ41" s="103">
        <f t="shared" si="16"/>
        <v>64.948453608247419</v>
      </c>
      <c r="BA41" s="103">
        <f t="shared" si="17"/>
        <v>75.766016713091915</v>
      </c>
      <c r="BB41" s="143"/>
      <c r="BC41" s="103">
        <f t="shared" si="21"/>
        <v>74.930362116991645</v>
      </c>
      <c r="BD41" s="103">
        <f t="shared" si="21"/>
        <v>70.297029702970292</v>
      </c>
      <c r="BE41" s="103">
        <f t="shared" si="21"/>
        <v>78.313253012048193</v>
      </c>
    </row>
    <row r="42" spans="1:57" ht="15" customHeight="1" x14ac:dyDescent="0.2">
      <c r="A42" s="108" t="s">
        <v>104</v>
      </c>
      <c r="B42" s="272">
        <v>8157</v>
      </c>
      <c r="C42" s="272">
        <v>3657</v>
      </c>
      <c r="D42" s="272">
        <v>4500</v>
      </c>
      <c r="E42" s="272"/>
      <c r="F42" s="272">
        <v>2184</v>
      </c>
      <c r="G42" s="272">
        <v>1002</v>
      </c>
      <c r="H42" s="272">
        <v>1182</v>
      </c>
      <c r="I42" s="272"/>
      <c r="J42" s="272">
        <v>1552</v>
      </c>
      <c r="K42" s="272">
        <v>713</v>
      </c>
      <c r="L42" s="272">
        <v>839</v>
      </c>
      <c r="M42" s="272"/>
      <c r="N42" s="272">
        <v>1566</v>
      </c>
      <c r="O42" s="272">
        <v>727</v>
      </c>
      <c r="P42" s="272">
        <v>839</v>
      </c>
      <c r="Q42" s="272"/>
      <c r="R42" s="272">
        <v>1295</v>
      </c>
      <c r="S42" s="272">
        <v>563</v>
      </c>
      <c r="T42" s="272">
        <v>732</v>
      </c>
      <c r="U42" s="272"/>
      <c r="V42" s="272">
        <v>1268</v>
      </c>
      <c r="W42" s="272">
        <v>529</v>
      </c>
      <c r="X42" s="272">
        <v>739</v>
      </c>
      <c r="Y42" s="272"/>
      <c r="Z42" s="272">
        <v>292</v>
      </c>
      <c r="AA42" s="272">
        <v>123</v>
      </c>
      <c r="AB42" s="272">
        <v>169</v>
      </c>
      <c r="AD42" s="108" t="s">
        <v>104</v>
      </c>
      <c r="AE42" s="103">
        <f t="shared" si="0"/>
        <v>60.973239647181941</v>
      </c>
      <c r="AF42" s="103">
        <f t="shared" si="1"/>
        <v>56.409069875057853</v>
      </c>
      <c r="AG42" s="103">
        <f t="shared" si="2"/>
        <v>65.264684554024655</v>
      </c>
      <c r="AH42" s="143"/>
      <c r="AI42" s="103">
        <f t="shared" si="3"/>
        <v>64.292022372681785</v>
      </c>
      <c r="AJ42" s="103">
        <f t="shared" si="4"/>
        <v>59.395376407824543</v>
      </c>
      <c r="AK42" s="103">
        <f t="shared" si="5"/>
        <v>69.122807017543863</v>
      </c>
      <c r="AL42" s="106"/>
      <c r="AM42" s="103">
        <f t="shared" si="6"/>
        <v>54.208871812783798</v>
      </c>
      <c r="AN42" s="103">
        <f t="shared" si="7"/>
        <v>48.902606310013716</v>
      </c>
      <c r="AO42" s="103">
        <f t="shared" si="8"/>
        <v>59.715302491103209</v>
      </c>
      <c r="AP42" s="106"/>
      <c r="AQ42" s="103">
        <f t="shared" si="9"/>
        <v>66.865926558497009</v>
      </c>
      <c r="AR42" s="103">
        <f t="shared" si="10"/>
        <v>63.827919227392449</v>
      </c>
      <c r="AS42" s="103">
        <f t="shared" si="11"/>
        <v>69.742310889443061</v>
      </c>
      <c r="AT42" s="106"/>
      <c r="AU42" s="103">
        <f t="shared" si="12"/>
        <v>53.868552412645585</v>
      </c>
      <c r="AV42" s="103">
        <f t="shared" si="13"/>
        <v>48.999129677980854</v>
      </c>
      <c r="AW42" s="103">
        <f t="shared" si="14"/>
        <v>58.326693227091631</v>
      </c>
      <c r="AX42" s="106"/>
      <c r="AY42" s="103">
        <f t="shared" si="15"/>
        <v>63.558897243107772</v>
      </c>
      <c r="AZ42" s="103">
        <f t="shared" si="16"/>
        <v>60.250569476082006</v>
      </c>
      <c r="BA42" s="103">
        <f t="shared" si="17"/>
        <v>66.159355416293636</v>
      </c>
      <c r="BB42" s="143"/>
      <c r="BC42" s="103">
        <f t="shared" si="21"/>
        <v>77.453580901856768</v>
      </c>
      <c r="BD42" s="103">
        <f t="shared" si="21"/>
        <v>71.511627906976756</v>
      </c>
      <c r="BE42" s="103">
        <f t="shared" si="21"/>
        <v>82.439024390243901</v>
      </c>
    </row>
    <row r="43" spans="1:57" ht="15" customHeight="1" thickBot="1" x14ac:dyDescent="0.25">
      <c r="A43" s="123" t="s">
        <v>105</v>
      </c>
      <c r="B43" s="272">
        <v>1321</v>
      </c>
      <c r="C43" s="272">
        <v>647</v>
      </c>
      <c r="D43" s="272">
        <v>674</v>
      </c>
      <c r="E43" s="272"/>
      <c r="F43" s="272">
        <v>337</v>
      </c>
      <c r="G43" s="272">
        <v>175</v>
      </c>
      <c r="H43" s="272">
        <v>162</v>
      </c>
      <c r="I43" s="272"/>
      <c r="J43" s="272">
        <v>374</v>
      </c>
      <c r="K43" s="272">
        <v>173</v>
      </c>
      <c r="L43" s="272">
        <v>201</v>
      </c>
      <c r="M43" s="272"/>
      <c r="N43" s="272">
        <v>236</v>
      </c>
      <c r="O43" s="272">
        <v>120</v>
      </c>
      <c r="P43" s="272">
        <v>116</v>
      </c>
      <c r="Q43" s="272"/>
      <c r="R43" s="272">
        <v>190</v>
      </c>
      <c r="S43" s="272">
        <v>88</v>
      </c>
      <c r="T43" s="272">
        <v>102</v>
      </c>
      <c r="U43" s="272"/>
      <c r="V43" s="272">
        <v>171</v>
      </c>
      <c r="W43" s="272">
        <v>88</v>
      </c>
      <c r="X43" s="272">
        <v>83</v>
      </c>
      <c r="Y43" s="272"/>
      <c r="Z43" s="272">
        <v>13</v>
      </c>
      <c r="AA43" s="272">
        <v>3</v>
      </c>
      <c r="AB43" s="272">
        <v>10</v>
      </c>
      <c r="AD43" s="123" t="s">
        <v>105</v>
      </c>
      <c r="AE43" s="105">
        <f t="shared" si="0"/>
        <v>60.651974288337925</v>
      </c>
      <c r="AF43" s="105">
        <f t="shared" si="1"/>
        <v>57.562277580071175</v>
      </c>
      <c r="AG43" s="105">
        <f t="shared" si="2"/>
        <v>63.946869070208734</v>
      </c>
      <c r="AH43" s="156"/>
      <c r="AI43" s="105">
        <f t="shared" si="3"/>
        <v>52.329192546583847</v>
      </c>
      <c r="AJ43" s="105">
        <f t="shared" si="4"/>
        <v>50.724637681159422</v>
      </c>
      <c r="AK43" s="105">
        <f t="shared" si="5"/>
        <v>54.180602006688957</v>
      </c>
      <c r="AL43" s="101"/>
      <c r="AM43" s="105">
        <f t="shared" si="6"/>
        <v>69.387755102040813</v>
      </c>
      <c r="AN43" s="105">
        <f t="shared" si="7"/>
        <v>64.794007490636702</v>
      </c>
      <c r="AO43" s="105">
        <f t="shared" si="8"/>
        <v>73.89705882352942</v>
      </c>
      <c r="AP43" s="101"/>
      <c r="AQ43" s="105">
        <f t="shared" si="9"/>
        <v>63.78378378378379</v>
      </c>
      <c r="AR43" s="105">
        <f t="shared" si="10"/>
        <v>61.855670103092784</v>
      </c>
      <c r="AS43" s="105">
        <f t="shared" si="11"/>
        <v>65.909090909090907</v>
      </c>
      <c r="AT43" s="101"/>
      <c r="AU43" s="105">
        <f t="shared" si="12"/>
        <v>56.213017751479285</v>
      </c>
      <c r="AV43" s="105">
        <f t="shared" si="13"/>
        <v>51.764705882352949</v>
      </c>
      <c r="AW43" s="105">
        <f t="shared" si="14"/>
        <v>60.714285714285708</v>
      </c>
      <c r="AX43" s="101"/>
      <c r="AY43" s="105">
        <f t="shared" si="15"/>
        <v>70.954356846473033</v>
      </c>
      <c r="AZ43" s="105">
        <f t="shared" si="16"/>
        <v>68.75</v>
      </c>
      <c r="BA43" s="105">
        <f t="shared" si="17"/>
        <v>73.451327433628322</v>
      </c>
      <c r="BB43" s="156"/>
      <c r="BC43" s="105">
        <f t="shared" si="21"/>
        <v>28.260869565217391</v>
      </c>
      <c r="BD43" s="105">
        <f t="shared" si="21"/>
        <v>15</v>
      </c>
      <c r="BE43" s="105">
        <f t="shared" si="21"/>
        <v>38.461538461538467</v>
      </c>
    </row>
    <row r="44" spans="1:57" ht="15" customHeight="1" x14ac:dyDescent="0.2">
      <c r="A44" s="317" t="s">
        <v>256</v>
      </c>
      <c r="B44" s="317"/>
      <c r="C44" s="317"/>
      <c r="D44" s="317"/>
      <c r="E44" s="317"/>
      <c r="F44" s="317"/>
      <c r="G44" s="317"/>
      <c r="H44" s="317"/>
      <c r="I44" s="317"/>
      <c r="J44" s="317"/>
      <c r="K44" s="317"/>
      <c r="L44" s="317"/>
      <c r="M44" s="317"/>
      <c r="N44" s="317"/>
      <c r="O44" s="317"/>
      <c r="P44" s="317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D44" s="317" t="s">
        <v>256</v>
      </c>
      <c r="AE44" s="317"/>
      <c r="AF44" s="317"/>
      <c r="AG44" s="317"/>
      <c r="AH44" s="317"/>
      <c r="AI44" s="317"/>
      <c r="AJ44" s="317"/>
      <c r="AK44" s="317"/>
      <c r="AL44" s="317"/>
      <c r="AM44" s="317"/>
      <c r="AN44" s="317"/>
      <c r="AO44" s="317"/>
      <c r="AP44" s="317"/>
      <c r="AQ44" s="317"/>
      <c r="AR44" s="317"/>
      <c r="AS44" s="317"/>
      <c r="AT44" s="317"/>
      <c r="AU44" s="317"/>
      <c r="AV44" s="317"/>
      <c r="AW44" s="317"/>
      <c r="AX44" s="317"/>
      <c r="AY44" s="317"/>
      <c r="AZ44" s="317"/>
      <c r="BA44" s="317"/>
      <c r="BB44" s="317"/>
      <c r="BC44" s="317"/>
      <c r="BD44" s="317"/>
      <c r="BE44" s="317"/>
    </row>
    <row r="45" spans="1:57" ht="15" customHeight="1" x14ac:dyDescent="0.2">
      <c r="A45" s="318" t="s">
        <v>242</v>
      </c>
      <c r="B45" s="318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D45" s="318" t="s">
        <v>242</v>
      </c>
      <c r="AE45" s="318"/>
      <c r="AF45" s="318"/>
      <c r="AG45" s="318"/>
      <c r="AH45" s="318"/>
      <c r="AI45" s="318"/>
      <c r="AJ45" s="318"/>
      <c r="AK45" s="318"/>
      <c r="AL45" s="318"/>
      <c r="AM45" s="318"/>
      <c r="AN45" s="318"/>
      <c r="AO45" s="318"/>
      <c r="AP45" s="318"/>
      <c r="AQ45" s="318"/>
      <c r="AR45" s="318"/>
      <c r="AS45" s="318"/>
      <c r="AT45" s="318"/>
      <c r="AU45" s="318"/>
      <c r="AV45" s="318"/>
      <c r="AW45" s="318"/>
      <c r="AX45" s="318"/>
      <c r="AY45" s="318"/>
      <c r="AZ45" s="318"/>
      <c r="BA45" s="318"/>
      <c r="BB45" s="318"/>
      <c r="BC45" s="318"/>
      <c r="BD45" s="318"/>
      <c r="BE45" s="318"/>
    </row>
    <row r="46" spans="1:57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29"/>
      <c r="AA46" s="308" t="s">
        <v>356</v>
      </c>
      <c r="AB46" s="308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</row>
    <row r="47" spans="1:57" ht="15" customHeight="1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30"/>
      <c r="AA47" s="308"/>
      <c r="AB47" s="308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</row>
    <row r="48" spans="1:57" ht="15" customHeight="1" x14ac:dyDescent="0.2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</row>
    <row r="49" spans="1:60" ht="15" customHeight="1" x14ac:dyDescent="0.2">
      <c r="A49" s="326" t="s">
        <v>284</v>
      </c>
      <c r="B49" s="326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D49" s="326" t="s">
        <v>285</v>
      </c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  <c r="AO49" s="326"/>
      <c r="AP49" s="326"/>
      <c r="AQ49" s="326"/>
      <c r="AR49" s="326"/>
      <c r="AS49" s="326"/>
      <c r="AT49" s="326"/>
      <c r="AU49" s="326"/>
      <c r="AV49" s="326"/>
      <c r="AW49" s="326"/>
      <c r="AX49" s="326"/>
      <c r="AY49" s="326"/>
      <c r="AZ49" s="326"/>
      <c r="BA49" s="326"/>
      <c r="BB49" s="326"/>
      <c r="BC49" s="326"/>
      <c r="BD49" s="326"/>
      <c r="BE49" s="326"/>
      <c r="BF49" s="29"/>
      <c r="BG49" s="308" t="s">
        <v>356</v>
      </c>
      <c r="BH49" s="308"/>
    </row>
    <row r="50" spans="1:60" ht="15" customHeight="1" x14ac:dyDescent="0.2">
      <c r="A50" s="325" t="s">
        <v>128</v>
      </c>
      <c r="B50" s="325"/>
      <c r="C50" s="325"/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  <c r="AA50" s="325"/>
      <c r="AB50" s="325"/>
      <c r="AD50" s="325" t="s">
        <v>129</v>
      </c>
      <c r="AE50" s="325"/>
      <c r="AF50" s="325"/>
      <c r="AG50" s="325"/>
      <c r="AH50" s="325"/>
      <c r="AI50" s="325"/>
      <c r="AJ50" s="325"/>
      <c r="AK50" s="325"/>
      <c r="AL50" s="325"/>
      <c r="AM50" s="325"/>
      <c r="AN50" s="325"/>
      <c r="AO50" s="325"/>
      <c r="AP50" s="325"/>
      <c r="AQ50" s="325"/>
      <c r="AR50" s="325"/>
      <c r="AS50" s="325"/>
      <c r="AT50" s="325"/>
      <c r="AU50" s="325"/>
      <c r="AV50" s="325"/>
      <c r="AW50" s="325"/>
      <c r="AX50" s="325"/>
      <c r="AY50" s="325"/>
      <c r="AZ50" s="325"/>
      <c r="BA50" s="325"/>
      <c r="BB50" s="325"/>
      <c r="BC50" s="325"/>
      <c r="BD50" s="325"/>
      <c r="BE50" s="325"/>
      <c r="BF50" s="30"/>
      <c r="BG50" s="308"/>
      <c r="BH50" s="308"/>
    </row>
    <row r="51" spans="1:60" ht="15" customHeight="1" x14ac:dyDescent="0.2">
      <c r="A51" s="321" t="s">
        <v>254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D51" s="321" t="s">
        <v>254</v>
      </c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</row>
    <row r="52" spans="1:60" ht="15" customHeight="1" x14ac:dyDescent="0.2">
      <c r="A52" s="321" t="s">
        <v>264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D52" s="321" t="s">
        <v>264</v>
      </c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1"/>
    </row>
    <row r="53" spans="1:60" ht="15" customHeight="1" x14ac:dyDescent="0.2">
      <c r="A53" s="321" t="s">
        <v>248</v>
      </c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D53" s="321" t="s">
        <v>248</v>
      </c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321"/>
      <c r="BA53" s="321"/>
      <c r="BB53" s="321"/>
      <c r="BC53" s="321"/>
      <c r="BD53" s="321"/>
      <c r="BE53" s="321"/>
    </row>
    <row r="54" spans="1:60" ht="15" customHeight="1" x14ac:dyDescent="0.2">
      <c r="A54" s="321" t="s">
        <v>513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D54" s="321" t="s">
        <v>513</v>
      </c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  <c r="AQ54" s="321"/>
      <c r="AR54" s="321"/>
      <c r="AS54" s="321"/>
      <c r="AT54" s="321"/>
      <c r="AU54" s="321"/>
      <c r="AV54" s="321"/>
      <c r="AW54" s="321"/>
      <c r="AX54" s="321"/>
      <c r="AY54" s="321"/>
      <c r="AZ54" s="321"/>
      <c r="BA54" s="321"/>
      <c r="BB54" s="321"/>
      <c r="BC54" s="321"/>
      <c r="BD54" s="321"/>
      <c r="BE54" s="321"/>
    </row>
    <row r="55" spans="1:60" ht="15" customHeight="1" thickBot="1" x14ac:dyDescent="0.25">
      <c r="A55" s="100"/>
      <c r="B55" s="157"/>
      <c r="C55" s="157"/>
      <c r="D55" s="157"/>
      <c r="E55" s="100"/>
      <c r="F55" s="101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D55" s="100"/>
      <c r="AE55" s="142"/>
      <c r="AF55" s="100"/>
      <c r="AG55" s="100"/>
      <c r="AH55" s="100"/>
      <c r="AI55" s="101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</row>
    <row r="56" spans="1:60" ht="15" customHeight="1" x14ac:dyDescent="0.2">
      <c r="A56" s="323" t="s">
        <v>260</v>
      </c>
      <c r="B56" s="316" t="s">
        <v>261</v>
      </c>
      <c r="C56" s="316"/>
      <c r="D56" s="316"/>
      <c r="E56" s="109"/>
      <c r="F56" s="316" t="s">
        <v>116</v>
      </c>
      <c r="G56" s="316"/>
      <c r="H56" s="316"/>
      <c r="I56" s="109"/>
      <c r="J56" s="316" t="s">
        <v>117</v>
      </c>
      <c r="K56" s="316"/>
      <c r="L56" s="316"/>
      <c r="M56" s="109"/>
      <c r="N56" s="316" t="s">
        <v>118</v>
      </c>
      <c r="O56" s="316"/>
      <c r="P56" s="316"/>
      <c r="Q56" s="109"/>
      <c r="R56" s="316" t="s">
        <v>119</v>
      </c>
      <c r="S56" s="316"/>
      <c r="T56" s="316"/>
      <c r="U56" s="109"/>
      <c r="V56" s="316" t="s">
        <v>120</v>
      </c>
      <c r="W56" s="316"/>
      <c r="X56" s="316"/>
      <c r="Y56" s="109"/>
      <c r="Z56" s="316" t="s">
        <v>121</v>
      </c>
      <c r="AA56" s="316"/>
      <c r="AB56" s="316"/>
      <c r="AD56" s="323" t="s">
        <v>260</v>
      </c>
      <c r="AE56" s="316" t="s">
        <v>261</v>
      </c>
      <c r="AF56" s="316"/>
      <c r="AG56" s="316"/>
      <c r="AH56" s="109"/>
      <c r="AI56" s="316" t="s">
        <v>116</v>
      </c>
      <c r="AJ56" s="316"/>
      <c r="AK56" s="316"/>
      <c r="AL56" s="109"/>
      <c r="AM56" s="316" t="s">
        <v>117</v>
      </c>
      <c r="AN56" s="316"/>
      <c r="AO56" s="316"/>
      <c r="AP56" s="109"/>
      <c r="AQ56" s="316" t="s">
        <v>118</v>
      </c>
      <c r="AR56" s="316"/>
      <c r="AS56" s="316"/>
      <c r="AT56" s="109"/>
      <c r="AU56" s="316" t="s">
        <v>119</v>
      </c>
      <c r="AV56" s="316"/>
      <c r="AW56" s="316"/>
      <c r="AX56" s="109"/>
      <c r="AY56" s="316" t="s">
        <v>120</v>
      </c>
      <c r="AZ56" s="316"/>
      <c r="BA56" s="316"/>
      <c r="BB56" s="109"/>
      <c r="BC56" s="316" t="s">
        <v>121</v>
      </c>
      <c r="BD56" s="316"/>
      <c r="BE56" s="316"/>
    </row>
    <row r="57" spans="1:60" ht="15" customHeight="1" thickBot="1" x14ac:dyDescent="0.25">
      <c r="A57" s="324"/>
      <c r="B57" s="110" t="s">
        <v>70</v>
      </c>
      <c r="C57" s="110" t="s">
        <v>71</v>
      </c>
      <c r="D57" s="110" t="s">
        <v>72</v>
      </c>
      <c r="E57" s="111"/>
      <c r="F57" s="110" t="s">
        <v>70</v>
      </c>
      <c r="G57" s="110" t="s">
        <v>71</v>
      </c>
      <c r="H57" s="110" t="s">
        <v>72</v>
      </c>
      <c r="I57" s="111"/>
      <c r="J57" s="110" t="s">
        <v>70</v>
      </c>
      <c r="K57" s="110" t="s">
        <v>71</v>
      </c>
      <c r="L57" s="110" t="s">
        <v>72</v>
      </c>
      <c r="M57" s="111"/>
      <c r="N57" s="110" t="s">
        <v>70</v>
      </c>
      <c r="O57" s="110" t="s">
        <v>71</v>
      </c>
      <c r="P57" s="110" t="s">
        <v>72</v>
      </c>
      <c r="Q57" s="111"/>
      <c r="R57" s="110" t="s">
        <v>70</v>
      </c>
      <c r="S57" s="110" t="s">
        <v>71</v>
      </c>
      <c r="T57" s="110" t="s">
        <v>72</v>
      </c>
      <c r="U57" s="111"/>
      <c r="V57" s="110" t="s">
        <v>70</v>
      </c>
      <c r="W57" s="110" t="s">
        <v>71</v>
      </c>
      <c r="X57" s="110" t="s">
        <v>72</v>
      </c>
      <c r="Y57" s="111"/>
      <c r="Z57" s="110" t="s">
        <v>70</v>
      </c>
      <c r="AA57" s="110" t="s">
        <v>71</v>
      </c>
      <c r="AB57" s="110" t="s">
        <v>72</v>
      </c>
      <c r="AD57" s="324"/>
      <c r="AE57" s="110" t="s">
        <v>70</v>
      </c>
      <c r="AF57" s="110" t="s">
        <v>71</v>
      </c>
      <c r="AG57" s="110" t="s">
        <v>72</v>
      </c>
      <c r="AH57" s="111"/>
      <c r="AI57" s="110" t="s">
        <v>70</v>
      </c>
      <c r="AJ57" s="110" t="s">
        <v>71</v>
      </c>
      <c r="AK57" s="110" t="s">
        <v>72</v>
      </c>
      <c r="AL57" s="111"/>
      <c r="AM57" s="110" t="s">
        <v>70</v>
      </c>
      <c r="AN57" s="110" t="s">
        <v>71</v>
      </c>
      <c r="AO57" s="110" t="s">
        <v>72</v>
      </c>
      <c r="AP57" s="111"/>
      <c r="AQ57" s="110" t="s">
        <v>70</v>
      </c>
      <c r="AR57" s="110" t="s">
        <v>71</v>
      </c>
      <c r="AS57" s="110" t="s">
        <v>72</v>
      </c>
      <c r="AT57" s="111"/>
      <c r="AU57" s="110" t="s">
        <v>70</v>
      </c>
      <c r="AV57" s="110" t="s">
        <v>71</v>
      </c>
      <c r="AW57" s="110" t="s">
        <v>72</v>
      </c>
      <c r="AX57" s="111"/>
      <c r="AY57" s="110" t="s">
        <v>70</v>
      </c>
      <c r="AZ57" s="110" t="s">
        <v>71</v>
      </c>
      <c r="BA57" s="110" t="s">
        <v>72</v>
      </c>
      <c r="BB57" s="111"/>
      <c r="BC57" s="110" t="s">
        <v>70</v>
      </c>
      <c r="BD57" s="110" t="s">
        <v>71</v>
      </c>
      <c r="BE57" s="110" t="s">
        <v>72</v>
      </c>
    </row>
    <row r="58" spans="1:60" ht="15" customHeight="1" x14ac:dyDescent="0.2">
      <c r="A58" s="104"/>
      <c r="B58" s="98"/>
      <c r="C58" s="98"/>
      <c r="D58" s="98"/>
      <c r="E58" s="99"/>
      <c r="F58" s="98"/>
      <c r="G58" s="98"/>
      <c r="H58" s="98"/>
      <c r="I58" s="99"/>
      <c r="J58" s="98"/>
      <c r="K58" s="98"/>
      <c r="L58" s="98"/>
      <c r="M58" s="99"/>
      <c r="N58" s="98"/>
      <c r="O58" s="98"/>
      <c r="P58" s="98"/>
      <c r="Q58" s="99"/>
      <c r="R58" s="98"/>
      <c r="S58" s="98"/>
      <c r="T58" s="98"/>
      <c r="U58" s="99"/>
      <c r="V58" s="98"/>
      <c r="W58" s="98"/>
      <c r="X58" s="98"/>
      <c r="Y58" s="99"/>
      <c r="Z58" s="98"/>
      <c r="AA58" s="98"/>
      <c r="AB58" s="98"/>
      <c r="AD58" s="104"/>
      <c r="AE58" s="98"/>
      <c r="AF58" s="98"/>
      <c r="AG58" s="98"/>
      <c r="AH58" s="99"/>
      <c r="AI58" s="98"/>
      <c r="AJ58" s="98"/>
      <c r="AK58" s="98"/>
      <c r="AL58" s="99"/>
      <c r="AM58" s="98"/>
      <c r="AN58" s="98"/>
      <c r="AO58" s="98"/>
      <c r="AP58" s="99"/>
      <c r="AQ58" s="98"/>
      <c r="AR58" s="98"/>
      <c r="AS58" s="98"/>
      <c r="AT58" s="99"/>
      <c r="AU58" s="98"/>
      <c r="AV58" s="98"/>
      <c r="AW58" s="98"/>
      <c r="AX58" s="99"/>
      <c r="AY58" s="98"/>
      <c r="AZ58" s="98"/>
      <c r="BA58" s="98"/>
      <c r="BB58" s="99"/>
      <c r="BC58" s="98"/>
      <c r="BD58" s="98"/>
      <c r="BE58" s="98"/>
    </row>
    <row r="59" spans="1:60" ht="15" customHeight="1" x14ac:dyDescent="0.25">
      <c r="A59" s="151" t="s">
        <v>262</v>
      </c>
      <c r="B59" s="153">
        <f>+F59+J59+N59+R59+V59+Z59</f>
        <v>97601</v>
      </c>
      <c r="C59" s="153">
        <f>+G59+K59+O59+S59+W59+AA59</f>
        <v>51881</v>
      </c>
      <c r="D59" s="153">
        <f>+H59+L59+P59+T59+X59+AB59</f>
        <v>45720</v>
      </c>
      <c r="E59" s="153"/>
      <c r="F59" s="153">
        <f>SUM(F61:F87)</f>
        <v>23386</v>
      </c>
      <c r="G59" s="153">
        <f>SUM(G61:G87)</f>
        <v>12945</v>
      </c>
      <c r="H59" s="153">
        <f>SUM(H61:H87)</f>
        <v>10441</v>
      </c>
      <c r="I59" s="153"/>
      <c r="J59" s="153">
        <f>SUM(J61:J87)</f>
        <v>23176</v>
      </c>
      <c r="K59" s="153">
        <f>SUM(K61:K87)</f>
        <v>12408</v>
      </c>
      <c r="L59" s="153">
        <f>SUM(L61:L87)</f>
        <v>10768</v>
      </c>
      <c r="M59" s="153"/>
      <c r="N59" s="153">
        <f>SUM(N61:N87)</f>
        <v>16653</v>
      </c>
      <c r="O59" s="153">
        <f>SUM(O61:O87)</f>
        <v>8986</v>
      </c>
      <c r="P59" s="153">
        <f>SUM(P61:P87)</f>
        <v>7667</v>
      </c>
      <c r="Q59" s="153"/>
      <c r="R59" s="153">
        <f>SUM(R61:R87)</f>
        <v>20646</v>
      </c>
      <c r="S59" s="153">
        <f>SUM(S61:S87)</f>
        <v>10768</v>
      </c>
      <c r="T59" s="153">
        <f>SUM(T61:T87)</f>
        <v>9878</v>
      </c>
      <c r="U59" s="153"/>
      <c r="V59" s="153">
        <f>SUM(V61:V87)</f>
        <v>11642</v>
      </c>
      <c r="W59" s="153">
        <f>SUM(W61:W87)</f>
        <v>5721</v>
      </c>
      <c r="X59" s="153">
        <f>SUM(X61:X87)</f>
        <v>5921</v>
      </c>
      <c r="Y59" s="153"/>
      <c r="Z59" s="153">
        <f>SUM(Z61:Z87)</f>
        <v>2098</v>
      </c>
      <c r="AA59" s="153">
        <f>SUM(AA61:AA87)</f>
        <v>1053</v>
      </c>
      <c r="AB59" s="153">
        <f>SUM(AB61:AB87)</f>
        <v>1045</v>
      </c>
      <c r="AC59" s="155"/>
      <c r="AD59" s="151" t="s">
        <v>262</v>
      </c>
      <c r="AE59" s="159">
        <f>+B59/(B59+B15+B106)*100</f>
        <v>28.751163585374762</v>
      </c>
      <c r="AF59" s="159">
        <f>+C59/(C59+C15+C106)*100</f>
        <v>31.172116274318952</v>
      </c>
      <c r="AG59" s="159">
        <f>+D59/(D59+D15+D106)*100</f>
        <v>26.422552793092684</v>
      </c>
      <c r="AH59" s="160"/>
      <c r="AI59" s="159">
        <f>+F59/(F59+F15+F106)*100</f>
        <v>29.223002524179641</v>
      </c>
      <c r="AJ59" s="159">
        <f>+G59/(G59+G15+G106)*100</f>
        <v>31.296085873848611</v>
      </c>
      <c r="AK59" s="159">
        <f>+H59/(H59+H15+H106)*100</f>
        <v>27.0051470398055</v>
      </c>
      <c r="AL59" s="160"/>
      <c r="AM59" s="159">
        <f>+J59/(J59+J15+J106)*100</f>
        <v>33.115194467464917</v>
      </c>
      <c r="AN59" s="159">
        <f>+K59/(K59+K15+K106)*100</f>
        <v>35.331302144138498</v>
      </c>
      <c r="AO59" s="159">
        <f>+L59/(L59+L15+L106)*100</f>
        <v>30.8830699515301</v>
      </c>
      <c r="AP59" s="160"/>
      <c r="AQ59" s="159">
        <f>+N59/(N59+N15+N106)*100</f>
        <v>28.008476714264091</v>
      </c>
      <c r="AR59" s="159">
        <f>+O59/(O59+O15+O106)*100</f>
        <v>30.687794549552628</v>
      </c>
      <c r="AS59" s="159">
        <f>+P59/(P59+P15+P106)*100</f>
        <v>25.408450704225348</v>
      </c>
      <c r="AT59" s="160"/>
      <c r="AU59" s="159">
        <f>+R59/(R59+R15+R106)*100</f>
        <v>32.774029684895631</v>
      </c>
      <c r="AV59" s="159">
        <f>+S59/(S59+S15+S106)*100</f>
        <v>35.675711493224668</v>
      </c>
      <c r="AW59" s="159">
        <f>+T59/(T59+T15+T106)*100</f>
        <v>30.10483969279532</v>
      </c>
      <c r="AX59" s="160"/>
      <c r="AY59" s="159">
        <f>+V59/(V59+V15+V106)*100</f>
        <v>22.394060053474906</v>
      </c>
      <c r="AZ59" s="159">
        <f>+W59/(W59+W15+W106)*100</f>
        <v>24.05499726695539</v>
      </c>
      <c r="BA59" s="159">
        <f>+X59/(X59+X15+X106)*100</f>
        <v>20.993476102680468</v>
      </c>
      <c r="BB59" s="160"/>
      <c r="BC59" s="159">
        <f>+Z59/(Z59+Z15+Z106)*100</f>
        <v>13.970833055870013</v>
      </c>
      <c r="BD59" s="159">
        <f>+AA59/(AA59+AA15+AA106)*100</f>
        <v>15.707040572792364</v>
      </c>
      <c r="BE59" s="159">
        <f>+AB59/(AB59+AB15+AB106)*100</f>
        <v>12.570672440755443</v>
      </c>
      <c r="BF59" s="161"/>
    </row>
    <row r="60" spans="1:60" ht="15" customHeight="1" x14ac:dyDescent="0.2">
      <c r="A60" s="108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D60" s="108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</row>
    <row r="61" spans="1:60" ht="15" customHeight="1" x14ac:dyDescent="0.2">
      <c r="A61" s="108" t="s">
        <v>79</v>
      </c>
      <c r="B61" s="272">
        <v>6268</v>
      </c>
      <c r="C61" s="272">
        <v>3273</v>
      </c>
      <c r="D61" s="272">
        <v>2995</v>
      </c>
      <c r="E61" s="272"/>
      <c r="F61" s="272">
        <v>1756</v>
      </c>
      <c r="G61" s="272">
        <v>969</v>
      </c>
      <c r="H61" s="272">
        <v>787</v>
      </c>
      <c r="I61" s="272"/>
      <c r="J61" s="272">
        <v>1521</v>
      </c>
      <c r="K61" s="272">
        <v>802</v>
      </c>
      <c r="L61" s="272">
        <v>719</v>
      </c>
      <c r="M61" s="272"/>
      <c r="N61" s="272">
        <v>1024</v>
      </c>
      <c r="O61" s="272">
        <v>529</v>
      </c>
      <c r="P61" s="272">
        <v>495</v>
      </c>
      <c r="Q61" s="272"/>
      <c r="R61" s="272">
        <v>1227</v>
      </c>
      <c r="S61" s="272">
        <v>620</v>
      </c>
      <c r="T61" s="272">
        <v>607</v>
      </c>
      <c r="U61" s="272"/>
      <c r="V61" s="272">
        <v>642</v>
      </c>
      <c r="W61" s="272">
        <v>313</v>
      </c>
      <c r="X61" s="272">
        <v>329</v>
      </c>
      <c r="Y61" s="272"/>
      <c r="Z61" s="272">
        <v>98</v>
      </c>
      <c r="AA61" s="272">
        <v>40</v>
      </c>
      <c r="AB61" s="272">
        <v>58</v>
      </c>
      <c r="AD61" s="108" t="s">
        <v>79</v>
      </c>
      <c r="AE61" s="103">
        <f t="shared" ref="AE61:AE87" si="22">+B61/(B61+B17+B108)*100</f>
        <v>29.874648491492302</v>
      </c>
      <c r="AF61" s="103">
        <f t="shared" ref="AF61:AF87" si="23">+C61/(C61+C17+C108)*100</f>
        <v>30.574497898178421</v>
      </c>
      <c r="AG61" s="103">
        <f t="shared" ref="AG61:AG87" si="24">+D61/(D61+D17+D108)*100</f>
        <v>29.145581938497472</v>
      </c>
      <c r="AH61" s="143"/>
      <c r="AI61" s="103">
        <f t="shared" ref="AI61:AI87" si="25">+F61/(F61+F17+F108)*100</f>
        <v>32.957957957957959</v>
      </c>
      <c r="AJ61" s="103">
        <f t="shared" ref="AJ61:AJ87" si="26">+G61/(G61+G17+G108)*100</f>
        <v>33.916695834791739</v>
      </c>
      <c r="AK61" s="103">
        <f t="shared" ref="AK61:AK87" si="27">+H61/(H61+H17+H108)*100</f>
        <v>31.849453662484823</v>
      </c>
      <c r="AL61" s="106"/>
      <c r="AM61" s="103">
        <f t="shared" ref="AM61:AM87" si="28">+J61/(J61+J17+J108)*100</f>
        <v>34.877321715202939</v>
      </c>
      <c r="AN61" s="103">
        <f t="shared" ref="AN61:AN87" si="29">+K61/(K61+K17+K108)*100</f>
        <v>35.330396475770925</v>
      </c>
      <c r="AO61" s="103">
        <f t="shared" ref="AO61:AO87" si="30">+L61/(L61+L17+L108)*100</f>
        <v>34.385461501673845</v>
      </c>
      <c r="AP61" s="106"/>
      <c r="AQ61" s="103">
        <f t="shared" ref="AQ61:AQ87" si="31">+N61/(N61+N17+N108)*100</f>
        <v>27.780792186652199</v>
      </c>
      <c r="AR61" s="103">
        <f t="shared" ref="AR61:AR87" si="32">+O61/(O61+O17+O108)*100</f>
        <v>27.827459231983166</v>
      </c>
      <c r="AS61" s="103">
        <f t="shared" ref="AS61:AS87" si="33">+P61/(P61+P17+P108)*100</f>
        <v>27.731092436974791</v>
      </c>
      <c r="AT61" s="106"/>
      <c r="AU61" s="103">
        <f t="shared" ref="AU61:AU87" si="34">+R61/(R61+R17+R108)*100</f>
        <v>33.063864187550521</v>
      </c>
      <c r="AV61" s="103">
        <f t="shared" ref="AV61:AV87" si="35">+S61/(S61+S17+S108)*100</f>
        <v>34.482758620689658</v>
      </c>
      <c r="AW61" s="103">
        <f t="shared" ref="AW61:AW87" si="36">+T61/(T61+T17+T108)*100</f>
        <v>31.730266596968114</v>
      </c>
      <c r="AX61" s="106"/>
      <c r="AY61" s="103">
        <f t="shared" ref="AY61:AY87" si="37">+V61/(V61+V17+V108)*100</f>
        <v>20.810372771474878</v>
      </c>
      <c r="AZ61" s="103">
        <f t="shared" ref="AZ61:AZ87" si="38">+W61/(W61+W17+W108)*100</f>
        <v>20.755968169761275</v>
      </c>
      <c r="BA61" s="103">
        <f t="shared" ref="BA61:BA87" si="39">+X61/(X61+X17+X108)*100</f>
        <v>20.862396956246037</v>
      </c>
      <c r="BB61" s="143"/>
      <c r="BC61" s="103">
        <f t="shared" ref="BC61:BC80" si="40">+Z61/(Z61+Z17+Z108)*100</f>
        <v>12.098765432098766</v>
      </c>
      <c r="BD61" s="103">
        <f t="shared" ref="BD61:BD80" si="41">+AA61/(AA61+AA17+AA108)*100</f>
        <v>10.781671159029651</v>
      </c>
      <c r="BE61" s="103">
        <f t="shared" ref="BE61:BE80" si="42">+AB61/(AB61+AB17+AB108)*100</f>
        <v>13.211845102505695</v>
      </c>
    </row>
    <row r="62" spans="1:60" ht="15" customHeight="1" x14ac:dyDescent="0.2">
      <c r="A62" s="108" t="s">
        <v>80</v>
      </c>
      <c r="B62" s="272">
        <v>6054</v>
      </c>
      <c r="C62" s="272">
        <v>3272</v>
      </c>
      <c r="D62" s="272">
        <v>2782</v>
      </c>
      <c r="E62" s="272"/>
      <c r="F62" s="272">
        <v>1459</v>
      </c>
      <c r="G62" s="272">
        <v>781</v>
      </c>
      <c r="H62" s="272">
        <v>678</v>
      </c>
      <c r="I62" s="272"/>
      <c r="J62" s="272">
        <v>1456</v>
      </c>
      <c r="K62" s="272">
        <v>810</v>
      </c>
      <c r="L62" s="272">
        <v>646</v>
      </c>
      <c r="M62" s="272"/>
      <c r="N62" s="272">
        <v>1197</v>
      </c>
      <c r="O62" s="272">
        <v>643</v>
      </c>
      <c r="P62" s="272">
        <v>554</v>
      </c>
      <c r="Q62" s="272"/>
      <c r="R62" s="272">
        <v>1234</v>
      </c>
      <c r="S62" s="272">
        <v>675</v>
      </c>
      <c r="T62" s="272">
        <v>559</v>
      </c>
      <c r="U62" s="272"/>
      <c r="V62" s="272">
        <v>648</v>
      </c>
      <c r="W62" s="272">
        <v>325</v>
      </c>
      <c r="X62" s="272">
        <v>323</v>
      </c>
      <c r="Y62" s="272"/>
      <c r="Z62" s="272">
        <v>60</v>
      </c>
      <c r="AA62" s="272">
        <v>38</v>
      </c>
      <c r="AB62" s="272">
        <v>22</v>
      </c>
      <c r="AD62" s="108" t="s">
        <v>80</v>
      </c>
      <c r="AE62" s="103">
        <f t="shared" si="22"/>
        <v>25.936080884242998</v>
      </c>
      <c r="AF62" s="103">
        <f t="shared" si="23"/>
        <v>28.289814974926507</v>
      </c>
      <c r="AG62" s="103">
        <f t="shared" si="24"/>
        <v>23.624320652173914</v>
      </c>
      <c r="AH62" s="143"/>
      <c r="AI62" s="103">
        <f t="shared" si="25"/>
        <v>27.209996270048492</v>
      </c>
      <c r="AJ62" s="103">
        <f t="shared" si="26"/>
        <v>28.022963760315751</v>
      </c>
      <c r="AK62" s="103">
        <f t="shared" si="27"/>
        <v>26.33009708737864</v>
      </c>
      <c r="AL62" s="106"/>
      <c r="AM62" s="103">
        <f t="shared" si="28"/>
        <v>29.89119277355779</v>
      </c>
      <c r="AN62" s="103">
        <f t="shared" si="29"/>
        <v>32.648125755743649</v>
      </c>
      <c r="AO62" s="103">
        <f t="shared" si="30"/>
        <v>27.029288702928874</v>
      </c>
      <c r="AP62" s="106"/>
      <c r="AQ62" s="103">
        <f t="shared" si="31"/>
        <v>27.466727856815055</v>
      </c>
      <c r="AR62" s="103">
        <f t="shared" si="32"/>
        <v>30.502846299810248</v>
      </c>
      <c r="AS62" s="103">
        <f t="shared" si="33"/>
        <v>24.622222222222224</v>
      </c>
      <c r="AT62" s="106"/>
      <c r="AU62" s="103">
        <f t="shared" si="34"/>
        <v>28.167085140378912</v>
      </c>
      <c r="AV62" s="103">
        <f t="shared" si="35"/>
        <v>31.077348066298345</v>
      </c>
      <c r="AW62" s="103">
        <f t="shared" si="36"/>
        <v>25.305568130375732</v>
      </c>
      <c r="AX62" s="106"/>
      <c r="AY62" s="103">
        <f t="shared" si="37"/>
        <v>17.565735971808078</v>
      </c>
      <c r="AZ62" s="103">
        <f t="shared" si="38"/>
        <v>19.196692262256349</v>
      </c>
      <c r="BA62" s="103">
        <f t="shared" si="39"/>
        <v>16.182364729458918</v>
      </c>
      <c r="BB62" s="143"/>
      <c r="BC62" s="103">
        <f t="shared" si="40"/>
        <v>8.8105726872246706</v>
      </c>
      <c r="BD62" s="103">
        <f t="shared" si="41"/>
        <v>11.692307692307692</v>
      </c>
      <c r="BE62" s="103">
        <f t="shared" si="42"/>
        <v>6.179775280898876</v>
      </c>
    </row>
    <row r="63" spans="1:60" ht="15" customHeight="1" x14ac:dyDescent="0.2">
      <c r="A63" s="108" t="s">
        <v>81</v>
      </c>
      <c r="B63" s="272">
        <v>4560</v>
      </c>
      <c r="C63" s="272">
        <v>2327</v>
      </c>
      <c r="D63" s="272">
        <v>2233</v>
      </c>
      <c r="E63" s="272"/>
      <c r="F63" s="272">
        <v>1239</v>
      </c>
      <c r="G63" s="272">
        <v>666</v>
      </c>
      <c r="H63" s="272">
        <v>573</v>
      </c>
      <c r="I63" s="272"/>
      <c r="J63" s="272">
        <v>1151</v>
      </c>
      <c r="K63" s="272">
        <v>592</v>
      </c>
      <c r="L63" s="272">
        <v>559</v>
      </c>
      <c r="M63" s="272"/>
      <c r="N63" s="272">
        <v>873</v>
      </c>
      <c r="O63" s="272">
        <v>438</v>
      </c>
      <c r="P63" s="272">
        <v>435</v>
      </c>
      <c r="Q63" s="272"/>
      <c r="R63" s="272">
        <v>902</v>
      </c>
      <c r="S63" s="272">
        <v>440</v>
      </c>
      <c r="T63" s="272">
        <v>462</v>
      </c>
      <c r="U63" s="272"/>
      <c r="V63" s="272">
        <v>376</v>
      </c>
      <c r="W63" s="272">
        <v>182</v>
      </c>
      <c r="X63" s="272">
        <v>194</v>
      </c>
      <c r="Y63" s="272"/>
      <c r="Z63" s="272">
        <v>19</v>
      </c>
      <c r="AA63" s="272">
        <v>9</v>
      </c>
      <c r="AB63" s="272">
        <v>10</v>
      </c>
      <c r="AD63" s="108" t="s">
        <v>81</v>
      </c>
      <c r="AE63" s="103">
        <f t="shared" si="22"/>
        <v>27.014218009478675</v>
      </c>
      <c r="AF63" s="103">
        <f t="shared" si="23"/>
        <v>28.447432762836183</v>
      </c>
      <c r="AG63" s="103">
        <f t="shared" si="24"/>
        <v>25.666666666666664</v>
      </c>
      <c r="AH63" s="143"/>
      <c r="AI63" s="103">
        <f t="shared" si="25"/>
        <v>28.587909552376555</v>
      </c>
      <c r="AJ63" s="103">
        <f t="shared" si="26"/>
        <v>29.692376281765494</v>
      </c>
      <c r="AK63" s="103">
        <f t="shared" si="27"/>
        <v>27.403156384505024</v>
      </c>
      <c r="AL63" s="106"/>
      <c r="AM63" s="103">
        <f t="shared" si="28"/>
        <v>32.097044060234239</v>
      </c>
      <c r="AN63" s="103">
        <f t="shared" si="29"/>
        <v>34.003446295232628</v>
      </c>
      <c r="AO63" s="103">
        <f t="shared" si="30"/>
        <v>30.29810298102981</v>
      </c>
      <c r="AP63" s="106"/>
      <c r="AQ63" s="103">
        <f t="shared" si="31"/>
        <v>29.453441295546558</v>
      </c>
      <c r="AR63" s="103">
        <f t="shared" si="32"/>
        <v>30.910374029640085</v>
      </c>
      <c r="AS63" s="103">
        <f t="shared" si="33"/>
        <v>28.118939883645766</v>
      </c>
      <c r="AT63" s="106"/>
      <c r="AU63" s="103">
        <f t="shared" si="34"/>
        <v>31.049913941480206</v>
      </c>
      <c r="AV63" s="103">
        <f t="shared" si="35"/>
        <v>31.79190751445087</v>
      </c>
      <c r="AW63" s="103">
        <f t="shared" si="36"/>
        <v>30.374753451676529</v>
      </c>
      <c r="AX63" s="106"/>
      <c r="AY63" s="103">
        <f t="shared" si="37"/>
        <v>15.492377420683972</v>
      </c>
      <c r="AZ63" s="103">
        <f t="shared" si="38"/>
        <v>16.605839416058394</v>
      </c>
      <c r="BA63" s="103">
        <f t="shared" si="39"/>
        <v>14.575507137490609</v>
      </c>
      <c r="BB63" s="143"/>
      <c r="BC63" s="103">
        <f t="shared" si="40"/>
        <v>2.8614457831325302</v>
      </c>
      <c r="BD63" s="103">
        <f t="shared" si="41"/>
        <v>3.0100334448160537</v>
      </c>
      <c r="BE63" s="103">
        <f t="shared" si="42"/>
        <v>2.7397260273972601</v>
      </c>
    </row>
    <row r="64" spans="1:60" ht="15" customHeight="1" x14ac:dyDescent="0.2">
      <c r="A64" s="108" t="s">
        <v>82</v>
      </c>
      <c r="B64" s="272">
        <v>7018</v>
      </c>
      <c r="C64" s="272">
        <v>3520</v>
      </c>
      <c r="D64" s="272">
        <v>3498</v>
      </c>
      <c r="E64" s="272"/>
      <c r="F64" s="272">
        <v>1765</v>
      </c>
      <c r="G64" s="272">
        <v>932</v>
      </c>
      <c r="H64" s="272">
        <v>833</v>
      </c>
      <c r="I64" s="272"/>
      <c r="J64" s="272">
        <v>1478</v>
      </c>
      <c r="K64" s="272">
        <v>738</v>
      </c>
      <c r="L64" s="272">
        <v>740</v>
      </c>
      <c r="M64" s="272"/>
      <c r="N64" s="272">
        <v>1057</v>
      </c>
      <c r="O64" s="272">
        <v>571</v>
      </c>
      <c r="P64" s="272">
        <v>486</v>
      </c>
      <c r="Q64" s="272"/>
      <c r="R64" s="272">
        <v>1468</v>
      </c>
      <c r="S64" s="272">
        <v>743</v>
      </c>
      <c r="T64" s="272">
        <v>725</v>
      </c>
      <c r="U64" s="272"/>
      <c r="V64" s="272">
        <v>967</v>
      </c>
      <c r="W64" s="272">
        <v>411</v>
      </c>
      <c r="X64" s="272">
        <v>556</v>
      </c>
      <c r="Y64" s="272"/>
      <c r="Z64" s="272">
        <v>283</v>
      </c>
      <c r="AA64" s="272">
        <v>125</v>
      </c>
      <c r="AB64" s="272">
        <v>158</v>
      </c>
      <c r="AD64" s="108" t="s">
        <v>82</v>
      </c>
      <c r="AE64" s="103">
        <f t="shared" si="22"/>
        <v>31.047602194301895</v>
      </c>
      <c r="AF64" s="103">
        <f t="shared" si="23"/>
        <v>32.526335243023468</v>
      </c>
      <c r="AG64" s="103">
        <f t="shared" si="24"/>
        <v>29.689356645730776</v>
      </c>
      <c r="AH64" s="143"/>
      <c r="AI64" s="103">
        <f t="shared" si="25"/>
        <v>31.94570135746606</v>
      </c>
      <c r="AJ64" s="103">
        <f t="shared" si="26"/>
        <v>33.120113717128639</v>
      </c>
      <c r="AK64" s="103">
        <f t="shared" si="27"/>
        <v>30.726669125783847</v>
      </c>
      <c r="AL64" s="106"/>
      <c r="AM64" s="103">
        <f t="shared" si="28"/>
        <v>34.016110471806677</v>
      </c>
      <c r="AN64" s="103">
        <f t="shared" si="29"/>
        <v>35.092724679029956</v>
      </c>
      <c r="AO64" s="103">
        <f t="shared" si="30"/>
        <v>33.006244424620874</v>
      </c>
      <c r="AP64" s="106"/>
      <c r="AQ64" s="103">
        <f t="shared" si="31"/>
        <v>28.895571350464731</v>
      </c>
      <c r="AR64" s="103">
        <f t="shared" si="32"/>
        <v>31.564400221116639</v>
      </c>
      <c r="AS64" s="103">
        <f t="shared" si="33"/>
        <v>26.284478096268256</v>
      </c>
      <c r="AT64" s="106"/>
      <c r="AU64" s="103">
        <f t="shared" si="34"/>
        <v>34.737340274491245</v>
      </c>
      <c r="AV64" s="103">
        <f t="shared" si="35"/>
        <v>37.24310776942356</v>
      </c>
      <c r="AW64" s="103">
        <f t="shared" si="36"/>
        <v>32.496638278798748</v>
      </c>
      <c r="AX64" s="106"/>
      <c r="AY64" s="103">
        <f t="shared" si="37"/>
        <v>28.466293788637032</v>
      </c>
      <c r="AZ64" s="103">
        <f t="shared" si="38"/>
        <v>27.77027027027027</v>
      </c>
      <c r="BA64" s="103">
        <f t="shared" si="39"/>
        <v>29.003651538862808</v>
      </c>
      <c r="BB64" s="143"/>
      <c r="BC64" s="103">
        <f t="shared" si="40"/>
        <v>19.4769442532691</v>
      </c>
      <c r="BD64" s="103">
        <f t="shared" si="41"/>
        <v>20.128824476650564</v>
      </c>
      <c r="BE64" s="103">
        <f t="shared" si="42"/>
        <v>18.990384615384613</v>
      </c>
    </row>
    <row r="65" spans="1:57" ht="15" customHeight="1" x14ac:dyDescent="0.2">
      <c r="A65" s="108" t="s">
        <v>83</v>
      </c>
      <c r="B65" s="272">
        <v>1486</v>
      </c>
      <c r="C65" s="272">
        <v>857</v>
      </c>
      <c r="D65" s="272">
        <v>629</v>
      </c>
      <c r="E65" s="272"/>
      <c r="F65" s="272">
        <v>301</v>
      </c>
      <c r="G65" s="272">
        <v>177</v>
      </c>
      <c r="H65" s="272">
        <v>124</v>
      </c>
      <c r="I65" s="272"/>
      <c r="J65" s="272">
        <v>356</v>
      </c>
      <c r="K65" s="272">
        <v>201</v>
      </c>
      <c r="L65" s="272">
        <v>155</v>
      </c>
      <c r="M65" s="272"/>
      <c r="N65" s="272">
        <v>257</v>
      </c>
      <c r="O65" s="272">
        <v>166</v>
      </c>
      <c r="P65" s="272">
        <v>91</v>
      </c>
      <c r="Q65" s="272"/>
      <c r="R65" s="272">
        <v>394</v>
      </c>
      <c r="S65" s="272">
        <v>211</v>
      </c>
      <c r="T65" s="272">
        <v>183</v>
      </c>
      <c r="U65" s="272"/>
      <c r="V65" s="272">
        <v>147</v>
      </c>
      <c r="W65" s="272">
        <v>90</v>
      </c>
      <c r="X65" s="272">
        <v>57</v>
      </c>
      <c r="Y65" s="272"/>
      <c r="Z65" s="272">
        <v>31</v>
      </c>
      <c r="AA65" s="272">
        <v>12</v>
      </c>
      <c r="AB65" s="272">
        <v>19</v>
      </c>
      <c r="AD65" s="108" t="s">
        <v>83</v>
      </c>
      <c r="AE65" s="103">
        <f t="shared" si="22"/>
        <v>26.394316163410302</v>
      </c>
      <c r="AF65" s="103">
        <f t="shared" si="23"/>
        <v>30.207966161438137</v>
      </c>
      <c r="AG65" s="103">
        <f t="shared" si="24"/>
        <v>22.520587182241318</v>
      </c>
      <c r="AH65" s="143"/>
      <c r="AI65" s="103">
        <f t="shared" si="25"/>
        <v>27.363636363636363</v>
      </c>
      <c r="AJ65" s="103">
        <f t="shared" si="26"/>
        <v>29.256198347107436</v>
      </c>
      <c r="AK65" s="103">
        <f t="shared" si="27"/>
        <v>25.050505050505052</v>
      </c>
      <c r="AL65" s="106"/>
      <c r="AM65" s="103">
        <f t="shared" si="28"/>
        <v>31.255487269534683</v>
      </c>
      <c r="AN65" s="103">
        <f t="shared" si="29"/>
        <v>34.125636672325975</v>
      </c>
      <c r="AO65" s="103">
        <f t="shared" si="30"/>
        <v>28.18181818181818</v>
      </c>
      <c r="AP65" s="106"/>
      <c r="AQ65" s="103">
        <f t="shared" si="31"/>
        <v>24.759152215799617</v>
      </c>
      <c r="AR65" s="103">
        <f t="shared" si="32"/>
        <v>31.320754716981131</v>
      </c>
      <c r="AS65" s="103">
        <f t="shared" si="33"/>
        <v>17.913385826771652</v>
      </c>
      <c r="AT65" s="106"/>
      <c r="AU65" s="103">
        <f t="shared" si="34"/>
        <v>35.022222222222219</v>
      </c>
      <c r="AV65" s="103">
        <f t="shared" si="35"/>
        <v>37.745974955277276</v>
      </c>
      <c r="AW65" s="103">
        <f t="shared" si="36"/>
        <v>32.332155477031804</v>
      </c>
      <c r="AX65" s="106"/>
      <c r="AY65" s="103">
        <f t="shared" si="37"/>
        <v>16.118421052631579</v>
      </c>
      <c r="AZ65" s="103">
        <f t="shared" si="38"/>
        <v>21.791767554479417</v>
      </c>
      <c r="BA65" s="103">
        <f t="shared" si="39"/>
        <v>11.422845691382765</v>
      </c>
      <c r="BB65" s="143"/>
      <c r="BC65" s="103">
        <f t="shared" si="40"/>
        <v>9.81012658227848</v>
      </c>
      <c r="BD65" s="103">
        <f t="shared" si="41"/>
        <v>8.5106382978723403</v>
      </c>
      <c r="BE65" s="103">
        <f t="shared" si="42"/>
        <v>10.857142857142858</v>
      </c>
    </row>
    <row r="66" spans="1:57" ht="15" customHeight="1" x14ac:dyDescent="0.2">
      <c r="A66" s="108" t="s">
        <v>84</v>
      </c>
      <c r="B66" s="272">
        <v>3891</v>
      </c>
      <c r="C66" s="272">
        <v>2109</v>
      </c>
      <c r="D66" s="272">
        <v>1782</v>
      </c>
      <c r="E66" s="272"/>
      <c r="F66" s="272">
        <v>774</v>
      </c>
      <c r="G66" s="272">
        <v>438</v>
      </c>
      <c r="H66" s="272">
        <v>336</v>
      </c>
      <c r="I66" s="272"/>
      <c r="J66" s="272">
        <v>861</v>
      </c>
      <c r="K66" s="272">
        <v>495</v>
      </c>
      <c r="L66" s="272">
        <v>366</v>
      </c>
      <c r="M66" s="272"/>
      <c r="N66" s="272">
        <v>633</v>
      </c>
      <c r="O66" s="272">
        <v>355</v>
      </c>
      <c r="P66" s="272">
        <v>278</v>
      </c>
      <c r="Q66" s="272"/>
      <c r="R66" s="272">
        <v>1058</v>
      </c>
      <c r="S66" s="272">
        <v>544</v>
      </c>
      <c r="T66" s="272">
        <v>514</v>
      </c>
      <c r="U66" s="272"/>
      <c r="V66" s="272">
        <v>494</v>
      </c>
      <c r="W66" s="272">
        <v>240</v>
      </c>
      <c r="X66" s="272">
        <v>254</v>
      </c>
      <c r="Y66" s="272"/>
      <c r="Z66" s="272">
        <v>71</v>
      </c>
      <c r="AA66" s="272">
        <v>37</v>
      </c>
      <c r="AB66" s="272">
        <v>34</v>
      </c>
      <c r="AD66" s="108" t="s">
        <v>84</v>
      </c>
      <c r="AE66" s="103">
        <f t="shared" si="22"/>
        <v>28.246823956442828</v>
      </c>
      <c r="AF66" s="103">
        <f t="shared" si="23"/>
        <v>30.132876125160735</v>
      </c>
      <c r="AG66" s="103">
        <f t="shared" si="24"/>
        <v>26.2987012987013</v>
      </c>
      <c r="AH66" s="143"/>
      <c r="AI66" s="103">
        <f t="shared" si="25"/>
        <v>25.629139072847686</v>
      </c>
      <c r="AJ66" s="103">
        <f t="shared" si="26"/>
        <v>27.238805970149254</v>
      </c>
      <c r="AK66" s="103">
        <f t="shared" si="27"/>
        <v>23.79603399433428</v>
      </c>
      <c r="AL66" s="106"/>
      <c r="AM66" s="103">
        <f t="shared" si="28"/>
        <v>31.366120218579237</v>
      </c>
      <c r="AN66" s="103">
        <f t="shared" si="29"/>
        <v>34.090909090909086</v>
      </c>
      <c r="AO66" s="103">
        <f t="shared" si="30"/>
        <v>28.306264501160094</v>
      </c>
      <c r="AP66" s="106"/>
      <c r="AQ66" s="103">
        <f t="shared" si="31"/>
        <v>25.158982511923689</v>
      </c>
      <c r="AR66" s="103">
        <f t="shared" si="32"/>
        <v>27.799530148786218</v>
      </c>
      <c r="AS66" s="103">
        <f t="shared" si="33"/>
        <v>22.437449556093625</v>
      </c>
      <c r="AT66" s="106"/>
      <c r="AU66" s="103">
        <f t="shared" si="34"/>
        <v>37.96196627197704</v>
      </c>
      <c r="AV66" s="103">
        <f t="shared" si="35"/>
        <v>40.35608308605341</v>
      </c>
      <c r="AW66" s="103">
        <f t="shared" si="36"/>
        <v>35.719249478804727</v>
      </c>
      <c r="AX66" s="106"/>
      <c r="AY66" s="103">
        <f t="shared" si="37"/>
        <v>22.754491017964071</v>
      </c>
      <c r="AZ66" s="103">
        <f t="shared" si="38"/>
        <v>23.346303501945524</v>
      </c>
      <c r="BA66" s="103">
        <f t="shared" si="39"/>
        <v>22.222222222222221</v>
      </c>
      <c r="BB66" s="143"/>
      <c r="BC66" s="103">
        <f t="shared" si="40"/>
        <v>13.246268656716417</v>
      </c>
      <c r="BD66" s="103">
        <f t="shared" si="41"/>
        <v>12.937062937062937</v>
      </c>
      <c r="BE66" s="103">
        <f t="shared" si="42"/>
        <v>13.600000000000001</v>
      </c>
    </row>
    <row r="67" spans="1:57" ht="15" customHeight="1" x14ac:dyDescent="0.2">
      <c r="A67" s="108" t="s">
        <v>85</v>
      </c>
      <c r="B67" s="272">
        <v>626</v>
      </c>
      <c r="C67" s="272">
        <v>364</v>
      </c>
      <c r="D67" s="272">
        <v>262</v>
      </c>
      <c r="E67" s="272"/>
      <c r="F67" s="272">
        <v>116</v>
      </c>
      <c r="G67" s="272">
        <v>60</v>
      </c>
      <c r="H67" s="272">
        <v>56</v>
      </c>
      <c r="I67" s="272"/>
      <c r="J67" s="272">
        <v>182</v>
      </c>
      <c r="K67" s="272">
        <v>113</v>
      </c>
      <c r="L67" s="272">
        <v>69</v>
      </c>
      <c r="M67" s="272"/>
      <c r="N67" s="272">
        <v>109</v>
      </c>
      <c r="O67" s="272">
        <v>71</v>
      </c>
      <c r="P67" s="272">
        <v>38</v>
      </c>
      <c r="Q67" s="272"/>
      <c r="R67" s="272">
        <v>118</v>
      </c>
      <c r="S67" s="272">
        <v>60</v>
      </c>
      <c r="T67" s="272">
        <v>58</v>
      </c>
      <c r="U67" s="272"/>
      <c r="V67" s="272">
        <v>79</v>
      </c>
      <c r="W67" s="272">
        <v>49</v>
      </c>
      <c r="X67" s="272">
        <v>30</v>
      </c>
      <c r="Y67" s="272"/>
      <c r="Z67" s="272">
        <v>22</v>
      </c>
      <c r="AA67" s="272">
        <v>11</v>
      </c>
      <c r="AB67" s="272">
        <v>11</v>
      </c>
      <c r="AD67" s="108" t="s">
        <v>85</v>
      </c>
      <c r="AE67" s="103">
        <f t="shared" si="22"/>
        <v>22.301389383683649</v>
      </c>
      <c r="AF67" s="103">
        <f t="shared" si="23"/>
        <v>26.608187134502927</v>
      </c>
      <c r="AG67" s="103">
        <f t="shared" si="24"/>
        <v>18.207088255733147</v>
      </c>
      <c r="AH67" s="143"/>
      <c r="AI67" s="103">
        <f t="shared" si="25"/>
        <v>20.567375886524822</v>
      </c>
      <c r="AJ67" s="103">
        <f t="shared" si="26"/>
        <v>22.140221402214021</v>
      </c>
      <c r="AK67" s="103">
        <f t="shared" si="27"/>
        <v>19.112627986348123</v>
      </c>
      <c r="AL67" s="106"/>
      <c r="AM67" s="103">
        <f t="shared" si="28"/>
        <v>33.955223880597011</v>
      </c>
      <c r="AN67" s="103">
        <f t="shared" si="29"/>
        <v>40.357142857142861</v>
      </c>
      <c r="AO67" s="103">
        <f t="shared" si="30"/>
        <v>26.953125</v>
      </c>
      <c r="AP67" s="106"/>
      <c r="AQ67" s="103">
        <f t="shared" si="31"/>
        <v>23.695652173913043</v>
      </c>
      <c r="AR67" s="103">
        <f t="shared" si="32"/>
        <v>29.583333333333332</v>
      </c>
      <c r="AS67" s="103">
        <f t="shared" si="33"/>
        <v>17.272727272727273</v>
      </c>
      <c r="AT67" s="106"/>
      <c r="AU67" s="103">
        <f t="shared" si="34"/>
        <v>23.274161735700197</v>
      </c>
      <c r="AV67" s="103">
        <f t="shared" si="35"/>
        <v>23.904382470119522</v>
      </c>
      <c r="AW67" s="103">
        <f t="shared" si="36"/>
        <v>22.65625</v>
      </c>
      <c r="AX67" s="106"/>
      <c r="AY67" s="103">
        <f t="shared" si="37"/>
        <v>15.221579961464354</v>
      </c>
      <c r="AZ67" s="103">
        <f t="shared" si="38"/>
        <v>20.762711864406779</v>
      </c>
      <c r="BA67" s="103">
        <f t="shared" si="39"/>
        <v>10.600706713780919</v>
      </c>
      <c r="BB67" s="143"/>
      <c r="BC67" s="103">
        <f t="shared" si="40"/>
        <v>9.9547511312217196</v>
      </c>
      <c r="BD67" s="103">
        <f t="shared" si="41"/>
        <v>12.222222222222221</v>
      </c>
      <c r="BE67" s="103">
        <f t="shared" si="42"/>
        <v>8.3969465648854964</v>
      </c>
    </row>
    <row r="68" spans="1:57" ht="15" customHeight="1" x14ac:dyDescent="0.2">
      <c r="A68" s="108" t="s">
        <v>86</v>
      </c>
      <c r="B68" s="272">
        <v>8382</v>
      </c>
      <c r="C68" s="272">
        <v>4449</v>
      </c>
      <c r="D68" s="272">
        <v>3933</v>
      </c>
      <c r="E68" s="272"/>
      <c r="F68" s="272">
        <v>2084</v>
      </c>
      <c r="G68" s="272">
        <v>1188</v>
      </c>
      <c r="H68" s="272">
        <v>896</v>
      </c>
      <c r="I68" s="272"/>
      <c r="J68" s="272">
        <v>1992</v>
      </c>
      <c r="K68" s="272">
        <v>1028</v>
      </c>
      <c r="L68" s="272">
        <v>964</v>
      </c>
      <c r="M68" s="272"/>
      <c r="N68" s="272">
        <v>1357</v>
      </c>
      <c r="O68" s="272">
        <v>707</v>
      </c>
      <c r="P68" s="272">
        <v>650</v>
      </c>
      <c r="Q68" s="272"/>
      <c r="R68" s="272">
        <v>1753</v>
      </c>
      <c r="S68" s="272">
        <v>910</v>
      </c>
      <c r="T68" s="272">
        <v>843</v>
      </c>
      <c r="U68" s="272"/>
      <c r="V68" s="272">
        <v>1047</v>
      </c>
      <c r="W68" s="272">
        <v>540</v>
      </c>
      <c r="X68" s="272">
        <v>507</v>
      </c>
      <c r="Y68" s="272"/>
      <c r="Z68" s="272">
        <v>149</v>
      </c>
      <c r="AA68" s="272">
        <v>76</v>
      </c>
      <c r="AB68" s="272">
        <v>73</v>
      </c>
      <c r="AD68" s="108" t="s">
        <v>86</v>
      </c>
      <c r="AE68" s="103">
        <f t="shared" si="22"/>
        <v>27.725588780100558</v>
      </c>
      <c r="AF68" s="103">
        <f t="shared" si="23"/>
        <v>29.99393244792018</v>
      </c>
      <c r="AG68" s="103">
        <f t="shared" si="24"/>
        <v>25.540619520748098</v>
      </c>
      <c r="AH68" s="143"/>
      <c r="AI68" s="103">
        <f t="shared" si="25"/>
        <v>29.339715613121214</v>
      </c>
      <c r="AJ68" s="103">
        <f t="shared" si="26"/>
        <v>32.238805970149251</v>
      </c>
      <c r="AK68" s="103">
        <f t="shared" si="27"/>
        <v>26.214160327677007</v>
      </c>
      <c r="AL68" s="106"/>
      <c r="AM68" s="103">
        <f t="shared" si="28"/>
        <v>32.06180589087397</v>
      </c>
      <c r="AN68" s="103">
        <f t="shared" si="29"/>
        <v>33.300939423388407</v>
      </c>
      <c r="AO68" s="103">
        <f t="shared" si="30"/>
        <v>30.838131797824698</v>
      </c>
      <c r="AP68" s="106"/>
      <c r="AQ68" s="103">
        <f t="shared" si="31"/>
        <v>25.632791839818665</v>
      </c>
      <c r="AR68" s="103">
        <f t="shared" si="32"/>
        <v>27.403100775193799</v>
      </c>
      <c r="AS68" s="103">
        <f t="shared" si="33"/>
        <v>23.949889462048638</v>
      </c>
      <c r="AT68" s="106"/>
      <c r="AU68" s="103">
        <f t="shared" si="34"/>
        <v>32.129765395894424</v>
      </c>
      <c r="AV68" s="103">
        <f t="shared" si="35"/>
        <v>35.067437379576106</v>
      </c>
      <c r="AW68" s="103">
        <f t="shared" si="36"/>
        <v>29.465221950367003</v>
      </c>
      <c r="AX68" s="106"/>
      <c r="AY68" s="103">
        <f t="shared" si="37"/>
        <v>22.328854766474731</v>
      </c>
      <c r="AZ68" s="103">
        <f t="shared" si="38"/>
        <v>24.401265250790782</v>
      </c>
      <c r="BA68" s="103">
        <f t="shared" si="39"/>
        <v>20.476575121163165</v>
      </c>
      <c r="BB68" s="143"/>
      <c r="BC68" s="103">
        <f t="shared" si="40"/>
        <v>10.088016249153691</v>
      </c>
      <c r="BD68" s="103">
        <f t="shared" si="41"/>
        <v>11.292719167904904</v>
      </c>
      <c r="BE68" s="103">
        <f t="shared" si="42"/>
        <v>9.0796019900497509</v>
      </c>
    </row>
    <row r="69" spans="1:57" ht="15" customHeight="1" x14ac:dyDescent="0.2">
      <c r="A69" s="108" t="s">
        <v>87</v>
      </c>
      <c r="B69" s="272">
        <v>3632</v>
      </c>
      <c r="C69" s="272">
        <v>1979</v>
      </c>
      <c r="D69" s="272">
        <v>1653</v>
      </c>
      <c r="E69" s="272"/>
      <c r="F69" s="272">
        <v>753</v>
      </c>
      <c r="G69" s="272">
        <v>456</v>
      </c>
      <c r="H69" s="272">
        <v>297</v>
      </c>
      <c r="I69" s="272"/>
      <c r="J69" s="272">
        <v>866</v>
      </c>
      <c r="K69" s="272">
        <v>478</v>
      </c>
      <c r="L69" s="272">
        <v>388</v>
      </c>
      <c r="M69" s="272"/>
      <c r="N69" s="272">
        <v>644</v>
      </c>
      <c r="O69" s="272">
        <v>358</v>
      </c>
      <c r="P69" s="272">
        <v>286</v>
      </c>
      <c r="Q69" s="272"/>
      <c r="R69" s="272">
        <v>803</v>
      </c>
      <c r="S69" s="272">
        <v>393</v>
      </c>
      <c r="T69" s="272">
        <v>410</v>
      </c>
      <c r="U69" s="272"/>
      <c r="V69" s="272">
        <v>521</v>
      </c>
      <c r="W69" s="272">
        <v>264</v>
      </c>
      <c r="X69" s="272">
        <v>257</v>
      </c>
      <c r="Y69" s="272"/>
      <c r="Z69" s="272">
        <v>45</v>
      </c>
      <c r="AA69" s="272">
        <v>30</v>
      </c>
      <c r="AB69" s="272">
        <v>15</v>
      </c>
      <c r="AD69" s="108" t="s">
        <v>87</v>
      </c>
      <c r="AE69" s="103">
        <f t="shared" si="22"/>
        <v>23.822642004460189</v>
      </c>
      <c r="AF69" s="103">
        <f t="shared" si="23"/>
        <v>26.553065879511607</v>
      </c>
      <c r="AG69" s="103">
        <f t="shared" si="24"/>
        <v>21.211343513409471</v>
      </c>
      <c r="AH69" s="143"/>
      <c r="AI69" s="103">
        <f t="shared" si="25"/>
        <v>23.545966228893057</v>
      </c>
      <c r="AJ69" s="103">
        <f t="shared" si="26"/>
        <v>28.553537883531622</v>
      </c>
      <c r="AK69" s="103">
        <f t="shared" si="27"/>
        <v>18.550905683947533</v>
      </c>
      <c r="AL69" s="106"/>
      <c r="AM69" s="103">
        <f t="shared" si="28"/>
        <v>27.113337507827172</v>
      </c>
      <c r="AN69" s="103">
        <f t="shared" si="29"/>
        <v>29.781931464174455</v>
      </c>
      <c r="AO69" s="103">
        <f t="shared" si="30"/>
        <v>24.417872876022656</v>
      </c>
      <c r="AP69" s="106"/>
      <c r="AQ69" s="103">
        <f t="shared" si="31"/>
        <v>22.652128033767145</v>
      </c>
      <c r="AR69" s="103">
        <f t="shared" si="32"/>
        <v>25.699928212491024</v>
      </c>
      <c r="AS69" s="103">
        <f t="shared" si="33"/>
        <v>19.724137931034484</v>
      </c>
      <c r="AT69" s="106"/>
      <c r="AU69" s="103">
        <f t="shared" si="34"/>
        <v>27.881944444444446</v>
      </c>
      <c r="AV69" s="103">
        <f t="shared" si="35"/>
        <v>28.31412103746398</v>
      </c>
      <c r="AW69" s="103">
        <f t="shared" si="36"/>
        <v>27.479892761394105</v>
      </c>
      <c r="AX69" s="106"/>
      <c r="AY69" s="103">
        <f t="shared" si="37"/>
        <v>19.54971857410882</v>
      </c>
      <c r="AZ69" s="103">
        <f t="shared" si="38"/>
        <v>21.12</v>
      </c>
      <c r="BA69" s="103">
        <f t="shared" si="39"/>
        <v>18.162544169611309</v>
      </c>
      <c r="BB69" s="143"/>
      <c r="BC69" s="103">
        <f t="shared" si="40"/>
        <v>9.6566523605150216</v>
      </c>
      <c r="BD69" s="103">
        <f t="shared" si="41"/>
        <v>13.636363636363635</v>
      </c>
      <c r="BE69" s="103">
        <f t="shared" si="42"/>
        <v>6.0975609756097562</v>
      </c>
    </row>
    <row r="70" spans="1:57" ht="15" customHeight="1" x14ac:dyDescent="0.2">
      <c r="A70" s="108" t="s">
        <v>88</v>
      </c>
      <c r="B70" s="272">
        <v>4312</v>
      </c>
      <c r="C70" s="272">
        <v>2438</v>
      </c>
      <c r="D70" s="272">
        <v>1874</v>
      </c>
      <c r="E70" s="272"/>
      <c r="F70" s="272">
        <v>1048</v>
      </c>
      <c r="G70" s="272">
        <v>624</v>
      </c>
      <c r="H70" s="272">
        <v>424</v>
      </c>
      <c r="I70" s="272"/>
      <c r="J70" s="272">
        <v>1063</v>
      </c>
      <c r="K70" s="272">
        <v>592</v>
      </c>
      <c r="L70" s="272">
        <v>471</v>
      </c>
      <c r="M70" s="272"/>
      <c r="N70" s="272">
        <v>756</v>
      </c>
      <c r="O70" s="272">
        <v>457</v>
      </c>
      <c r="P70" s="272">
        <v>299</v>
      </c>
      <c r="Q70" s="272"/>
      <c r="R70" s="272">
        <v>841</v>
      </c>
      <c r="S70" s="272">
        <v>447</v>
      </c>
      <c r="T70" s="272">
        <v>394</v>
      </c>
      <c r="U70" s="272"/>
      <c r="V70" s="272">
        <v>460</v>
      </c>
      <c r="W70" s="272">
        <v>235</v>
      </c>
      <c r="X70" s="272">
        <v>225</v>
      </c>
      <c r="Y70" s="272"/>
      <c r="Z70" s="272">
        <v>144</v>
      </c>
      <c r="AA70" s="272">
        <v>83</v>
      </c>
      <c r="AB70" s="272">
        <v>61</v>
      </c>
      <c r="AD70" s="108" t="s">
        <v>88</v>
      </c>
      <c r="AE70" s="103">
        <f t="shared" si="22"/>
        <v>25.915018931426165</v>
      </c>
      <c r="AF70" s="103">
        <f t="shared" si="23"/>
        <v>30.039428289797932</v>
      </c>
      <c r="AG70" s="103">
        <f t="shared" si="24"/>
        <v>21.987563064648601</v>
      </c>
      <c r="AH70" s="143"/>
      <c r="AI70" s="103">
        <f t="shared" si="25"/>
        <v>27.622561939905115</v>
      </c>
      <c r="AJ70" s="103">
        <f t="shared" si="26"/>
        <v>31.184407796101947</v>
      </c>
      <c r="AK70" s="103">
        <f t="shared" si="27"/>
        <v>23.647518126045732</v>
      </c>
      <c r="AL70" s="106"/>
      <c r="AM70" s="103">
        <f t="shared" si="28"/>
        <v>31.893189318931892</v>
      </c>
      <c r="AN70" s="103">
        <f t="shared" si="29"/>
        <v>35.770392749244714</v>
      </c>
      <c r="AO70" s="103">
        <f t="shared" si="30"/>
        <v>28.069129916567341</v>
      </c>
      <c r="AP70" s="106"/>
      <c r="AQ70" s="103">
        <f t="shared" si="31"/>
        <v>24.876604146100693</v>
      </c>
      <c r="AR70" s="103">
        <f t="shared" si="32"/>
        <v>30.774410774410775</v>
      </c>
      <c r="AS70" s="103">
        <f t="shared" si="33"/>
        <v>19.240669240669241</v>
      </c>
      <c r="AT70" s="106"/>
      <c r="AU70" s="103">
        <f t="shared" si="34"/>
        <v>27.746618277796109</v>
      </c>
      <c r="AV70" s="103">
        <f t="shared" si="35"/>
        <v>31.612446958981611</v>
      </c>
      <c r="AW70" s="103">
        <f t="shared" si="36"/>
        <v>24.366110080395796</v>
      </c>
      <c r="AX70" s="106"/>
      <c r="AY70" s="103">
        <f t="shared" si="37"/>
        <v>18.775510204081634</v>
      </c>
      <c r="AZ70" s="103">
        <f t="shared" si="38"/>
        <v>20.759717314487634</v>
      </c>
      <c r="BA70" s="103">
        <f t="shared" si="39"/>
        <v>17.071320182094084</v>
      </c>
      <c r="BB70" s="143"/>
      <c r="BC70" s="103">
        <f t="shared" si="40"/>
        <v>14.516129032258066</v>
      </c>
      <c r="BD70" s="103">
        <f t="shared" si="41"/>
        <v>19.347319347319349</v>
      </c>
      <c r="BE70" s="103">
        <f t="shared" si="42"/>
        <v>10.834813499111901</v>
      </c>
    </row>
    <row r="71" spans="1:57" ht="15" customHeight="1" x14ac:dyDescent="0.2">
      <c r="A71" s="108" t="s">
        <v>89</v>
      </c>
      <c r="B71" s="272">
        <v>1720</v>
      </c>
      <c r="C71" s="272">
        <v>868</v>
      </c>
      <c r="D71" s="272">
        <v>852</v>
      </c>
      <c r="E71" s="272"/>
      <c r="F71" s="272">
        <v>431</v>
      </c>
      <c r="G71" s="272">
        <v>233</v>
      </c>
      <c r="H71" s="272">
        <v>198</v>
      </c>
      <c r="I71" s="272"/>
      <c r="J71" s="272">
        <v>465</v>
      </c>
      <c r="K71" s="272">
        <v>246</v>
      </c>
      <c r="L71" s="272">
        <v>219</v>
      </c>
      <c r="M71" s="272"/>
      <c r="N71" s="272">
        <v>261</v>
      </c>
      <c r="O71" s="272">
        <v>148</v>
      </c>
      <c r="P71" s="272">
        <v>113</v>
      </c>
      <c r="Q71" s="272"/>
      <c r="R71" s="272">
        <v>325</v>
      </c>
      <c r="S71" s="272">
        <v>132</v>
      </c>
      <c r="T71" s="272">
        <v>193</v>
      </c>
      <c r="U71" s="272"/>
      <c r="V71" s="272">
        <v>228</v>
      </c>
      <c r="W71" s="272">
        <v>105</v>
      </c>
      <c r="X71" s="272">
        <v>123</v>
      </c>
      <c r="Y71" s="272"/>
      <c r="Z71" s="272">
        <v>10</v>
      </c>
      <c r="AA71" s="272">
        <v>4</v>
      </c>
      <c r="AB71" s="272">
        <v>6</v>
      </c>
      <c r="AD71" s="108" t="s">
        <v>89</v>
      </c>
      <c r="AE71" s="103">
        <f t="shared" si="22"/>
        <v>34.126984126984127</v>
      </c>
      <c r="AF71" s="103">
        <f t="shared" si="23"/>
        <v>36.439966414777494</v>
      </c>
      <c r="AG71" s="103">
        <f t="shared" si="24"/>
        <v>32.05417607223476</v>
      </c>
      <c r="AH71" s="143"/>
      <c r="AI71" s="103">
        <f t="shared" si="25"/>
        <v>33.488733488733487</v>
      </c>
      <c r="AJ71" s="103">
        <f t="shared" si="26"/>
        <v>35.736196319018404</v>
      </c>
      <c r="AK71" s="103">
        <f t="shared" si="27"/>
        <v>31.181102362204726</v>
      </c>
      <c r="AL71" s="106"/>
      <c r="AM71" s="103">
        <f t="shared" si="28"/>
        <v>40.753724802804555</v>
      </c>
      <c r="AN71" s="103">
        <f t="shared" si="29"/>
        <v>42.931937172774873</v>
      </c>
      <c r="AO71" s="103">
        <f t="shared" si="30"/>
        <v>38.556338028169016</v>
      </c>
      <c r="AP71" s="106"/>
      <c r="AQ71" s="103">
        <f t="shared" si="31"/>
        <v>30.208333333333332</v>
      </c>
      <c r="AR71" s="103">
        <f t="shared" si="32"/>
        <v>36.543209876543209</v>
      </c>
      <c r="AS71" s="103">
        <f t="shared" si="33"/>
        <v>24.618736383442265</v>
      </c>
      <c r="AT71" s="106"/>
      <c r="AU71" s="103">
        <f t="shared" si="34"/>
        <v>38.968824940047966</v>
      </c>
      <c r="AV71" s="103">
        <f t="shared" si="35"/>
        <v>35.967302452316076</v>
      </c>
      <c r="AW71" s="103">
        <f t="shared" si="36"/>
        <v>41.327623126338331</v>
      </c>
      <c r="AX71" s="106"/>
      <c r="AY71" s="103">
        <f t="shared" si="37"/>
        <v>33.928571428571431</v>
      </c>
      <c r="AZ71" s="103">
        <f t="shared" si="38"/>
        <v>35</v>
      </c>
      <c r="BA71" s="103">
        <f t="shared" si="39"/>
        <v>33.064516129032256</v>
      </c>
      <c r="BB71" s="143"/>
      <c r="BC71" s="103">
        <f t="shared" si="40"/>
        <v>4.1322314049586781</v>
      </c>
      <c r="BD71" s="103">
        <f t="shared" si="41"/>
        <v>4.7058823529411766</v>
      </c>
      <c r="BE71" s="103">
        <f t="shared" si="42"/>
        <v>3.8216560509554141</v>
      </c>
    </row>
    <row r="72" spans="1:57" ht="15" customHeight="1" x14ac:dyDescent="0.2">
      <c r="A72" s="154" t="s">
        <v>90</v>
      </c>
      <c r="B72" s="272">
        <v>9581</v>
      </c>
      <c r="C72" s="272">
        <v>4883</v>
      </c>
      <c r="D72" s="272">
        <v>4698</v>
      </c>
      <c r="E72" s="272"/>
      <c r="F72" s="272">
        <v>2367</v>
      </c>
      <c r="G72" s="272">
        <v>1230</v>
      </c>
      <c r="H72" s="272">
        <v>1137</v>
      </c>
      <c r="I72" s="272"/>
      <c r="J72" s="272">
        <v>2319</v>
      </c>
      <c r="K72" s="272">
        <v>1232</v>
      </c>
      <c r="L72" s="272">
        <v>1087</v>
      </c>
      <c r="M72" s="272"/>
      <c r="N72" s="272">
        <v>1570</v>
      </c>
      <c r="O72" s="272">
        <v>809</v>
      </c>
      <c r="P72" s="272">
        <v>761</v>
      </c>
      <c r="Q72" s="272"/>
      <c r="R72" s="272">
        <v>2178</v>
      </c>
      <c r="S72" s="272">
        <v>1047</v>
      </c>
      <c r="T72" s="272">
        <v>1131</v>
      </c>
      <c r="U72" s="272"/>
      <c r="V72" s="272">
        <v>988</v>
      </c>
      <c r="W72" s="272">
        <v>483</v>
      </c>
      <c r="X72" s="272">
        <v>505</v>
      </c>
      <c r="Y72" s="272"/>
      <c r="Z72" s="272">
        <v>159</v>
      </c>
      <c r="AA72" s="272">
        <v>82</v>
      </c>
      <c r="AB72" s="272">
        <v>77</v>
      </c>
      <c r="AD72" s="154" t="s">
        <v>90</v>
      </c>
      <c r="AE72" s="103">
        <f t="shared" si="22"/>
        <v>32.708589375938821</v>
      </c>
      <c r="AF72" s="103">
        <f t="shared" si="23"/>
        <v>33.699102829537615</v>
      </c>
      <c r="AG72" s="103">
        <f t="shared" si="24"/>
        <v>31.738954195379005</v>
      </c>
      <c r="AH72" s="143"/>
      <c r="AI72" s="103">
        <f t="shared" si="25"/>
        <v>33.593528242974735</v>
      </c>
      <c r="AJ72" s="103">
        <f t="shared" si="26"/>
        <v>34.242761692650333</v>
      </c>
      <c r="AK72" s="103">
        <f t="shared" si="27"/>
        <v>32.918355529820495</v>
      </c>
      <c r="AL72" s="106"/>
      <c r="AM72" s="103">
        <f t="shared" si="28"/>
        <v>37.217140105922006</v>
      </c>
      <c r="AN72" s="103">
        <f t="shared" si="29"/>
        <v>38.657044242234072</v>
      </c>
      <c r="AO72" s="103">
        <f t="shared" si="30"/>
        <v>35.709592641261501</v>
      </c>
      <c r="AP72" s="106"/>
      <c r="AQ72" s="103">
        <f t="shared" si="31"/>
        <v>31.25</v>
      </c>
      <c r="AR72" s="103">
        <f t="shared" si="32"/>
        <v>32.806163828061642</v>
      </c>
      <c r="AS72" s="103">
        <f t="shared" si="33"/>
        <v>29.749804534792805</v>
      </c>
      <c r="AT72" s="106"/>
      <c r="AU72" s="103">
        <f t="shared" si="34"/>
        <v>39.766295417199196</v>
      </c>
      <c r="AV72" s="103">
        <f t="shared" si="35"/>
        <v>39.916126572626766</v>
      </c>
      <c r="AW72" s="103">
        <f t="shared" si="36"/>
        <v>39.628591450595657</v>
      </c>
      <c r="AX72" s="106"/>
      <c r="AY72" s="103">
        <f t="shared" si="37"/>
        <v>23.412322274881518</v>
      </c>
      <c r="AZ72" s="103">
        <f t="shared" si="38"/>
        <v>24.186279419128692</v>
      </c>
      <c r="BA72" s="103">
        <f t="shared" si="39"/>
        <v>22.717049032838506</v>
      </c>
      <c r="BB72" s="143"/>
      <c r="BC72" s="103">
        <f t="shared" si="40"/>
        <v>12.287480680061824</v>
      </c>
      <c r="BD72" s="103">
        <f t="shared" si="41"/>
        <v>13.120000000000001</v>
      </c>
      <c r="BE72" s="103">
        <f t="shared" si="42"/>
        <v>11.509715994020926</v>
      </c>
    </row>
    <row r="73" spans="1:57" ht="15" customHeight="1" x14ac:dyDescent="0.2">
      <c r="A73" s="108" t="s">
        <v>91</v>
      </c>
      <c r="B73" s="272">
        <v>1672</v>
      </c>
      <c r="C73" s="272">
        <v>900</v>
      </c>
      <c r="D73" s="272">
        <v>772</v>
      </c>
      <c r="E73" s="272"/>
      <c r="F73" s="272">
        <v>329</v>
      </c>
      <c r="G73" s="272">
        <v>186</v>
      </c>
      <c r="H73" s="272">
        <v>143</v>
      </c>
      <c r="I73" s="272"/>
      <c r="J73" s="272">
        <v>392</v>
      </c>
      <c r="K73" s="272">
        <v>210</v>
      </c>
      <c r="L73" s="272">
        <v>182</v>
      </c>
      <c r="M73" s="272"/>
      <c r="N73" s="272">
        <v>313</v>
      </c>
      <c r="O73" s="272">
        <v>164</v>
      </c>
      <c r="P73" s="272">
        <v>149</v>
      </c>
      <c r="Q73" s="272"/>
      <c r="R73" s="272">
        <v>432</v>
      </c>
      <c r="S73" s="272">
        <v>239</v>
      </c>
      <c r="T73" s="272">
        <v>193</v>
      </c>
      <c r="U73" s="272"/>
      <c r="V73" s="272">
        <v>168</v>
      </c>
      <c r="W73" s="272">
        <v>85</v>
      </c>
      <c r="X73" s="272">
        <v>83</v>
      </c>
      <c r="Y73" s="272"/>
      <c r="Z73" s="272">
        <v>38</v>
      </c>
      <c r="AA73" s="272">
        <v>16</v>
      </c>
      <c r="AB73" s="272">
        <v>22</v>
      </c>
      <c r="AD73" s="108" t="s">
        <v>91</v>
      </c>
      <c r="AE73" s="103">
        <f t="shared" si="22"/>
        <v>25.391040242976459</v>
      </c>
      <c r="AF73" s="103">
        <f t="shared" si="23"/>
        <v>27.198549410698096</v>
      </c>
      <c r="AG73" s="103">
        <f t="shared" si="24"/>
        <v>23.565323565323563</v>
      </c>
      <c r="AH73" s="143"/>
      <c r="AI73" s="103">
        <f t="shared" si="25"/>
        <v>20.875634517766496</v>
      </c>
      <c r="AJ73" s="103">
        <f t="shared" si="26"/>
        <v>22.222222222222221</v>
      </c>
      <c r="AK73" s="103">
        <f t="shared" si="27"/>
        <v>19.350473612990527</v>
      </c>
      <c r="AL73" s="106"/>
      <c r="AM73" s="103">
        <f t="shared" si="28"/>
        <v>27.98001427551749</v>
      </c>
      <c r="AN73" s="103">
        <f t="shared" si="29"/>
        <v>29.95720399429387</v>
      </c>
      <c r="AO73" s="103">
        <f t="shared" si="30"/>
        <v>26</v>
      </c>
      <c r="AP73" s="106"/>
      <c r="AQ73" s="103">
        <f t="shared" si="31"/>
        <v>27.123050259965336</v>
      </c>
      <c r="AR73" s="103">
        <f t="shared" si="32"/>
        <v>28.422876949740033</v>
      </c>
      <c r="AS73" s="103">
        <f t="shared" si="33"/>
        <v>25.823223570190638</v>
      </c>
      <c r="AT73" s="106"/>
      <c r="AU73" s="103">
        <f t="shared" si="34"/>
        <v>34.069400630914828</v>
      </c>
      <c r="AV73" s="103">
        <f t="shared" si="35"/>
        <v>37.402190923317683</v>
      </c>
      <c r="AW73" s="103">
        <f t="shared" si="36"/>
        <v>30.683624801271858</v>
      </c>
      <c r="AX73" s="106"/>
      <c r="AY73" s="103">
        <f t="shared" si="37"/>
        <v>15.909090909090908</v>
      </c>
      <c r="AZ73" s="103">
        <f t="shared" si="38"/>
        <v>17.171717171717169</v>
      </c>
      <c r="BA73" s="103">
        <f t="shared" si="39"/>
        <v>14.795008912655971</v>
      </c>
      <c r="BB73" s="143"/>
      <c r="BC73" s="103">
        <f t="shared" si="40"/>
        <v>29.230769230769234</v>
      </c>
      <c r="BD73" s="103">
        <f t="shared" si="41"/>
        <v>26.666666666666668</v>
      </c>
      <c r="BE73" s="103">
        <f t="shared" si="42"/>
        <v>31.428571428571427</v>
      </c>
    </row>
    <row r="74" spans="1:57" ht="15" customHeight="1" x14ac:dyDescent="0.2">
      <c r="A74" s="108" t="s">
        <v>92</v>
      </c>
      <c r="B74" s="272">
        <v>6951</v>
      </c>
      <c r="C74" s="272">
        <v>3731</v>
      </c>
      <c r="D74" s="272">
        <v>3220</v>
      </c>
      <c r="E74" s="272"/>
      <c r="F74" s="272">
        <v>1642</v>
      </c>
      <c r="G74" s="272">
        <v>884</v>
      </c>
      <c r="H74" s="272">
        <v>758</v>
      </c>
      <c r="I74" s="272"/>
      <c r="J74" s="272">
        <v>1789</v>
      </c>
      <c r="K74" s="272">
        <v>940</v>
      </c>
      <c r="L74" s="272">
        <v>849</v>
      </c>
      <c r="M74" s="272"/>
      <c r="N74" s="272">
        <v>1193</v>
      </c>
      <c r="O74" s="272">
        <v>662</v>
      </c>
      <c r="P74" s="272">
        <v>531</v>
      </c>
      <c r="Q74" s="272"/>
      <c r="R74" s="272">
        <v>1475</v>
      </c>
      <c r="S74" s="272">
        <v>818</v>
      </c>
      <c r="T74" s="272">
        <v>657</v>
      </c>
      <c r="U74" s="272"/>
      <c r="V74" s="272">
        <v>686</v>
      </c>
      <c r="W74" s="272">
        <v>348</v>
      </c>
      <c r="X74" s="272">
        <v>338</v>
      </c>
      <c r="Y74" s="272"/>
      <c r="Z74" s="272">
        <v>166</v>
      </c>
      <c r="AA74" s="272">
        <v>79</v>
      </c>
      <c r="AB74" s="272">
        <v>87</v>
      </c>
      <c r="AD74" s="108" t="s">
        <v>92</v>
      </c>
      <c r="AE74" s="103">
        <f t="shared" si="22"/>
        <v>24.975746469763934</v>
      </c>
      <c r="AF74" s="103">
        <f t="shared" si="23"/>
        <v>27.561498116273913</v>
      </c>
      <c r="AG74" s="103">
        <f t="shared" si="24"/>
        <v>22.526934378060727</v>
      </c>
      <c r="AH74" s="143"/>
      <c r="AI74" s="103">
        <f t="shared" si="25"/>
        <v>25.624219725343323</v>
      </c>
      <c r="AJ74" s="103">
        <f t="shared" si="26"/>
        <v>27.099938687921522</v>
      </c>
      <c r="AK74" s="103">
        <f t="shared" si="27"/>
        <v>24.094087730451367</v>
      </c>
      <c r="AL74" s="106"/>
      <c r="AM74" s="103">
        <f t="shared" si="28"/>
        <v>30.363204344874404</v>
      </c>
      <c r="AN74" s="103">
        <f t="shared" si="29"/>
        <v>32.821229050279328</v>
      </c>
      <c r="AO74" s="103">
        <f t="shared" si="30"/>
        <v>28.038309114927344</v>
      </c>
      <c r="AP74" s="106"/>
      <c r="AQ74" s="103">
        <f t="shared" si="31"/>
        <v>24.547325102880656</v>
      </c>
      <c r="AR74" s="103">
        <f t="shared" si="32"/>
        <v>27.617855652899458</v>
      </c>
      <c r="AS74" s="103">
        <f t="shared" si="33"/>
        <v>21.559074299634592</v>
      </c>
      <c r="AT74" s="106"/>
      <c r="AU74" s="103">
        <f t="shared" si="34"/>
        <v>29.16172400158165</v>
      </c>
      <c r="AV74" s="103">
        <f t="shared" si="35"/>
        <v>32.706917233106758</v>
      </c>
      <c r="AW74" s="103">
        <f t="shared" si="36"/>
        <v>25.694172858818931</v>
      </c>
      <c r="AX74" s="106"/>
      <c r="AY74" s="103">
        <f t="shared" si="37"/>
        <v>15.527387958352195</v>
      </c>
      <c r="AZ74" s="103">
        <f t="shared" si="38"/>
        <v>17.330677290836654</v>
      </c>
      <c r="BA74" s="103">
        <f t="shared" si="39"/>
        <v>14.024896265560166</v>
      </c>
      <c r="BB74" s="143"/>
      <c r="BC74" s="103">
        <f t="shared" si="40"/>
        <v>13.89121338912134</v>
      </c>
      <c r="BD74" s="103">
        <f t="shared" si="41"/>
        <v>15.643564356435643</v>
      </c>
      <c r="BE74" s="103">
        <f t="shared" si="42"/>
        <v>12.608695652173912</v>
      </c>
    </row>
    <row r="75" spans="1:57" ht="15" customHeight="1" x14ac:dyDescent="0.2">
      <c r="A75" s="108" t="s">
        <v>93</v>
      </c>
      <c r="B75" s="272">
        <v>1898</v>
      </c>
      <c r="C75" s="272">
        <v>1053</v>
      </c>
      <c r="D75" s="272">
        <v>845</v>
      </c>
      <c r="E75" s="272"/>
      <c r="F75" s="272">
        <v>444</v>
      </c>
      <c r="G75" s="272">
        <v>258</v>
      </c>
      <c r="H75" s="272">
        <v>186</v>
      </c>
      <c r="I75" s="272"/>
      <c r="J75" s="272">
        <v>455</v>
      </c>
      <c r="K75" s="272">
        <v>251</v>
      </c>
      <c r="L75" s="272">
        <v>204</v>
      </c>
      <c r="M75" s="272"/>
      <c r="N75" s="272">
        <v>318</v>
      </c>
      <c r="O75" s="272">
        <v>182</v>
      </c>
      <c r="P75" s="272">
        <v>136</v>
      </c>
      <c r="Q75" s="272"/>
      <c r="R75" s="272">
        <v>412</v>
      </c>
      <c r="S75" s="272">
        <v>224</v>
      </c>
      <c r="T75" s="272">
        <v>188</v>
      </c>
      <c r="U75" s="272"/>
      <c r="V75" s="272">
        <v>243</v>
      </c>
      <c r="W75" s="272">
        <v>125</v>
      </c>
      <c r="X75" s="272">
        <v>118</v>
      </c>
      <c r="Y75" s="272"/>
      <c r="Z75" s="272">
        <v>26</v>
      </c>
      <c r="AA75" s="272">
        <v>13</v>
      </c>
      <c r="AB75" s="272">
        <v>13</v>
      </c>
      <c r="AD75" s="108" t="s">
        <v>93</v>
      </c>
      <c r="AE75" s="103">
        <f t="shared" si="22"/>
        <v>34.415231187669995</v>
      </c>
      <c r="AF75" s="103">
        <f t="shared" si="23"/>
        <v>38.263081395348834</v>
      </c>
      <c r="AG75" s="103">
        <f t="shared" si="24"/>
        <v>30.582699963807457</v>
      </c>
      <c r="AH75" s="143"/>
      <c r="AI75" s="103">
        <f t="shared" si="25"/>
        <v>32.456140350877192</v>
      </c>
      <c r="AJ75" s="103">
        <f t="shared" si="26"/>
        <v>34.724091520861371</v>
      </c>
      <c r="AK75" s="103">
        <f t="shared" si="27"/>
        <v>29.759999999999998</v>
      </c>
      <c r="AL75" s="106"/>
      <c r="AM75" s="103">
        <f t="shared" si="28"/>
        <v>37.387017255546425</v>
      </c>
      <c r="AN75" s="103">
        <f t="shared" si="29"/>
        <v>42.043551088777221</v>
      </c>
      <c r="AO75" s="103">
        <f t="shared" si="30"/>
        <v>32.903225806451616</v>
      </c>
      <c r="AP75" s="106"/>
      <c r="AQ75" s="103">
        <f t="shared" si="31"/>
        <v>31.610337972166995</v>
      </c>
      <c r="AR75" s="103">
        <f t="shared" si="32"/>
        <v>34.666666666666671</v>
      </c>
      <c r="AS75" s="103">
        <f t="shared" si="33"/>
        <v>28.274428274428274</v>
      </c>
      <c r="AT75" s="106"/>
      <c r="AU75" s="103">
        <f t="shared" si="34"/>
        <v>40.392156862745097</v>
      </c>
      <c r="AV75" s="103">
        <f t="shared" si="35"/>
        <v>47.058823529411761</v>
      </c>
      <c r="AW75" s="103">
        <f t="shared" si="36"/>
        <v>34.558823529411761</v>
      </c>
      <c r="AX75" s="106"/>
      <c r="AY75" s="103">
        <f t="shared" si="37"/>
        <v>31.03448275862069</v>
      </c>
      <c r="AZ75" s="103">
        <f t="shared" si="38"/>
        <v>35.511363636363633</v>
      </c>
      <c r="BA75" s="103">
        <f t="shared" si="39"/>
        <v>27.378190255220421</v>
      </c>
      <c r="BB75" s="143"/>
      <c r="BC75" s="103">
        <f t="shared" si="40"/>
        <v>21.487603305785125</v>
      </c>
      <c r="BD75" s="103">
        <f t="shared" si="41"/>
        <v>22.033898305084744</v>
      </c>
      <c r="BE75" s="103">
        <f t="shared" si="42"/>
        <v>20.967741935483872</v>
      </c>
    </row>
    <row r="76" spans="1:57" ht="15" customHeight="1" x14ac:dyDescent="0.2">
      <c r="A76" s="108" t="s">
        <v>94</v>
      </c>
      <c r="B76" s="272">
        <v>3490</v>
      </c>
      <c r="C76" s="272">
        <v>1821</v>
      </c>
      <c r="D76" s="272">
        <v>1669</v>
      </c>
      <c r="E76" s="272"/>
      <c r="F76" s="272">
        <v>834</v>
      </c>
      <c r="G76" s="272">
        <v>478</v>
      </c>
      <c r="H76" s="272">
        <v>356</v>
      </c>
      <c r="I76" s="272"/>
      <c r="J76" s="272">
        <v>809</v>
      </c>
      <c r="K76" s="272">
        <v>420</v>
      </c>
      <c r="L76" s="272">
        <v>389</v>
      </c>
      <c r="M76" s="272"/>
      <c r="N76" s="272">
        <v>650</v>
      </c>
      <c r="O76" s="272">
        <v>335</v>
      </c>
      <c r="P76" s="272">
        <v>315</v>
      </c>
      <c r="Q76" s="272"/>
      <c r="R76" s="272">
        <v>694</v>
      </c>
      <c r="S76" s="272">
        <v>357</v>
      </c>
      <c r="T76" s="272">
        <v>337</v>
      </c>
      <c r="U76" s="272"/>
      <c r="V76" s="272">
        <v>458</v>
      </c>
      <c r="W76" s="272">
        <v>206</v>
      </c>
      <c r="X76" s="272">
        <v>252</v>
      </c>
      <c r="Y76" s="272"/>
      <c r="Z76" s="272">
        <v>45</v>
      </c>
      <c r="AA76" s="272">
        <v>25</v>
      </c>
      <c r="AB76" s="272">
        <v>20</v>
      </c>
      <c r="AD76" s="108" t="s">
        <v>94</v>
      </c>
      <c r="AE76" s="103">
        <f t="shared" si="22"/>
        <v>37.084263096376581</v>
      </c>
      <c r="AF76" s="103">
        <f t="shared" si="23"/>
        <v>40.556792873051222</v>
      </c>
      <c r="AG76" s="103">
        <f t="shared" si="24"/>
        <v>33.915870757976016</v>
      </c>
      <c r="AH76" s="143"/>
      <c r="AI76" s="103">
        <f t="shared" si="25"/>
        <v>36.150845253576072</v>
      </c>
      <c r="AJ76" s="103">
        <f t="shared" si="26"/>
        <v>40.715502555366271</v>
      </c>
      <c r="AK76" s="103">
        <f t="shared" si="27"/>
        <v>31.42100617828773</v>
      </c>
      <c r="AL76" s="106"/>
      <c r="AM76" s="103">
        <f t="shared" si="28"/>
        <v>39.252789907811739</v>
      </c>
      <c r="AN76" s="103">
        <f t="shared" si="29"/>
        <v>42.042042042042041</v>
      </c>
      <c r="AO76" s="103">
        <f t="shared" si="30"/>
        <v>36.62900188323917</v>
      </c>
      <c r="AP76" s="106"/>
      <c r="AQ76" s="103">
        <f t="shared" si="31"/>
        <v>39.393939393939391</v>
      </c>
      <c r="AR76" s="103">
        <f t="shared" si="32"/>
        <v>41.307028360049323</v>
      </c>
      <c r="AS76" s="103">
        <f t="shared" si="33"/>
        <v>37.544696066746127</v>
      </c>
      <c r="AT76" s="106"/>
      <c r="AU76" s="103">
        <f t="shared" si="34"/>
        <v>39.231204070096098</v>
      </c>
      <c r="AV76" s="103">
        <f t="shared" si="35"/>
        <v>44.183168316831683</v>
      </c>
      <c r="AW76" s="103">
        <f t="shared" si="36"/>
        <v>35.06763787721124</v>
      </c>
      <c r="AX76" s="106"/>
      <c r="AY76" s="103">
        <f t="shared" si="37"/>
        <v>34.80243161094225</v>
      </c>
      <c r="AZ76" s="103">
        <f t="shared" si="38"/>
        <v>36.460176991150448</v>
      </c>
      <c r="BA76" s="103">
        <f t="shared" si="39"/>
        <v>33.555259653794941</v>
      </c>
      <c r="BB76" s="143"/>
      <c r="BC76" s="103">
        <f t="shared" si="40"/>
        <v>14.61038961038961</v>
      </c>
      <c r="BD76" s="103">
        <f t="shared" si="41"/>
        <v>18.796992481203006</v>
      </c>
      <c r="BE76" s="103">
        <f t="shared" si="42"/>
        <v>11.428571428571429</v>
      </c>
    </row>
    <row r="77" spans="1:57" ht="15" customHeight="1" x14ac:dyDescent="0.2">
      <c r="A77" s="108" t="s">
        <v>95</v>
      </c>
      <c r="B77" s="272">
        <v>1528</v>
      </c>
      <c r="C77" s="272">
        <v>816</v>
      </c>
      <c r="D77" s="272">
        <v>712</v>
      </c>
      <c r="E77" s="272"/>
      <c r="F77" s="272">
        <v>277</v>
      </c>
      <c r="G77" s="272">
        <v>145</v>
      </c>
      <c r="H77" s="272">
        <v>132</v>
      </c>
      <c r="I77" s="272"/>
      <c r="J77" s="272">
        <v>323</v>
      </c>
      <c r="K77" s="272">
        <v>183</v>
      </c>
      <c r="L77" s="272">
        <v>140</v>
      </c>
      <c r="M77" s="272"/>
      <c r="N77" s="272">
        <v>226</v>
      </c>
      <c r="O77" s="272">
        <v>119</v>
      </c>
      <c r="P77" s="272">
        <v>107</v>
      </c>
      <c r="Q77" s="272"/>
      <c r="R77" s="272">
        <v>310</v>
      </c>
      <c r="S77" s="272">
        <v>173</v>
      </c>
      <c r="T77" s="272">
        <v>137</v>
      </c>
      <c r="U77" s="272"/>
      <c r="V77" s="272">
        <v>318</v>
      </c>
      <c r="W77" s="272">
        <v>159</v>
      </c>
      <c r="X77" s="272">
        <v>159</v>
      </c>
      <c r="Y77" s="272"/>
      <c r="Z77" s="272">
        <v>74</v>
      </c>
      <c r="AA77" s="272">
        <v>37</v>
      </c>
      <c r="AB77" s="272">
        <v>37</v>
      </c>
      <c r="AD77" s="108" t="s">
        <v>95</v>
      </c>
      <c r="AE77" s="103">
        <f t="shared" si="22"/>
        <v>25.327366152826126</v>
      </c>
      <c r="AF77" s="103">
        <f t="shared" si="23"/>
        <v>28.108852910781952</v>
      </c>
      <c r="AG77" s="103">
        <f t="shared" si="24"/>
        <v>22.747603833865814</v>
      </c>
      <c r="AH77" s="143"/>
      <c r="AI77" s="103">
        <f t="shared" si="25"/>
        <v>24.255691768826619</v>
      </c>
      <c r="AJ77" s="103">
        <f t="shared" si="26"/>
        <v>24.086378737541526</v>
      </c>
      <c r="AK77" s="103">
        <f t="shared" si="27"/>
        <v>24.444444444444443</v>
      </c>
      <c r="AL77" s="106"/>
      <c r="AM77" s="103">
        <f t="shared" si="28"/>
        <v>29.82456140350877</v>
      </c>
      <c r="AN77" s="103">
        <f t="shared" si="29"/>
        <v>34.014869888475836</v>
      </c>
      <c r="AO77" s="103">
        <f t="shared" si="30"/>
        <v>25.688073394495415</v>
      </c>
      <c r="AP77" s="106"/>
      <c r="AQ77" s="103">
        <f t="shared" si="31"/>
        <v>25.195094760312152</v>
      </c>
      <c r="AR77" s="103">
        <f t="shared" si="32"/>
        <v>27.93427230046948</v>
      </c>
      <c r="AS77" s="103">
        <f t="shared" si="33"/>
        <v>22.717622080679405</v>
      </c>
      <c r="AT77" s="106"/>
      <c r="AU77" s="103">
        <f t="shared" si="34"/>
        <v>23.864511162432642</v>
      </c>
      <c r="AV77" s="103">
        <f t="shared" si="35"/>
        <v>29.026845637583893</v>
      </c>
      <c r="AW77" s="103">
        <f t="shared" si="36"/>
        <v>19.487908961593174</v>
      </c>
      <c r="AX77" s="106"/>
      <c r="AY77" s="103">
        <f t="shared" si="37"/>
        <v>28.520179372197308</v>
      </c>
      <c r="AZ77" s="103">
        <f t="shared" si="38"/>
        <v>30.933852140077821</v>
      </c>
      <c r="BA77" s="103">
        <f t="shared" si="39"/>
        <v>26.455906821963392</v>
      </c>
      <c r="BB77" s="143"/>
      <c r="BC77" s="103">
        <f t="shared" si="40"/>
        <v>14.88933601609658</v>
      </c>
      <c r="BD77" s="103">
        <f t="shared" si="41"/>
        <v>16.299559471365637</v>
      </c>
      <c r="BE77" s="103">
        <f t="shared" si="42"/>
        <v>13.703703703703704</v>
      </c>
    </row>
    <row r="78" spans="1:57" ht="15" customHeight="1" x14ac:dyDescent="0.2">
      <c r="A78" s="108" t="s">
        <v>96</v>
      </c>
      <c r="B78" s="272">
        <v>1943</v>
      </c>
      <c r="C78" s="272">
        <v>1105</v>
      </c>
      <c r="D78" s="272">
        <v>838</v>
      </c>
      <c r="E78" s="272"/>
      <c r="F78" s="272">
        <v>414</v>
      </c>
      <c r="G78" s="272">
        <v>230</v>
      </c>
      <c r="H78" s="272">
        <v>184</v>
      </c>
      <c r="I78" s="272"/>
      <c r="J78" s="272">
        <v>393</v>
      </c>
      <c r="K78" s="272">
        <v>235</v>
      </c>
      <c r="L78" s="272">
        <v>158</v>
      </c>
      <c r="M78" s="272"/>
      <c r="N78" s="272">
        <v>335</v>
      </c>
      <c r="O78" s="272">
        <v>189</v>
      </c>
      <c r="P78" s="272">
        <v>146</v>
      </c>
      <c r="Q78" s="272"/>
      <c r="R78" s="272">
        <v>474</v>
      </c>
      <c r="S78" s="272">
        <v>282</v>
      </c>
      <c r="T78" s="272">
        <v>192</v>
      </c>
      <c r="U78" s="272"/>
      <c r="V78" s="272">
        <v>233</v>
      </c>
      <c r="W78" s="272">
        <v>119</v>
      </c>
      <c r="X78" s="272">
        <v>114</v>
      </c>
      <c r="Y78" s="272"/>
      <c r="Z78" s="272">
        <v>94</v>
      </c>
      <c r="AA78" s="272">
        <v>50</v>
      </c>
      <c r="AB78" s="272">
        <v>44</v>
      </c>
      <c r="AD78" s="108" t="s">
        <v>96</v>
      </c>
      <c r="AE78" s="103">
        <f t="shared" si="22"/>
        <v>26.345762711864406</v>
      </c>
      <c r="AF78" s="103">
        <f t="shared" si="23"/>
        <v>30.909090909090907</v>
      </c>
      <c r="AG78" s="103">
        <f t="shared" si="24"/>
        <v>22.05263157894737</v>
      </c>
      <c r="AH78" s="143"/>
      <c r="AI78" s="103">
        <f t="shared" si="25"/>
        <v>26.606683804627252</v>
      </c>
      <c r="AJ78" s="103">
        <f t="shared" si="26"/>
        <v>28.36004932182491</v>
      </c>
      <c r="AK78" s="103">
        <f t="shared" si="27"/>
        <v>24.697986577181208</v>
      </c>
      <c r="AL78" s="106"/>
      <c r="AM78" s="103">
        <f t="shared" si="28"/>
        <v>28.091493924231592</v>
      </c>
      <c r="AN78" s="103">
        <f t="shared" si="29"/>
        <v>32.548476454293628</v>
      </c>
      <c r="AO78" s="103">
        <f t="shared" si="30"/>
        <v>23.338257016248154</v>
      </c>
      <c r="AP78" s="106"/>
      <c r="AQ78" s="103">
        <f t="shared" si="31"/>
        <v>26.994359387590656</v>
      </c>
      <c r="AR78" s="103">
        <f t="shared" si="32"/>
        <v>31.5</v>
      </c>
      <c r="AS78" s="103">
        <f t="shared" si="33"/>
        <v>22.776911076443056</v>
      </c>
      <c r="AT78" s="106"/>
      <c r="AU78" s="103">
        <f t="shared" si="34"/>
        <v>30.960156760287393</v>
      </c>
      <c r="AV78" s="103">
        <f t="shared" si="35"/>
        <v>39.05817174515235</v>
      </c>
      <c r="AW78" s="103">
        <f t="shared" si="36"/>
        <v>23.733003708281831</v>
      </c>
      <c r="AX78" s="106"/>
      <c r="AY78" s="103">
        <f t="shared" si="37"/>
        <v>20.54673721340388</v>
      </c>
      <c r="AZ78" s="103">
        <f t="shared" si="38"/>
        <v>23.658051689860834</v>
      </c>
      <c r="BA78" s="103">
        <f t="shared" si="39"/>
        <v>18.066561014263076</v>
      </c>
      <c r="BB78" s="143"/>
      <c r="BC78" s="103">
        <f t="shared" si="40"/>
        <v>18.28793774319066</v>
      </c>
      <c r="BD78" s="103">
        <f t="shared" si="41"/>
        <v>23.041474654377879</v>
      </c>
      <c r="BE78" s="103">
        <f t="shared" si="42"/>
        <v>14.814814814814813</v>
      </c>
    </row>
    <row r="79" spans="1:57" ht="15" customHeight="1" x14ac:dyDescent="0.2">
      <c r="A79" s="108" t="s">
        <v>97</v>
      </c>
      <c r="B79" s="272">
        <v>1193</v>
      </c>
      <c r="C79" s="272">
        <v>648</v>
      </c>
      <c r="D79" s="272">
        <v>545</v>
      </c>
      <c r="E79" s="272"/>
      <c r="F79" s="272">
        <v>230</v>
      </c>
      <c r="G79" s="272">
        <v>137</v>
      </c>
      <c r="H79" s="272">
        <v>93</v>
      </c>
      <c r="I79" s="272"/>
      <c r="J79" s="272">
        <v>301</v>
      </c>
      <c r="K79" s="272">
        <v>165</v>
      </c>
      <c r="L79" s="272">
        <v>136</v>
      </c>
      <c r="M79" s="272"/>
      <c r="N79" s="272">
        <v>207</v>
      </c>
      <c r="O79" s="272">
        <v>108</v>
      </c>
      <c r="P79" s="272">
        <v>99</v>
      </c>
      <c r="Q79" s="272"/>
      <c r="R79" s="272">
        <v>273</v>
      </c>
      <c r="S79" s="272">
        <v>150</v>
      </c>
      <c r="T79" s="272">
        <v>123</v>
      </c>
      <c r="U79" s="272"/>
      <c r="V79" s="272">
        <v>139</v>
      </c>
      <c r="W79" s="272">
        <v>66</v>
      </c>
      <c r="X79" s="272">
        <v>73</v>
      </c>
      <c r="Y79" s="272"/>
      <c r="Z79" s="272">
        <v>43</v>
      </c>
      <c r="AA79" s="272">
        <v>22</v>
      </c>
      <c r="AB79" s="272">
        <v>21</v>
      </c>
      <c r="AD79" s="108" t="s">
        <v>97</v>
      </c>
      <c r="AE79" s="103">
        <f t="shared" si="22"/>
        <v>22.365954255718034</v>
      </c>
      <c r="AF79" s="103">
        <f t="shared" si="23"/>
        <v>24.990358657925182</v>
      </c>
      <c r="AG79" s="103">
        <f t="shared" si="24"/>
        <v>19.883254286756657</v>
      </c>
      <c r="AH79" s="143"/>
      <c r="AI79" s="103">
        <f t="shared" si="25"/>
        <v>20.928116469517743</v>
      </c>
      <c r="AJ79" s="103">
        <f t="shared" si="26"/>
        <v>24.420677361853834</v>
      </c>
      <c r="AK79" s="103">
        <f t="shared" si="27"/>
        <v>17.286245353159853</v>
      </c>
      <c r="AL79" s="106"/>
      <c r="AM79" s="103">
        <f t="shared" si="28"/>
        <v>30.281690140845068</v>
      </c>
      <c r="AN79" s="103">
        <f t="shared" si="29"/>
        <v>33.950617283950621</v>
      </c>
      <c r="AO79" s="103">
        <f t="shared" si="30"/>
        <v>26.771653543307089</v>
      </c>
      <c r="AP79" s="106"/>
      <c r="AQ79" s="103">
        <f t="shared" si="31"/>
        <v>21.652719665271967</v>
      </c>
      <c r="AR79" s="103">
        <f t="shared" si="32"/>
        <v>22.736842105263158</v>
      </c>
      <c r="AS79" s="103">
        <f t="shared" si="33"/>
        <v>20.582120582120584</v>
      </c>
      <c r="AT79" s="106"/>
      <c r="AU79" s="103">
        <f t="shared" si="34"/>
        <v>24.506283662477557</v>
      </c>
      <c r="AV79" s="103">
        <f t="shared" si="35"/>
        <v>28.957528957528954</v>
      </c>
      <c r="AW79" s="103">
        <f t="shared" si="36"/>
        <v>20.63758389261745</v>
      </c>
      <c r="AX79" s="106"/>
      <c r="AY79" s="103">
        <f t="shared" si="37"/>
        <v>15.342163355408388</v>
      </c>
      <c r="AZ79" s="103">
        <f t="shared" si="38"/>
        <v>15.420560747663551</v>
      </c>
      <c r="BA79" s="103">
        <f t="shared" si="39"/>
        <v>15.271966527196653</v>
      </c>
      <c r="BB79" s="143"/>
      <c r="BC79" s="103">
        <f t="shared" si="40"/>
        <v>16.226415094339622</v>
      </c>
      <c r="BD79" s="103">
        <f t="shared" si="41"/>
        <v>17.599999999999998</v>
      </c>
      <c r="BE79" s="103">
        <f t="shared" si="42"/>
        <v>15</v>
      </c>
    </row>
    <row r="80" spans="1:57" ht="15" customHeight="1" x14ac:dyDescent="0.2">
      <c r="A80" s="108" t="s">
        <v>98</v>
      </c>
      <c r="B80" s="272">
        <v>2984</v>
      </c>
      <c r="C80" s="272">
        <v>1612</v>
      </c>
      <c r="D80" s="272">
        <v>1372</v>
      </c>
      <c r="E80" s="272"/>
      <c r="F80" s="272">
        <v>716</v>
      </c>
      <c r="G80" s="272">
        <v>413</v>
      </c>
      <c r="H80" s="272">
        <v>303</v>
      </c>
      <c r="I80" s="272"/>
      <c r="J80" s="272">
        <v>715</v>
      </c>
      <c r="K80" s="272">
        <v>389</v>
      </c>
      <c r="L80" s="272">
        <v>326</v>
      </c>
      <c r="M80" s="272"/>
      <c r="N80" s="272">
        <v>562</v>
      </c>
      <c r="O80" s="272">
        <v>301</v>
      </c>
      <c r="P80" s="272">
        <v>261</v>
      </c>
      <c r="Q80" s="272"/>
      <c r="R80" s="272">
        <v>536</v>
      </c>
      <c r="S80" s="272">
        <v>298</v>
      </c>
      <c r="T80" s="272">
        <v>238</v>
      </c>
      <c r="U80" s="272"/>
      <c r="V80" s="272">
        <v>429</v>
      </c>
      <c r="W80" s="272">
        <v>198</v>
      </c>
      <c r="X80" s="272">
        <v>231</v>
      </c>
      <c r="Y80" s="272"/>
      <c r="Z80" s="272">
        <v>26</v>
      </c>
      <c r="AA80" s="272">
        <v>13</v>
      </c>
      <c r="AB80" s="272">
        <v>13</v>
      </c>
      <c r="AD80" s="108" t="s">
        <v>98</v>
      </c>
      <c r="AE80" s="103">
        <f t="shared" si="22"/>
        <v>29.644347307768726</v>
      </c>
      <c r="AF80" s="103">
        <f t="shared" si="23"/>
        <v>32.259355613368015</v>
      </c>
      <c r="AG80" s="103">
        <f t="shared" si="24"/>
        <v>27.066482540935095</v>
      </c>
      <c r="AH80" s="143"/>
      <c r="AI80" s="103">
        <f t="shared" si="25"/>
        <v>27.496159754224269</v>
      </c>
      <c r="AJ80" s="103">
        <f t="shared" si="26"/>
        <v>30.683506686478456</v>
      </c>
      <c r="AK80" s="103">
        <f t="shared" si="27"/>
        <v>24.085850556438793</v>
      </c>
      <c r="AL80" s="106"/>
      <c r="AM80" s="103">
        <f t="shared" si="28"/>
        <v>34.243295019157088</v>
      </c>
      <c r="AN80" s="103">
        <f t="shared" si="29"/>
        <v>36.321195144724555</v>
      </c>
      <c r="AO80" s="103">
        <f t="shared" si="30"/>
        <v>32.055063913470995</v>
      </c>
      <c r="AP80" s="106"/>
      <c r="AQ80" s="103">
        <f t="shared" si="31"/>
        <v>31.066887783305692</v>
      </c>
      <c r="AR80" s="103">
        <f t="shared" si="32"/>
        <v>34.165720771850175</v>
      </c>
      <c r="AS80" s="103">
        <f t="shared" si="33"/>
        <v>28.125</v>
      </c>
      <c r="AT80" s="106"/>
      <c r="AU80" s="103">
        <f t="shared" si="34"/>
        <v>30.180180180180184</v>
      </c>
      <c r="AV80" s="103">
        <f t="shared" si="35"/>
        <v>33.672316384180789</v>
      </c>
      <c r="AW80" s="103">
        <f t="shared" si="36"/>
        <v>26.711560044893378</v>
      </c>
      <c r="AX80" s="106"/>
      <c r="AY80" s="103">
        <f t="shared" si="37"/>
        <v>27.784974093264246</v>
      </c>
      <c r="AZ80" s="103">
        <f t="shared" si="38"/>
        <v>28.125</v>
      </c>
      <c r="BA80" s="103">
        <f t="shared" si="39"/>
        <v>27.500000000000004</v>
      </c>
      <c r="BB80" s="143"/>
      <c r="BC80" s="103">
        <f t="shared" si="40"/>
        <v>10.612244897959183</v>
      </c>
      <c r="BD80" s="103">
        <f t="shared" si="41"/>
        <v>11.818181818181818</v>
      </c>
      <c r="BE80" s="103">
        <f t="shared" si="42"/>
        <v>9.6296296296296298</v>
      </c>
    </row>
    <row r="81" spans="1:60" ht="15" customHeight="1" x14ac:dyDescent="0.2">
      <c r="A81" s="108" t="s">
        <v>99</v>
      </c>
      <c r="B81" s="272">
        <v>3597</v>
      </c>
      <c r="C81" s="272">
        <v>1988</v>
      </c>
      <c r="D81" s="272">
        <v>1609</v>
      </c>
      <c r="E81" s="272"/>
      <c r="F81" s="272">
        <v>765</v>
      </c>
      <c r="G81" s="272">
        <v>408</v>
      </c>
      <c r="H81" s="272">
        <v>357</v>
      </c>
      <c r="I81" s="272"/>
      <c r="J81" s="272">
        <v>756</v>
      </c>
      <c r="K81" s="272">
        <v>431</v>
      </c>
      <c r="L81" s="272">
        <v>325</v>
      </c>
      <c r="M81" s="272"/>
      <c r="N81" s="272">
        <v>660</v>
      </c>
      <c r="O81" s="272">
        <v>382</v>
      </c>
      <c r="P81" s="272">
        <v>278</v>
      </c>
      <c r="Q81" s="272"/>
      <c r="R81" s="272">
        <v>746</v>
      </c>
      <c r="S81" s="272">
        <v>424</v>
      </c>
      <c r="T81" s="272">
        <v>322</v>
      </c>
      <c r="U81" s="272"/>
      <c r="V81" s="272">
        <v>521</v>
      </c>
      <c r="W81" s="272">
        <v>269</v>
      </c>
      <c r="X81" s="272">
        <v>252</v>
      </c>
      <c r="Y81" s="272"/>
      <c r="Z81" s="272">
        <v>149</v>
      </c>
      <c r="AA81" s="272">
        <v>74</v>
      </c>
      <c r="AB81" s="272">
        <v>75</v>
      </c>
      <c r="AD81" s="108" t="s">
        <v>99</v>
      </c>
      <c r="AE81" s="103">
        <f t="shared" si="22"/>
        <v>31.572017905731592</v>
      </c>
      <c r="AF81" s="103">
        <f t="shared" si="23"/>
        <v>35.292029114148768</v>
      </c>
      <c r="AG81" s="103">
        <f t="shared" si="24"/>
        <v>27.934027777777775</v>
      </c>
      <c r="AH81" s="143"/>
      <c r="AI81" s="103">
        <f t="shared" si="25"/>
        <v>29.423076923076923</v>
      </c>
      <c r="AJ81" s="103">
        <f t="shared" si="26"/>
        <v>31.240428790199083</v>
      </c>
      <c r="AK81" s="103">
        <f t="shared" si="27"/>
        <v>27.588871715610509</v>
      </c>
      <c r="AL81" s="106"/>
      <c r="AM81" s="103">
        <f t="shared" si="28"/>
        <v>33.689839572192511</v>
      </c>
      <c r="AN81" s="103">
        <f t="shared" si="29"/>
        <v>37.773882559158636</v>
      </c>
      <c r="AO81" s="103">
        <f t="shared" si="30"/>
        <v>29.465095194922934</v>
      </c>
      <c r="AP81" s="106"/>
      <c r="AQ81" s="103">
        <f t="shared" si="31"/>
        <v>33.468559837728193</v>
      </c>
      <c r="AR81" s="103">
        <f t="shared" si="32"/>
        <v>38.009950248756219</v>
      </c>
      <c r="AS81" s="103">
        <f t="shared" si="33"/>
        <v>28.748707342295759</v>
      </c>
      <c r="AT81" s="106"/>
      <c r="AU81" s="103">
        <f t="shared" si="34"/>
        <v>34.001823154056517</v>
      </c>
      <c r="AV81" s="103">
        <f t="shared" si="35"/>
        <v>38.970588235294116</v>
      </c>
      <c r="AW81" s="103">
        <f t="shared" si="36"/>
        <v>29.11392405063291</v>
      </c>
      <c r="AX81" s="106"/>
      <c r="AY81" s="103">
        <f t="shared" si="37"/>
        <v>29.089893914014521</v>
      </c>
      <c r="AZ81" s="103">
        <f t="shared" si="38"/>
        <v>32.254196642685848</v>
      </c>
      <c r="BA81" s="103">
        <f t="shared" si="39"/>
        <v>26.332288401253916</v>
      </c>
      <c r="BB81" s="143"/>
      <c r="BC81" s="103">
        <v>0</v>
      </c>
      <c r="BD81" s="103">
        <v>0</v>
      </c>
      <c r="BE81" s="103">
        <v>0</v>
      </c>
    </row>
    <row r="82" spans="1:60" ht="15" customHeight="1" x14ac:dyDescent="0.2">
      <c r="A82" s="108" t="s">
        <v>100</v>
      </c>
      <c r="B82" s="272">
        <v>1448</v>
      </c>
      <c r="C82" s="272">
        <v>723</v>
      </c>
      <c r="D82" s="272">
        <v>725</v>
      </c>
      <c r="E82" s="272"/>
      <c r="F82" s="272">
        <v>343</v>
      </c>
      <c r="G82" s="272">
        <v>187</v>
      </c>
      <c r="H82" s="272">
        <v>156</v>
      </c>
      <c r="I82" s="272"/>
      <c r="J82" s="272">
        <v>330</v>
      </c>
      <c r="K82" s="272">
        <v>157</v>
      </c>
      <c r="L82" s="272">
        <v>173</v>
      </c>
      <c r="M82" s="272"/>
      <c r="N82" s="272">
        <v>303</v>
      </c>
      <c r="O82" s="272">
        <v>147</v>
      </c>
      <c r="P82" s="272">
        <v>156</v>
      </c>
      <c r="Q82" s="272"/>
      <c r="R82" s="272">
        <v>267</v>
      </c>
      <c r="S82" s="272">
        <v>129</v>
      </c>
      <c r="T82" s="272">
        <v>138</v>
      </c>
      <c r="U82" s="272"/>
      <c r="V82" s="272">
        <v>177</v>
      </c>
      <c r="W82" s="272">
        <v>85</v>
      </c>
      <c r="X82" s="272">
        <v>92</v>
      </c>
      <c r="Y82" s="272"/>
      <c r="Z82" s="272">
        <v>28</v>
      </c>
      <c r="AA82" s="272">
        <v>18</v>
      </c>
      <c r="AB82" s="272">
        <v>10</v>
      </c>
      <c r="AD82" s="108" t="s">
        <v>100</v>
      </c>
      <c r="AE82" s="103">
        <f t="shared" si="22"/>
        <v>23.910171730515192</v>
      </c>
      <c r="AF82" s="103">
        <f t="shared" si="23"/>
        <v>25.08674531575295</v>
      </c>
      <c r="AG82" s="103">
        <f t="shared" si="24"/>
        <v>22.841839949590423</v>
      </c>
      <c r="AH82" s="143"/>
      <c r="AI82" s="103">
        <f t="shared" si="25"/>
        <v>24.945454545454545</v>
      </c>
      <c r="AJ82" s="103">
        <f t="shared" si="26"/>
        <v>26.338028169014084</v>
      </c>
      <c r="AK82" s="103">
        <f t="shared" si="27"/>
        <v>23.458646616541355</v>
      </c>
      <c r="AL82" s="106"/>
      <c r="AM82" s="103">
        <f t="shared" si="28"/>
        <v>27.182866556836906</v>
      </c>
      <c r="AN82" s="103">
        <f t="shared" si="29"/>
        <v>26.610169491525426</v>
      </c>
      <c r="AO82" s="103">
        <f t="shared" si="30"/>
        <v>27.724358974358974</v>
      </c>
      <c r="AP82" s="106"/>
      <c r="AQ82" s="103">
        <f t="shared" si="31"/>
        <v>28.397375820056229</v>
      </c>
      <c r="AR82" s="103">
        <f t="shared" si="32"/>
        <v>28.823529411764703</v>
      </c>
      <c r="AS82" s="103">
        <f t="shared" si="33"/>
        <v>28.007181328545784</v>
      </c>
      <c r="AT82" s="106"/>
      <c r="AU82" s="103">
        <f t="shared" si="34"/>
        <v>23.649247121346324</v>
      </c>
      <c r="AV82" s="103">
        <f t="shared" si="35"/>
        <v>25.294117647058822</v>
      </c>
      <c r="AW82" s="103">
        <f t="shared" si="36"/>
        <v>22.294022617124394</v>
      </c>
      <c r="AX82" s="106"/>
      <c r="AY82" s="103">
        <f t="shared" si="37"/>
        <v>20.182440136830103</v>
      </c>
      <c r="AZ82" s="103">
        <f t="shared" si="38"/>
        <v>22.309711286089239</v>
      </c>
      <c r="BA82" s="103">
        <f t="shared" si="39"/>
        <v>18.548387096774192</v>
      </c>
      <c r="BB82" s="143"/>
      <c r="BC82" s="103">
        <f t="shared" ref="BC82:BE87" si="43">+Z82/(Z82+Z38+Z129)*100</f>
        <v>7.1065989847715745</v>
      </c>
      <c r="BD82" s="103">
        <f t="shared" si="43"/>
        <v>9.94475138121547</v>
      </c>
      <c r="BE82" s="103">
        <f t="shared" si="43"/>
        <v>4.6948356807511731</v>
      </c>
    </row>
    <row r="83" spans="1:60" ht="15" customHeight="1" x14ac:dyDescent="0.2">
      <c r="A83" s="108" t="s">
        <v>101</v>
      </c>
      <c r="B83" s="272">
        <v>2015</v>
      </c>
      <c r="C83" s="272">
        <v>1066</v>
      </c>
      <c r="D83" s="272">
        <v>949</v>
      </c>
      <c r="E83" s="272"/>
      <c r="F83" s="272">
        <v>554</v>
      </c>
      <c r="G83" s="272">
        <v>325</v>
      </c>
      <c r="H83" s="272">
        <v>229</v>
      </c>
      <c r="I83" s="272"/>
      <c r="J83" s="272">
        <v>479</v>
      </c>
      <c r="K83" s="272">
        <v>245</v>
      </c>
      <c r="L83" s="272">
        <v>234</v>
      </c>
      <c r="M83" s="272"/>
      <c r="N83" s="272">
        <v>284</v>
      </c>
      <c r="O83" s="272">
        <v>154</v>
      </c>
      <c r="P83" s="272">
        <v>130</v>
      </c>
      <c r="Q83" s="272"/>
      <c r="R83" s="272">
        <v>411</v>
      </c>
      <c r="S83" s="272">
        <v>211</v>
      </c>
      <c r="T83" s="272">
        <v>200</v>
      </c>
      <c r="U83" s="272"/>
      <c r="V83" s="272">
        <v>257</v>
      </c>
      <c r="W83" s="272">
        <v>116</v>
      </c>
      <c r="X83" s="272">
        <v>141</v>
      </c>
      <c r="Y83" s="272"/>
      <c r="Z83" s="272">
        <v>30</v>
      </c>
      <c r="AA83" s="272">
        <v>15</v>
      </c>
      <c r="AB83" s="272">
        <v>15</v>
      </c>
      <c r="AD83" s="108" t="s">
        <v>101</v>
      </c>
      <c r="AE83" s="103">
        <f t="shared" si="22"/>
        <v>28.400281888653982</v>
      </c>
      <c r="AF83" s="103">
        <f t="shared" si="23"/>
        <v>31.096849474912485</v>
      </c>
      <c r="AG83" s="103">
        <f t="shared" si="24"/>
        <v>25.879465503136078</v>
      </c>
      <c r="AH83" s="143"/>
      <c r="AI83" s="103">
        <f t="shared" si="25"/>
        <v>33.474320241691842</v>
      </c>
      <c r="AJ83" s="103">
        <f t="shared" si="26"/>
        <v>38.875598086124405</v>
      </c>
      <c r="AK83" s="103">
        <f t="shared" si="27"/>
        <v>27.960927960927961</v>
      </c>
      <c r="AL83" s="106"/>
      <c r="AM83" s="103">
        <f t="shared" si="28"/>
        <v>34.044065387348972</v>
      </c>
      <c r="AN83" s="103">
        <f t="shared" si="29"/>
        <v>33.561643835616437</v>
      </c>
      <c r="AO83" s="103">
        <f t="shared" si="30"/>
        <v>34.564254062038401</v>
      </c>
      <c r="AP83" s="106"/>
      <c r="AQ83" s="103">
        <f t="shared" si="31"/>
        <v>24.027072758037225</v>
      </c>
      <c r="AR83" s="103">
        <f t="shared" si="32"/>
        <v>25.752508361204011</v>
      </c>
      <c r="AS83" s="103">
        <f t="shared" si="33"/>
        <v>22.260273972602739</v>
      </c>
      <c r="AT83" s="106"/>
      <c r="AU83" s="103">
        <f t="shared" si="34"/>
        <v>29.653679653679653</v>
      </c>
      <c r="AV83" s="103">
        <f t="shared" si="35"/>
        <v>30.758017492711371</v>
      </c>
      <c r="AW83" s="103">
        <f t="shared" si="36"/>
        <v>28.571428571428569</v>
      </c>
      <c r="AX83" s="106"/>
      <c r="AY83" s="103">
        <f t="shared" si="37"/>
        <v>21.928327645051194</v>
      </c>
      <c r="AZ83" s="103">
        <f t="shared" si="38"/>
        <v>24.52431289640592</v>
      </c>
      <c r="BA83" s="103">
        <f t="shared" si="39"/>
        <v>20.171673819742487</v>
      </c>
      <c r="BB83" s="143"/>
      <c r="BC83" s="103">
        <f t="shared" si="43"/>
        <v>10.238907849829351</v>
      </c>
      <c r="BD83" s="103">
        <f t="shared" si="43"/>
        <v>14.285714285714285</v>
      </c>
      <c r="BE83" s="103">
        <f t="shared" si="43"/>
        <v>7.9787234042553195</v>
      </c>
    </row>
    <row r="84" spans="1:60" ht="15" customHeight="1" x14ac:dyDescent="0.2">
      <c r="A84" s="108" t="s">
        <v>102</v>
      </c>
      <c r="B84" s="272">
        <v>589</v>
      </c>
      <c r="C84" s="272">
        <v>326</v>
      </c>
      <c r="D84" s="272">
        <v>263</v>
      </c>
      <c r="E84" s="272"/>
      <c r="F84" s="272">
        <v>129</v>
      </c>
      <c r="G84" s="272">
        <v>79</v>
      </c>
      <c r="H84" s="272">
        <v>50</v>
      </c>
      <c r="I84" s="272"/>
      <c r="J84" s="272">
        <v>132</v>
      </c>
      <c r="K84" s="272">
        <v>64</v>
      </c>
      <c r="L84" s="272">
        <v>68</v>
      </c>
      <c r="M84" s="272"/>
      <c r="N84" s="272">
        <v>114</v>
      </c>
      <c r="O84" s="272">
        <v>64</v>
      </c>
      <c r="P84" s="272">
        <v>50</v>
      </c>
      <c r="Q84" s="272"/>
      <c r="R84" s="272">
        <v>133</v>
      </c>
      <c r="S84" s="272">
        <v>77</v>
      </c>
      <c r="T84" s="272">
        <v>56</v>
      </c>
      <c r="U84" s="272"/>
      <c r="V84" s="272">
        <v>59</v>
      </c>
      <c r="W84" s="272">
        <v>34</v>
      </c>
      <c r="X84" s="272">
        <v>25</v>
      </c>
      <c r="Y84" s="272"/>
      <c r="Z84" s="272">
        <v>22</v>
      </c>
      <c r="AA84" s="272">
        <v>8</v>
      </c>
      <c r="AB84" s="272">
        <v>14</v>
      </c>
      <c r="AD84" s="108" t="s">
        <v>102</v>
      </c>
      <c r="AE84" s="103">
        <f t="shared" si="22"/>
        <v>31.363152289669859</v>
      </c>
      <c r="AF84" s="103">
        <f t="shared" si="23"/>
        <v>36.877828054298647</v>
      </c>
      <c r="AG84" s="103">
        <f t="shared" si="24"/>
        <v>26.458752515090545</v>
      </c>
      <c r="AH84" s="143"/>
      <c r="AI84" s="103">
        <f t="shared" si="25"/>
        <v>29.384965831435078</v>
      </c>
      <c r="AJ84" s="103">
        <f t="shared" si="26"/>
        <v>34.347826086956523</v>
      </c>
      <c r="AK84" s="103">
        <f t="shared" si="27"/>
        <v>23.923444976076556</v>
      </c>
      <c r="AL84" s="106"/>
      <c r="AM84" s="103">
        <f t="shared" si="28"/>
        <v>35.967302452316076</v>
      </c>
      <c r="AN84" s="103">
        <f t="shared" si="29"/>
        <v>37.647058823529413</v>
      </c>
      <c r="AO84" s="103">
        <f t="shared" si="30"/>
        <v>34.517766497461928</v>
      </c>
      <c r="AP84" s="106"/>
      <c r="AQ84" s="103">
        <f t="shared" si="31"/>
        <v>37.5</v>
      </c>
      <c r="AR84" s="103">
        <f t="shared" si="32"/>
        <v>41.830065359477125</v>
      </c>
      <c r="AS84" s="103">
        <f t="shared" si="33"/>
        <v>33.112582781456958</v>
      </c>
      <c r="AT84" s="106"/>
      <c r="AU84" s="103">
        <f t="shared" si="34"/>
        <v>37.150837988826815</v>
      </c>
      <c r="AV84" s="103">
        <f t="shared" si="35"/>
        <v>47.826086956521742</v>
      </c>
      <c r="AW84" s="103">
        <f t="shared" si="36"/>
        <v>28.426395939086298</v>
      </c>
      <c r="AX84" s="106"/>
      <c r="AY84" s="103">
        <f t="shared" si="37"/>
        <v>24.583333333333332</v>
      </c>
      <c r="AZ84" s="103">
        <f t="shared" si="38"/>
        <v>31.775700934579437</v>
      </c>
      <c r="BA84" s="103">
        <f t="shared" si="39"/>
        <v>18.796992481203006</v>
      </c>
      <c r="BB84" s="143"/>
      <c r="BC84" s="103">
        <f t="shared" si="43"/>
        <v>12.941176470588237</v>
      </c>
      <c r="BD84" s="103">
        <f t="shared" si="43"/>
        <v>12.698412698412698</v>
      </c>
      <c r="BE84" s="103">
        <f t="shared" si="43"/>
        <v>13.084112149532709</v>
      </c>
    </row>
    <row r="85" spans="1:60" ht="15" customHeight="1" x14ac:dyDescent="0.2">
      <c r="A85" s="108" t="s">
        <v>103</v>
      </c>
      <c r="B85" s="272">
        <v>5695</v>
      </c>
      <c r="C85" s="272">
        <v>3067</v>
      </c>
      <c r="D85" s="272">
        <v>2628</v>
      </c>
      <c r="E85" s="272"/>
      <c r="F85" s="272">
        <v>1457</v>
      </c>
      <c r="G85" s="272">
        <v>830</v>
      </c>
      <c r="H85" s="272">
        <v>627</v>
      </c>
      <c r="I85" s="272"/>
      <c r="J85" s="272">
        <v>1423</v>
      </c>
      <c r="K85" s="272">
        <v>743</v>
      </c>
      <c r="L85" s="272">
        <v>680</v>
      </c>
      <c r="M85" s="272"/>
      <c r="N85" s="272">
        <v>965</v>
      </c>
      <c r="O85" s="272">
        <v>520</v>
      </c>
      <c r="P85" s="272">
        <v>445</v>
      </c>
      <c r="Q85" s="272"/>
      <c r="R85" s="272">
        <v>1084</v>
      </c>
      <c r="S85" s="272">
        <v>589</v>
      </c>
      <c r="T85" s="272">
        <v>495</v>
      </c>
      <c r="U85" s="272"/>
      <c r="V85" s="272">
        <v>613</v>
      </c>
      <c r="W85" s="272">
        <v>314</v>
      </c>
      <c r="X85" s="272">
        <v>299</v>
      </c>
      <c r="Y85" s="272"/>
      <c r="Z85" s="272">
        <v>153</v>
      </c>
      <c r="AA85" s="272">
        <v>71</v>
      </c>
      <c r="AB85" s="272">
        <v>82</v>
      </c>
      <c r="AD85" s="108" t="s">
        <v>103</v>
      </c>
      <c r="AE85" s="103">
        <f t="shared" si="22"/>
        <v>33.75414888572783</v>
      </c>
      <c r="AF85" s="103">
        <f t="shared" si="23"/>
        <v>37.896947979735572</v>
      </c>
      <c r="AG85" s="103">
        <f t="shared" si="24"/>
        <v>29.935072331700653</v>
      </c>
      <c r="AH85" s="143"/>
      <c r="AI85" s="103">
        <f t="shared" si="25"/>
        <v>34.731823599523246</v>
      </c>
      <c r="AJ85" s="103">
        <f t="shared" si="26"/>
        <v>37.710131758291688</v>
      </c>
      <c r="AK85" s="103">
        <f t="shared" si="27"/>
        <v>31.444332998996995</v>
      </c>
      <c r="AL85" s="106"/>
      <c r="AM85" s="103">
        <f t="shared" si="28"/>
        <v>40.403180011357179</v>
      </c>
      <c r="AN85" s="103">
        <f t="shared" si="29"/>
        <v>42.16799091940976</v>
      </c>
      <c r="AO85" s="103">
        <f t="shared" si="30"/>
        <v>38.636363636363633</v>
      </c>
      <c r="AP85" s="106"/>
      <c r="AQ85" s="103">
        <f t="shared" si="31"/>
        <v>33.241474336892871</v>
      </c>
      <c r="AR85" s="103">
        <f t="shared" si="32"/>
        <v>37.681159420289859</v>
      </c>
      <c r="AS85" s="103">
        <f t="shared" si="33"/>
        <v>29.218647406434666</v>
      </c>
      <c r="AT85" s="106"/>
      <c r="AU85" s="103">
        <f t="shared" si="34"/>
        <v>35.763774331903662</v>
      </c>
      <c r="AV85" s="103">
        <f t="shared" si="35"/>
        <v>42.681159420289852</v>
      </c>
      <c r="AW85" s="103">
        <f t="shared" si="36"/>
        <v>29.981829194427618</v>
      </c>
      <c r="AX85" s="106"/>
      <c r="AY85" s="103">
        <f t="shared" si="37"/>
        <v>24.490611266480226</v>
      </c>
      <c r="AZ85" s="103">
        <f t="shared" si="38"/>
        <v>29.428303655107779</v>
      </c>
      <c r="BA85" s="103">
        <f t="shared" si="39"/>
        <v>20.821727019498606</v>
      </c>
      <c r="BB85" s="143"/>
      <c r="BC85" s="103">
        <f t="shared" si="43"/>
        <v>21.309192200557103</v>
      </c>
      <c r="BD85" s="103">
        <f t="shared" si="43"/>
        <v>23.432343234323433</v>
      </c>
      <c r="BE85" s="103">
        <f t="shared" si="43"/>
        <v>19.759036144578314</v>
      </c>
    </row>
    <row r="86" spans="1:60" ht="15" customHeight="1" x14ac:dyDescent="0.2">
      <c r="A86" s="108" t="s">
        <v>104</v>
      </c>
      <c r="B86" s="272">
        <v>4324</v>
      </c>
      <c r="C86" s="272">
        <v>2284</v>
      </c>
      <c r="D86" s="272">
        <v>2040</v>
      </c>
      <c r="E86" s="272"/>
      <c r="F86" s="272">
        <v>909</v>
      </c>
      <c r="G86" s="272">
        <v>500</v>
      </c>
      <c r="H86" s="272">
        <v>409</v>
      </c>
      <c r="I86" s="272"/>
      <c r="J86" s="272">
        <v>1036</v>
      </c>
      <c r="K86" s="272">
        <v>573</v>
      </c>
      <c r="L86" s="272">
        <v>463</v>
      </c>
      <c r="M86" s="272"/>
      <c r="N86" s="272">
        <v>668</v>
      </c>
      <c r="O86" s="272">
        <v>347</v>
      </c>
      <c r="P86" s="272">
        <v>321</v>
      </c>
      <c r="Q86" s="272"/>
      <c r="R86" s="272">
        <v>957</v>
      </c>
      <c r="S86" s="272">
        <v>496</v>
      </c>
      <c r="T86" s="272">
        <v>461</v>
      </c>
      <c r="U86" s="272"/>
      <c r="V86" s="272">
        <v>674</v>
      </c>
      <c r="W86" s="272">
        <v>320</v>
      </c>
      <c r="X86" s="272">
        <v>354</v>
      </c>
      <c r="Y86" s="272"/>
      <c r="Z86" s="272">
        <v>80</v>
      </c>
      <c r="AA86" s="272">
        <v>48</v>
      </c>
      <c r="AB86" s="272">
        <v>32</v>
      </c>
      <c r="AD86" s="108" t="s">
        <v>104</v>
      </c>
      <c r="AE86" s="103">
        <f t="shared" si="22"/>
        <v>32.321722230527733</v>
      </c>
      <c r="AF86" s="103">
        <f t="shared" si="23"/>
        <v>35.230603115841433</v>
      </c>
      <c r="AG86" s="103">
        <f t="shared" si="24"/>
        <v>29.586656997824512</v>
      </c>
      <c r="AH86" s="143"/>
      <c r="AI86" s="103">
        <f t="shared" si="25"/>
        <v>26.758904916102445</v>
      </c>
      <c r="AJ86" s="103">
        <f t="shared" si="26"/>
        <v>29.638411381149972</v>
      </c>
      <c r="AK86" s="103">
        <f t="shared" si="27"/>
        <v>23.918128654970761</v>
      </c>
      <c r="AL86" s="106"/>
      <c r="AM86" s="103">
        <f t="shared" si="28"/>
        <v>36.185819070904643</v>
      </c>
      <c r="AN86" s="103">
        <f t="shared" si="29"/>
        <v>39.300411522633745</v>
      </c>
      <c r="AO86" s="103">
        <f t="shared" si="30"/>
        <v>32.953736654804274</v>
      </c>
      <c r="AP86" s="106"/>
      <c r="AQ86" s="103">
        <f t="shared" si="31"/>
        <v>28.522630230572162</v>
      </c>
      <c r="AR86" s="103">
        <f t="shared" si="32"/>
        <v>30.465320456540823</v>
      </c>
      <c r="AS86" s="103">
        <f t="shared" si="33"/>
        <v>26.683291770573565</v>
      </c>
      <c r="AT86" s="106"/>
      <c r="AU86" s="103">
        <f t="shared" si="34"/>
        <v>39.808652246256237</v>
      </c>
      <c r="AV86" s="103">
        <f t="shared" si="35"/>
        <v>43.167972149695387</v>
      </c>
      <c r="AW86" s="103">
        <f t="shared" si="36"/>
        <v>36.733067729083665</v>
      </c>
      <c r="AX86" s="106"/>
      <c r="AY86" s="103">
        <f t="shared" si="37"/>
        <v>33.784461152882209</v>
      </c>
      <c r="AZ86" s="103">
        <f t="shared" si="38"/>
        <v>36.446469248291571</v>
      </c>
      <c r="BA86" s="103">
        <f t="shared" si="39"/>
        <v>31.692032229185319</v>
      </c>
      <c r="BB86" s="143"/>
      <c r="BC86" s="103">
        <f t="shared" si="43"/>
        <v>21.220159151193634</v>
      </c>
      <c r="BD86" s="103">
        <f t="shared" si="43"/>
        <v>27.906976744186046</v>
      </c>
      <c r="BE86" s="103">
        <f t="shared" si="43"/>
        <v>15.609756097560975</v>
      </c>
    </row>
    <row r="87" spans="1:60" ht="15" customHeight="1" thickBot="1" x14ac:dyDescent="0.25">
      <c r="A87" s="123" t="s">
        <v>105</v>
      </c>
      <c r="B87" s="272">
        <v>744</v>
      </c>
      <c r="C87" s="272">
        <v>402</v>
      </c>
      <c r="D87" s="272">
        <v>342</v>
      </c>
      <c r="E87" s="272"/>
      <c r="F87" s="272">
        <v>250</v>
      </c>
      <c r="G87" s="272">
        <v>131</v>
      </c>
      <c r="H87" s="272">
        <v>119</v>
      </c>
      <c r="I87" s="272"/>
      <c r="J87" s="272">
        <v>133</v>
      </c>
      <c r="K87" s="272">
        <v>75</v>
      </c>
      <c r="L87" s="272">
        <v>58</v>
      </c>
      <c r="M87" s="272"/>
      <c r="N87" s="272">
        <v>117</v>
      </c>
      <c r="O87" s="272">
        <v>60</v>
      </c>
      <c r="P87" s="272">
        <v>57</v>
      </c>
      <c r="Q87" s="272"/>
      <c r="R87" s="272">
        <v>141</v>
      </c>
      <c r="S87" s="272">
        <v>79</v>
      </c>
      <c r="T87" s="272">
        <v>62</v>
      </c>
      <c r="U87" s="272"/>
      <c r="V87" s="272">
        <v>70</v>
      </c>
      <c r="W87" s="272">
        <v>40</v>
      </c>
      <c r="X87" s="272">
        <v>30</v>
      </c>
      <c r="Y87" s="272"/>
      <c r="Z87" s="272">
        <v>33</v>
      </c>
      <c r="AA87" s="272">
        <v>17</v>
      </c>
      <c r="AB87" s="272">
        <v>16</v>
      </c>
      <c r="AD87" s="123" t="s">
        <v>105</v>
      </c>
      <c r="AE87" s="105">
        <f t="shared" si="22"/>
        <v>34.159779614325068</v>
      </c>
      <c r="AF87" s="105">
        <f t="shared" si="23"/>
        <v>35.765124555160142</v>
      </c>
      <c r="AG87" s="105">
        <f t="shared" si="24"/>
        <v>32.447817836812142</v>
      </c>
      <c r="AH87" s="156"/>
      <c r="AI87" s="105">
        <f t="shared" si="25"/>
        <v>38.819875776397517</v>
      </c>
      <c r="AJ87" s="105">
        <f t="shared" si="26"/>
        <v>37.971014492753625</v>
      </c>
      <c r="AK87" s="105">
        <f t="shared" si="27"/>
        <v>39.799331103678931</v>
      </c>
      <c r="AL87" s="101"/>
      <c r="AM87" s="105">
        <f t="shared" si="28"/>
        <v>24.675324675324674</v>
      </c>
      <c r="AN87" s="105">
        <f t="shared" si="29"/>
        <v>28.08988764044944</v>
      </c>
      <c r="AO87" s="105">
        <f t="shared" si="30"/>
        <v>21.323529411764707</v>
      </c>
      <c r="AP87" s="101"/>
      <c r="AQ87" s="105">
        <f t="shared" si="31"/>
        <v>31.621621621621621</v>
      </c>
      <c r="AR87" s="105">
        <f t="shared" si="32"/>
        <v>30.927835051546392</v>
      </c>
      <c r="AS87" s="105">
        <f t="shared" si="33"/>
        <v>32.386363636363633</v>
      </c>
      <c r="AT87" s="101"/>
      <c r="AU87" s="105">
        <f t="shared" si="34"/>
        <v>41.715976331360949</v>
      </c>
      <c r="AV87" s="105">
        <f t="shared" si="35"/>
        <v>46.470588235294116</v>
      </c>
      <c r="AW87" s="105">
        <f t="shared" si="36"/>
        <v>36.904761904761905</v>
      </c>
      <c r="AX87" s="101"/>
      <c r="AY87" s="105">
        <f t="shared" si="37"/>
        <v>29.045643153526974</v>
      </c>
      <c r="AZ87" s="105">
        <f t="shared" si="38"/>
        <v>31.25</v>
      </c>
      <c r="BA87" s="105">
        <f t="shared" si="39"/>
        <v>26.548672566371685</v>
      </c>
      <c r="BB87" s="156"/>
      <c r="BC87" s="105">
        <f t="shared" si="43"/>
        <v>71.739130434782609</v>
      </c>
      <c r="BD87" s="105">
        <f t="shared" si="43"/>
        <v>85</v>
      </c>
      <c r="BE87" s="105">
        <f t="shared" si="43"/>
        <v>61.53846153846154</v>
      </c>
    </row>
    <row r="88" spans="1:60" ht="15" customHeight="1" x14ac:dyDescent="0.2">
      <c r="A88" s="317" t="s">
        <v>256</v>
      </c>
      <c r="B88" s="317"/>
      <c r="C88" s="317"/>
      <c r="D88" s="317"/>
      <c r="E88" s="317"/>
      <c r="F88" s="317"/>
      <c r="G88" s="317"/>
      <c r="H88" s="317"/>
      <c r="I88" s="317"/>
      <c r="J88" s="317"/>
      <c r="K88" s="317"/>
      <c r="L88" s="317"/>
      <c r="M88" s="317"/>
      <c r="N88" s="317"/>
      <c r="O88" s="317"/>
      <c r="P88" s="317"/>
      <c r="Q88" s="317"/>
      <c r="R88" s="317"/>
      <c r="S88" s="317"/>
      <c r="T88" s="317"/>
      <c r="U88" s="317"/>
      <c r="V88" s="317"/>
      <c r="W88" s="317"/>
      <c r="X88" s="317"/>
      <c r="Y88" s="317"/>
      <c r="Z88" s="317"/>
      <c r="AA88" s="317"/>
      <c r="AB88" s="317"/>
      <c r="AD88" s="317" t="s">
        <v>256</v>
      </c>
      <c r="AE88" s="317"/>
      <c r="AF88" s="317"/>
      <c r="AG88" s="317"/>
      <c r="AH88" s="317"/>
      <c r="AI88" s="317"/>
      <c r="AJ88" s="317"/>
      <c r="AK88" s="317"/>
      <c r="AL88" s="317"/>
      <c r="AM88" s="317"/>
      <c r="AN88" s="317"/>
      <c r="AO88" s="317"/>
      <c r="AP88" s="317"/>
      <c r="AQ88" s="317"/>
      <c r="AR88" s="317"/>
      <c r="AS88" s="317"/>
      <c r="AT88" s="317"/>
      <c r="AU88" s="317"/>
      <c r="AV88" s="317"/>
      <c r="AW88" s="317"/>
      <c r="AX88" s="317"/>
      <c r="AY88" s="317"/>
      <c r="AZ88" s="317"/>
      <c r="BA88" s="317"/>
      <c r="BB88" s="317"/>
      <c r="BC88" s="317"/>
      <c r="BD88" s="317"/>
      <c r="BE88" s="317"/>
    </row>
    <row r="89" spans="1:60" ht="15" customHeight="1" x14ac:dyDescent="0.2">
      <c r="A89" s="318" t="s">
        <v>242</v>
      </c>
      <c r="B89" s="318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D89" s="318" t="s">
        <v>242</v>
      </c>
      <c r="AE89" s="318"/>
      <c r="AF89" s="318"/>
      <c r="AG89" s="318"/>
      <c r="AH89" s="318"/>
      <c r="AI89" s="318"/>
      <c r="AJ89" s="318"/>
      <c r="AK89" s="318"/>
      <c r="AL89" s="318"/>
      <c r="AM89" s="318"/>
      <c r="AN89" s="318"/>
      <c r="AO89" s="318"/>
      <c r="AP89" s="318"/>
      <c r="AQ89" s="318"/>
      <c r="AR89" s="318"/>
      <c r="AS89" s="318"/>
      <c r="AT89" s="318"/>
      <c r="AU89" s="318"/>
      <c r="AV89" s="318"/>
      <c r="AW89" s="318"/>
      <c r="AX89" s="318"/>
      <c r="AY89" s="318"/>
      <c r="AZ89" s="318"/>
      <c r="BA89" s="318"/>
      <c r="BB89" s="318"/>
      <c r="BC89" s="318"/>
      <c r="BD89" s="318"/>
      <c r="BE89" s="318"/>
    </row>
    <row r="92" spans="1:60" ht="15" customHeight="1" x14ac:dyDescent="0.2">
      <c r="Z92" s="29"/>
      <c r="AA92" s="308" t="s">
        <v>356</v>
      </c>
      <c r="AB92" s="308"/>
    </row>
    <row r="93" spans="1:60" ht="15" customHeight="1" x14ac:dyDescent="0.2">
      <c r="Z93" s="30"/>
      <c r="AA93" s="308"/>
      <c r="AB93" s="308"/>
    </row>
    <row r="96" spans="1:60" ht="15" customHeight="1" x14ac:dyDescent="0.2">
      <c r="A96" s="326" t="s">
        <v>283</v>
      </c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D96" s="326" t="s">
        <v>282</v>
      </c>
      <c r="AE96" s="326"/>
      <c r="AF96" s="326"/>
      <c r="AG96" s="326"/>
      <c r="AH96" s="326"/>
      <c r="AI96" s="326"/>
      <c r="AJ96" s="326"/>
      <c r="AK96" s="326"/>
      <c r="AL96" s="326"/>
      <c r="AM96" s="326"/>
      <c r="AN96" s="326"/>
      <c r="AO96" s="326"/>
      <c r="AP96" s="326"/>
      <c r="AQ96" s="326"/>
      <c r="AR96" s="326"/>
      <c r="AS96" s="326"/>
      <c r="AT96" s="326"/>
      <c r="AU96" s="326"/>
      <c r="AV96" s="326"/>
      <c r="AW96" s="326"/>
      <c r="AX96" s="326"/>
      <c r="AY96" s="326"/>
      <c r="AZ96" s="326"/>
      <c r="BA96" s="326"/>
      <c r="BB96" s="326"/>
      <c r="BC96" s="326"/>
      <c r="BD96" s="326"/>
      <c r="BE96" s="326"/>
      <c r="BF96" s="29"/>
      <c r="BG96" s="308" t="s">
        <v>356</v>
      </c>
      <c r="BH96" s="308"/>
    </row>
    <row r="97" spans="1:60" ht="15" customHeight="1" x14ac:dyDescent="0.2">
      <c r="A97" s="325" t="s">
        <v>130</v>
      </c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5"/>
      <c r="AB97" s="325"/>
      <c r="AD97" s="325" t="s">
        <v>131</v>
      </c>
      <c r="AE97" s="325"/>
      <c r="AF97" s="325"/>
      <c r="AG97" s="325"/>
      <c r="AH97" s="325"/>
      <c r="AI97" s="325"/>
      <c r="AJ97" s="325"/>
      <c r="AK97" s="325"/>
      <c r="AL97" s="325"/>
      <c r="AM97" s="325"/>
      <c r="AN97" s="325"/>
      <c r="AO97" s="325"/>
      <c r="AP97" s="325"/>
      <c r="AQ97" s="325"/>
      <c r="AR97" s="325"/>
      <c r="AS97" s="325"/>
      <c r="AT97" s="325"/>
      <c r="AU97" s="325"/>
      <c r="AV97" s="325"/>
      <c r="AW97" s="325"/>
      <c r="AX97" s="325"/>
      <c r="AY97" s="325"/>
      <c r="AZ97" s="325"/>
      <c r="BA97" s="325"/>
      <c r="BB97" s="325"/>
      <c r="BC97" s="325"/>
      <c r="BD97" s="325"/>
      <c r="BE97" s="325"/>
      <c r="BF97" s="30"/>
      <c r="BG97" s="308"/>
      <c r="BH97" s="308"/>
    </row>
    <row r="98" spans="1:60" ht="15" customHeight="1" x14ac:dyDescent="0.2">
      <c r="A98" s="321" t="s">
        <v>254</v>
      </c>
      <c r="B98" s="321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D98" s="321" t="s">
        <v>254</v>
      </c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102"/>
    </row>
    <row r="99" spans="1:60" ht="15" customHeight="1" x14ac:dyDescent="0.2">
      <c r="A99" s="321" t="s">
        <v>264</v>
      </c>
      <c r="B99" s="321"/>
      <c r="C99" s="321"/>
      <c r="D99" s="321"/>
      <c r="E99" s="321"/>
      <c r="F99" s="321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D99" s="321" t="s">
        <v>264</v>
      </c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1"/>
      <c r="AS99" s="321"/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102"/>
    </row>
    <row r="100" spans="1:60" ht="15" customHeight="1" x14ac:dyDescent="0.2">
      <c r="A100" s="321" t="s">
        <v>248</v>
      </c>
      <c r="B100" s="321"/>
      <c r="C100" s="321"/>
      <c r="D100" s="321"/>
      <c r="E100" s="321"/>
      <c r="F100" s="321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D100" s="321" t="s">
        <v>248</v>
      </c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  <c r="AP100" s="321"/>
      <c r="AQ100" s="321"/>
      <c r="AR100" s="321"/>
      <c r="AS100" s="321"/>
      <c r="AT100" s="321"/>
      <c r="AU100" s="321"/>
      <c r="AV100" s="321"/>
      <c r="AW100" s="321"/>
      <c r="AX100" s="321"/>
      <c r="AY100" s="321"/>
      <c r="AZ100" s="321"/>
      <c r="BA100" s="321"/>
      <c r="BB100" s="321"/>
      <c r="BC100" s="321"/>
      <c r="BD100" s="321"/>
      <c r="BE100" s="321"/>
      <c r="BF100" s="102"/>
    </row>
    <row r="101" spans="1:60" ht="15" customHeight="1" x14ac:dyDescent="0.2">
      <c r="A101" s="321" t="s">
        <v>513</v>
      </c>
      <c r="B101" s="321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D101" s="321" t="s">
        <v>513</v>
      </c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  <c r="AP101" s="321"/>
      <c r="AQ101" s="321"/>
      <c r="AR101" s="321"/>
      <c r="AS101" s="321"/>
      <c r="AT101" s="321"/>
      <c r="AU101" s="321"/>
      <c r="AV101" s="321"/>
      <c r="AW101" s="321"/>
      <c r="AX101" s="321"/>
      <c r="AY101" s="321"/>
      <c r="AZ101" s="321"/>
      <c r="BA101" s="321"/>
      <c r="BB101" s="321"/>
      <c r="BC101" s="321"/>
      <c r="BD101" s="321"/>
      <c r="BE101" s="321"/>
      <c r="BF101" s="102"/>
    </row>
    <row r="102" spans="1:60" ht="15" customHeight="1" thickBot="1" x14ac:dyDescent="0.25">
      <c r="A102" s="100"/>
      <c r="B102" s="142"/>
      <c r="C102" s="100"/>
      <c r="D102" s="100"/>
      <c r="E102" s="100"/>
      <c r="F102" s="101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D102" s="100"/>
      <c r="AE102" s="142"/>
      <c r="AF102" s="100"/>
      <c r="AG102" s="100"/>
      <c r="AH102" s="100"/>
      <c r="AI102" s="101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2"/>
    </row>
    <row r="103" spans="1:60" ht="15" customHeight="1" x14ac:dyDescent="0.2">
      <c r="A103" s="323" t="s">
        <v>260</v>
      </c>
      <c r="B103" s="316" t="s">
        <v>261</v>
      </c>
      <c r="C103" s="316"/>
      <c r="D103" s="316"/>
      <c r="E103" s="109"/>
      <c r="F103" s="316" t="s">
        <v>116</v>
      </c>
      <c r="G103" s="316"/>
      <c r="H103" s="316"/>
      <c r="I103" s="109"/>
      <c r="J103" s="316" t="s">
        <v>117</v>
      </c>
      <c r="K103" s="316"/>
      <c r="L103" s="316"/>
      <c r="M103" s="109"/>
      <c r="N103" s="316" t="s">
        <v>118</v>
      </c>
      <c r="O103" s="316"/>
      <c r="P103" s="316"/>
      <c r="Q103" s="109"/>
      <c r="R103" s="316" t="s">
        <v>119</v>
      </c>
      <c r="S103" s="316"/>
      <c r="T103" s="316"/>
      <c r="U103" s="109"/>
      <c r="V103" s="316" t="s">
        <v>120</v>
      </c>
      <c r="W103" s="316"/>
      <c r="X103" s="316"/>
      <c r="Y103" s="109"/>
      <c r="Z103" s="316" t="s">
        <v>121</v>
      </c>
      <c r="AA103" s="316"/>
      <c r="AB103" s="316"/>
      <c r="AD103" s="323" t="s">
        <v>260</v>
      </c>
      <c r="AE103" s="316" t="s">
        <v>261</v>
      </c>
      <c r="AF103" s="316"/>
      <c r="AG103" s="316"/>
      <c r="AH103" s="109"/>
      <c r="AI103" s="316" t="s">
        <v>116</v>
      </c>
      <c r="AJ103" s="316"/>
      <c r="AK103" s="316"/>
      <c r="AL103" s="109"/>
      <c r="AM103" s="316" t="s">
        <v>117</v>
      </c>
      <c r="AN103" s="316"/>
      <c r="AO103" s="316"/>
      <c r="AP103" s="109"/>
      <c r="AQ103" s="316" t="s">
        <v>118</v>
      </c>
      <c r="AR103" s="316"/>
      <c r="AS103" s="316"/>
      <c r="AT103" s="109"/>
      <c r="AU103" s="316" t="s">
        <v>119</v>
      </c>
      <c r="AV103" s="316"/>
      <c r="AW103" s="316"/>
      <c r="AX103" s="109"/>
      <c r="AY103" s="316" t="s">
        <v>120</v>
      </c>
      <c r="AZ103" s="316"/>
      <c r="BA103" s="316"/>
      <c r="BB103" s="109"/>
      <c r="BC103" s="316" t="s">
        <v>121</v>
      </c>
      <c r="BD103" s="316"/>
      <c r="BE103" s="316"/>
      <c r="BF103" s="102"/>
    </row>
    <row r="104" spans="1:60" ht="15" customHeight="1" thickBot="1" x14ac:dyDescent="0.25">
      <c r="A104" s="324"/>
      <c r="B104" s="110" t="s">
        <v>70</v>
      </c>
      <c r="C104" s="110" t="s">
        <v>71</v>
      </c>
      <c r="D104" s="110" t="s">
        <v>72</v>
      </c>
      <c r="E104" s="111"/>
      <c r="F104" s="110" t="s">
        <v>70</v>
      </c>
      <c r="G104" s="110" t="s">
        <v>71</v>
      </c>
      <c r="H104" s="110" t="s">
        <v>72</v>
      </c>
      <c r="I104" s="111"/>
      <c r="J104" s="110" t="s">
        <v>70</v>
      </c>
      <c r="K104" s="110" t="s">
        <v>71</v>
      </c>
      <c r="L104" s="110" t="s">
        <v>72</v>
      </c>
      <c r="M104" s="111"/>
      <c r="N104" s="110" t="s">
        <v>70</v>
      </c>
      <c r="O104" s="110" t="s">
        <v>71</v>
      </c>
      <c r="P104" s="110" t="s">
        <v>72</v>
      </c>
      <c r="Q104" s="111"/>
      <c r="R104" s="110" t="s">
        <v>70</v>
      </c>
      <c r="S104" s="110" t="s">
        <v>71</v>
      </c>
      <c r="T104" s="110" t="s">
        <v>72</v>
      </c>
      <c r="U104" s="111"/>
      <c r="V104" s="110" t="s">
        <v>70</v>
      </c>
      <c r="W104" s="110" t="s">
        <v>71</v>
      </c>
      <c r="X104" s="110" t="s">
        <v>72</v>
      </c>
      <c r="Y104" s="111"/>
      <c r="Z104" s="110" t="s">
        <v>70</v>
      </c>
      <c r="AA104" s="110" t="s">
        <v>71</v>
      </c>
      <c r="AB104" s="110" t="s">
        <v>72</v>
      </c>
      <c r="AD104" s="324"/>
      <c r="AE104" s="110" t="s">
        <v>70</v>
      </c>
      <c r="AF104" s="110" t="s">
        <v>71</v>
      </c>
      <c r="AG104" s="110" t="s">
        <v>72</v>
      </c>
      <c r="AH104" s="111"/>
      <c r="AI104" s="110" t="s">
        <v>70</v>
      </c>
      <c r="AJ104" s="110" t="s">
        <v>71</v>
      </c>
      <c r="AK104" s="110" t="s">
        <v>72</v>
      </c>
      <c r="AL104" s="111"/>
      <c r="AM104" s="110" t="s">
        <v>70</v>
      </c>
      <c r="AN104" s="110" t="s">
        <v>71</v>
      </c>
      <c r="AO104" s="110" t="s">
        <v>72</v>
      </c>
      <c r="AP104" s="111"/>
      <c r="AQ104" s="110" t="s">
        <v>70</v>
      </c>
      <c r="AR104" s="110" t="s">
        <v>71</v>
      </c>
      <c r="AS104" s="110" t="s">
        <v>72</v>
      </c>
      <c r="AT104" s="111"/>
      <c r="AU104" s="110" t="s">
        <v>70</v>
      </c>
      <c r="AV104" s="110" t="s">
        <v>71</v>
      </c>
      <c r="AW104" s="110" t="s">
        <v>72</v>
      </c>
      <c r="AX104" s="111"/>
      <c r="AY104" s="110" t="s">
        <v>70</v>
      </c>
      <c r="AZ104" s="110" t="s">
        <v>71</v>
      </c>
      <c r="BA104" s="110" t="s">
        <v>72</v>
      </c>
      <c r="BB104" s="111"/>
      <c r="BC104" s="110" t="s">
        <v>70</v>
      </c>
      <c r="BD104" s="110" t="s">
        <v>71</v>
      </c>
      <c r="BE104" s="110" t="s">
        <v>72</v>
      </c>
      <c r="BF104" s="102"/>
    </row>
    <row r="105" spans="1:60" ht="15" customHeight="1" x14ac:dyDescent="0.2">
      <c r="A105" s="104"/>
      <c r="B105" s="98"/>
      <c r="C105" s="98"/>
      <c r="D105" s="98"/>
      <c r="E105" s="99"/>
      <c r="F105" s="98"/>
      <c r="G105" s="98"/>
      <c r="H105" s="98"/>
      <c r="I105" s="99"/>
      <c r="J105" s="98"/>
      <c r="K105" s="98"/>
      <c r="L105" s="98"/>
      <c r="M105" s="99"/>
      <c r="N105" s="98"/>
      <c r="O105" s="98"/>
      <c r="P105" s="98"/>
      <c r="Q105" s="99"/>
      <c r="R105" s="98"/>
      <c r="S105" s="98"/>
      <c r="T105" s="98"/>
      <c r="U105" s="99"/>
      <c r="V105" s="98"/>
      <c r="W105" s="98"/>
      <c r="X105" s="98"/>
      <c r="Y105" s="99"/>
      <c r="Z105" s="98"/>
      <c r="AA105" s="98"/>
      <c r="AB105" s="98"/>
      <c r="AD105" s="104"/>
      <c r="AE105" s="98"/>
      <c r="AF105" s="98"/>
      <c r="AG105" s="98"/>
      <c r="AH105" s="99"/>
      <c r="AI105" s="98"/>
      <c r="AJ105" s="98"/>
      <c r="AK105" s="98"/>
      <c r="AL105" s="99"/>
      <c r="AM105" s="98"/>
      <c r="AN105" s="98"/>
      <c r="AO105" s="98"/>
      <c r="AP105" s="99"/>
      <c r="AQ105" s="98"/>
      <c r="AR105" s="98"/>
      <c r="AS105" s="98"/>
      <c r="AT105" s="99"/>
      <c r="AU105" s="98"/>
      <c r="AV105" s="98"/>
      <c r="AW105" s="98"/>
      <c r="AX105" s="99"/>
      <c r="AY105" s="98"/>
      <c r="AZ105" s="98"/>
      <c r="BA105" s="98"/>
      <c r="BB105" s="99"/>
      <c r="BC105" s="98"/>
      <c r="BD105" s="98"/>
      <c r="BE105" s="98"/>
      <c r="BF105" s="102"/>
    </row>
    <row r="106" spans="1:60" ht="15" customHeight="1" x14ac:dyDescent="0.25">
      <c r="A106" s="151" t="s">
        <v>262</v>
      </c>
      <c r="B106" s="153">
        <f>+F106+J106+N106+R106+V106+Z106</f>
        <v>28591</v>
      </c>
      <c r="C106" s="153">
        <f>+G106+K106+O106+S106+W106+AA106</f>
        <v>16331</v>
      </c>
      <c r="D106" s="153">
        <f>+H106+L106+P106+T106+X106+AB106</f>
        <v>12260</v>
      </c>
      <c r="E106" s="153"/>
      <c r="F106" s="153">
        <f>SUM(F108:F134)</f>
        <v>9919</v>
      </c>
      <c r="G106" s="153">
        <f>SUM(G108:G134)</f>
        <v>5845</v>
      </c>
      <c r="H106" s="153">
        <f>SUM(H108:H134)</f>
        <v>4074</v>
      </c>
      <c r="I106" s="153"/>
      <c r="J106" s="153">
        <f>SUM(J108:J134)</f>
        <v>7305</v>
      </c>
      <c r="K106" s="153">
        <f>SUM(K108:K134)</f>
        <v>4108</v>
      </c>
      <c r="L106" s="153">
        <f>SUM(L108:L134)</f>
        <v>3197</v>
      </c>
      <c r="M106" s="153"/>
      <c r="N106" s="153">
        <f>SUM(N108:N134)</f>
        <v>3222</v>
      </c>
      <c r="O106" s="153">
        <f>SUM(O108:O134)</f>
        <v>1852</v>
      </c>
      <c r="P106" s="153">
        <f>SUM(P108:P134)</f>
        <v>1370</v>
      </c>
      <c r="Q106" s="153"/>
      <c r="R106" s="153">
        <f>SUM(R108:R134)</f>
        <v>5979</v>
      </c>
      <c r="S106" s="153">
        <f>SUM(S108:S134)</f>
        <v>3319</v>
      </c>
      <c r="T106" s="153">
        <f>SUM(T108:T134)</f>
        <v>2660</v>
      </c>
      <c r="U106" s="153"/>
      <c r="V106" s="153">
        <f>SUM(V108:V134)</f>
        <v>1915</v>
      </c>
      <c r="W106" s="153">
        <f>SUM(W108:W134)</f>
        <v>1058</v>
      </c>
      <c r="X106" s="153">
        <f>SUM(X108:X134)</f>
        <v>857</v>
      </c>
      <c r="Y106" s="153"/>
      <c r="Z106" s="153">
        <f>SUM(Z108:Z134)</f>
        <v>251</v>
      </c>
      <c r="AA106" s="153">
        <f>SUM(AA108:AA134)</f>
        <v>149</v>
      </c>
      <c r="AB106" s="153">
        <f>SUM(AB108:AB134)</f>
        <v>102</v>
      </c>
      <c r="AD106" s="151" t="s">
        <v>262</v>
      </c>
      <c r="AE106" s="159">
        <f>+B106/(B106+B15+B59)*100</f>
        <v>8.4222960632519115</v>
      </c>
      <c r="AF106" s="159">
        <f>+C106/(C106+C15+C59)*100</f>
        <v>9.8122979679632767</v>
      </c>
      <c r="AG106" s="159">
        <f>+D106/(D106+D15+D59)*100</f>
        <v>7.0853127131084062</v>
      </c>
      <c r="AH106" s="160"/>
      <c r="AI106" s="159">
        <f>+F106/(F106+F15+F59)*100</f>
        <v>12.394721715442483</v>
      </c>
      <c r="AJ106" s="159">
        <f>+G106/(G106+G15+G59)*100</f>
        <v>14.130986630563546</v>
      </c>
      <c r="AK106" s="159">
        <f>+H106/(H106+H15+H59)*100</f>
        <v>10.537206114372914</v>
      </c>
      <c r="AL106" s="160"/>
      <c r="AM106" s="159">
        <f>+J106/(J106+J15+J59)*100</f>
        <v>10.437801846083502</v>
      </c>
      <c r="AN106" s="159">
        <f>+K106/(K106+K15+K59)*100</f>
        <v>11.697371793046498</v>
      </c>
      <c r="AO106" s="159">
        <f>+L106/(L106+L15+L59)*100</f>
        <v>9.1691284022141275</v>
      </c>
      <c r="AP106" s="160"/>
      <c r="AQ106" s="159">
        <f>+N106/(N106+N15+N59)*100</f>
        <v>5.419042333114688</v>
      </c>
      <c r="AR106" s="159">
        <f>+O106/(O106+O15+O59)*100</f>
        <v>6.3247045966805544</v>
      </c>
      <c r="AS106" s="159">
        <f>+P106/(P106+P15+P59)*100</f>
        <v>4.540182270091135</v>
      </c>
      <c r="AT106" s="160"/>
      <c r="AU106" s="159">
        <f>+R106/(R106+R15+R59)*100</f>
        <v>9.4912294626557667</v>
      </c>
      <c r="AV106" s="159">
        <f>+S106/(S106+S15+S59)*100</f>
        <v>10.996256170692112</v>
      </c>
      <c r="AW106" s="159">
        <f>+T106/(T106+T15+T59)*100</f>
        <v>8.1067901987077899</v>
      </c>
      <c r="AX106" s="160"/>
      <c r="AY106" s="159">
        <f>+V106/(V106+V15+V59)*100</f>
        <v>3.6836132109950563</v>
      </c>
      <c r="AZ106" s="159">
        <f>+W106/(W106+W15+W59)*100</f>
        <v>4.4485556910398181</v>
      </c>
      <c r="BA106" s="159">
        <f>+X106/(X106+X15+X59)*100</f>
        <v>3.0385760884980852</v>
      </c>
      <c r="BB106" s="160"/>
      <c r="BC106" s="159">
        <f>+Z106/(Z106+Z15+Z59)*100</f>
        <v>1.6714390357594726</v>
      </c>
      <c r="BD106" s="159">
        <f>+AA106/(AA106+AA15+AA59)*100</f>
        <v>2.2225536992840094</v>
      </c>
      <c r="BE106" s="159">
        <f>+AB106/(AB106+AB15+AB59)*100</f>
        <v>1.2269938650306749</v>
      </c>
      <c r="BF106" s="162"/>
    </row>
    <row r="107" spans="1:60" ht="15" customHeight="1" x14ac:dyDescent="0.2">
      <c r="A107" s="108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D107" s="108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02"/>
    </row>
    <row r="108" spans="1:60" ht="15" customHeight="1" x14ac:dyDescent="0.2">
      <c r="A108" s="108" t="s">
        <v>79</v>
      </c>
      <c r="B108" s="272">
        <v>2819</v>
      </c>
      <c r="C108" s="272">
        <v>1534</v>
      </c>
      <c r="D108" s="272">
        <v>1285</v>
      </c>
      <c r="E108" s="272"/>
      <c r="F108" s="272">
        <v>1048</v>
      </c>
      <c r="G108" s="272">
        <v>598</v>
      </c>
      <c r="H108" s="272">
        <v>450</v>
      </c>
      <c r="I108" s="272"/>
      <c r="J108" s="272">
        <v>644</v>
      </c>
      <c r="K108" s="272">
        <v>350</v>
      </c>
      <c r="L108" s="272">
        <v>294</v>
      </c>
      <c r="M108" s="272"/>
      <c r="N108" s="272">
        <v>329</v>
      </c>
      <c r="O108" s="272">
        <v>204</v>
      </c>
      <c r="P108" s="272">
        <v>125</v>
      </c>
      <c r="Q108" s="272"/>
      <c r="R108" s="272">
        <v>605</v>
      </c>
      <c r="S108" s="272">
        <v>278</v>
      </c>
      <c r="T108" s="272">
        <v>327</v>
      </c>
      <c r="U108" s="272"/>
      <c r="V108" s="272">
        <v>183</v>
      </c>
      <c r="W108" s="272">
        <v>98</v>
      </c>
      <c r="X108" s="272">
        <v>85</v>
      </c>
      <c r="Y108" s="272"/>
      <c r="Z108" s="272">
        <v>10</v>
      </c>
      <c r="AA108" s="272">
        <v>6</v>
      </c>
      <c r="AB108" s="272">
        <v>4</v>
      </c>
      <c r="AD108" s="108" t="s">
        <v>79</v>
      </c>
      <c r="AE108" s="103">
        <f t="shared" ref="AE108:AE134" si="44">+B108/(B108+B17+B61)*100</f>
        <v>13.435965873885896</v>
      </c>
      <c r="AF108" s="103">
        <f t="shared" ref="AF108:AF134" si="45">+C108/(C108+C17+C61)*100</f>
        <v>14.329752452125174</v>
      </c>
      <c r="AG108" s="103">
        <f t="shared" ref="AG108:AG134" si="46">+D108/(D108+D17+D61)*100</f>
        <v>12.504865706500585</v>
      </c>
      <c r="AH108" s="143"/>
      <c r="AI108" s="103">
        <f t="shared" ref="AI108:AI134" si="47">+F108/(F108+F17+F61)*100</f>
        <v>19.66966966966967</v>
      </c>
      <c r="AJ108" s="103">
        <f t="shared" ref="AJ108:AJ134" si="48">+G108/(G108+G17+G61)*100</f>
        <v>20.931046552327619</v>
      </c>
      <c r="AK108" s="103">
        <f t="shared" ref="AK108:AK134" si="49">+H108/(H108+H17+H61)*100</f>
        <v>18.211250505868072</v>
      </c>
      <c r="AL108" s="106"/>
      <c r="AM108" s="103">
        <f t="shared" ref="AM108:AM134" si="50">+J108/(J108+J17+J61)*100</f>
        <v>14.767255216693421</v>
      </c>
      <c r="AN108" s="103">
        <f t="shared" ref="AN108:AN134" si="51">+K108/(K108+K17+K61)*100</f>
        <v>15.418502202643172</v>
      </c>
      <c r="AO108" s="103">
        <f t="shared" ref="AO108:AO134" si="52">+L108/(L108+L17+L61)*100</f>
        <v>14.060258249641318</v>
      </c>
      <c r="AP108" s="106"/>
      <c r="AQ108" s="103">
        <f t="shared" ref="AQ108:AQ134" si="53">+N108/(N108+N17+N61)*100</f>
        <v>8.92566467715681</v>
      </c>
      <c r="AR108" s="103">
        <f t="shared" ref="AR108:AR134" si="54">+O108/(O108+O17+O61)*100</f>
        <v>10.731194108364019</v>
      </c>
      <c r="AS108" s="103">
        <f t="shared" ref="AS108:AS134" si="55">+P108/(P108+P17+P61)*100</f>
        <v>7.0028011204481793</v>
      </c>
      <c r="AT108" s="106"/>
      <c r="AU108" s="103">
        <f t="shared" ref="AU108:AU134" si="56">+R108/(R108+R17+R61)*100</f>
        <v>16.302883319859877</v>
      </c>
      <c r="AV108" s="103">
        <f t="shared" ref="AV108:AV134" si="57">+S108/(S108+S17+S61)*100</f>
        <v>15.461624026696331</v>
      </c>
      <c r="AW108" s="103">
        <f t="shared" ref="AW108:AW134" si="58">+T108/(T108+T17+T61)*100</f>
        <v>17.093570308416101</v>
      </c>
      <c r="AX108" s="106"/>
      <c r="AY108" s="103">
        <f t="shared" ref="AY108:AY134" si="59">+V108/(V108+V17+V61)*100</f>
        <v>5.9319286871961099</v>
      </c>
      <c r="AZ108" s="103">
        <f t="shared" ref="AZ108:AZ134" si="60">+W108/(W108+W17+W61)*100</f>
        <v>6.4986737400530501</v>
      </c>
      <c r="BA108" s="103">
        <f t="shared" ref="BA108:BA134" si="61">+X108/(X108+X17+X61)*100</f>
        <v>5.3899809765377293</v>
      </c>
      <c r="BB108" s="143"/>
      <c r="BC108" s="103">
        <f t="shared" ref="BC108:BC127" si="62">+Z108/(Z108+Z17+Z61)*100</f>
        <v>1.2345679012345678</v>
      </c>
      <c r="BD108" s="103">
        <f t="shared" ref="BD108:BD127" si="63">+AA108/(AA108+AA17+AA61)*100</f>
        <v>1.6172506738544474</v>
      </c>
      <c r="BE108" s="103">
        <f t="shared" ref="BE108:BE127" si="64">+AB108/(AB108+AB17+AB61)*100</f>
        <v>0.91116173120728927</v>
      </c>
      <c r="BF108" s="102"/>
    </row>
    <row r="109" spans="1:60" ht="15" customHeight="1" x14ac:dyDescent="0.2">
      <c r="A109" s="108" t="s">
        <v>80</v>
      </c>
      <c r="B109" s="272">
        <v>2391</v>
      </c>
      <c r="C109" s="272">
        <v>1389</v>
      </c>
      <c r="D109" s="272">
        <v>1002</v>
      </c>
      <c r="E109" s="272"/>
      <c r="F109" s="272">
        <v>772</v>
      </c>
      <c r="G109" s="272">
        <v>470</v>
      </c>
      <c r="H109" s="272">
        <v>302</v>
      </c>
      <c r="I109" s="272"/>
      <c r="J109" s="272">
        <v>687</v>
      </c>
      <c r="K109" s="272">
        <v>373</v>
      </c>
      <c r="L109" s="272">
        <v>314</v>
      </c>
      <c r="M109" s="272"/>
      <c r="N109" s="272">
        <v>251</v>
      </c>
      <c r="O109" s="272">
        <v>151</v>
      </c>
      <c r="P109" s="272">
        <v>100</v>
      </c>
      <c r="Q109" s="272"/>
      <c r="R109" s="272">
        <v>553</v>
      </c>
      <c r="S109" s="272">
        <v>329</v>
      </c>
      <c r="T109" s="272">
        <v>224</v>
      </c>
      <c r="U109" s="272"/>
      <c r="V109" s="272">
        <v>122</v>
      </c>
      <c r="W109" s="272">
        <v>63</v>
      </c>
      <c r="X109" s="272">
        <v>59</v>
      </c>
      <c r="Y109" s="272"/>
      <c r="Z109" s="272">
        <v>6</v>
      </c>
      <c r="AA109" s="272">
        <v>3</v>
      </c>
      <c r="AB109" s="272">
        <v>3</v>
      </c>
      <c r="AD109" s="108" t="s">
        <v>80</v>
      </c>
      <c r="AE109" s="103">
        <f t="shared" si="44"/>
        <v>10.24333818867278</v>
      </c>
      <c r="AF109" s="103">
        <f t="shared" si="45"/>
        <v>12.009337713989279</v>
      </c>
      <c r="AG109" s="103">
        <f t="shared" si="46"/>
        <v>8.5088315217391308</v>
      </c>
      <c r="AH109" s="143"/>
      <c r="AI109" s="103">
        <f t="shared" si="47"/>
        <v>14.397612831033197</v>
      </c>
      <c r="AJ109" s="103">
        <f t="shared" si="48"/>
        <v>16.864011481880159</v>
      </c>
      <c r="AK109" s="103">
        <f t="shared" si="49"/>
        <v>11.728155339805825</v>
      </c>
      <c r="AL109" s="106"/>
      <c r="AM109" s="103">
        <f t="shared" si="50"/>
        <v>14.103880106754261</v>
      </c>
      <c r="AN109" s="103">
        <f t="shared" si="51"/>
        <v>15.034260378879486</v>
      </c>
      <c r="AO109" s="103">
        <f t="shared" si="52"/>
        <v>13.138075313807532</v>
      </c>
      <c r="AP109" s="106"/>
      <c r="AQ109" s="103">
        <f t="shared" si="53"/>
        <v>5.7595227168425884</v>
      </c>
      <c r="AR109" s="103">
        <f t="shared" si="54"/>
        <v>7.1631878557874753</v>
      </c>
      <c r="AS109" s="103">
        <f t="shared" si="55"/>
        <v>4.4444444444444446</v>
      </c>
      <c r="AT109" s="106"/>
      <c r="AU109" s="103">
        <f t="shared" si="56"/>
        <v>12.62268888381648</v>
      </c>
      <c r="AV109" s="103">
        <f t="shared" si="57"/>
        <v>15.147329650092081</v>
      </c>
      <c r="AW109" s="103">
        <f t="shared" si="58"/>
        <v>10.140334993209597</v>
      </c>
      <c r="AX109" s="106"/>
      <c r="AY109" s="103">
        <f t="shared" si="59"/>
        <v>3.307129303334237</v>
      </c>
      <c r="AZ109" s="103">
        <f t="shared" si="60"/>
        <v>3.7212049616066154</v>
      </c>
      <c r="BA109" s="103">
        <f t="shared" si="61"/>
        <v>2.9559118236472943</v>
      </c>
      <c r="BB109" s="143"/>
      <c r="BC109" s="103">
        <f t="shared" si="62"/>
        <v>0.88105726872246704</v>
      </c>
      <c r="BD109" s="103">
        <f t="shared" si="63"/>
        <v>0.92307692307692313</v>
      </c>
      <c r="BE109" s="103">
        <f t="shared" si="64"/>
        <v>0.84269662921348309</v>
      </c>
      <c r="BF109" s="102"/>
    </row>
    <row r="110" spans="1:60" ht="15" customHeight="1" x14ac:dyDescent="0.2">
      <c r="A110" s="108" t="s">
        <v>81</v>
      </c>
      <c r="B110" s="272">
        <v>2292</v>
      </c>
      <c r="C110" s="272">
        <v>1265</v>
      </c>
      <c r="D110" s="272">
        <v>1027</v>
      </c>
      <c r="E110" s="272"/>
      <c r="F110" s="272">
        <v>983</v>
      </c>
      <c r="G110" s="272">
        <v>574</v>
      </c>
      <c r="H110" s="272">
        <v>409</v>
      </c>
      <c r="I110" s="272"/>
      <c r="J110" s="272">
        <v>617</v>
      </c>
      <c r="K110" s="272">
        <v>319</v>
      </c>
      <c r="L110" s="272">
        <v>298</v>
      </c>
      <c r="M110" s="272"/>
      <c r="N110" s="272">
        <v>193</v>
      </c>
      <c r="O110" s="272">
        <v>103</v>
      </c>
      <c r="P110" s="272">
        <v>90</v>
      </c>
      <c r="Q110" s="272"/>
      <c r="R110" s="272">
        <v>380</v>
      </c>
      <c r="S110" s="272">
        <v>216</v>
      </c>
      <c r="T110" s="272">
        <v>164</v>
      </c>
      <c r="U110" s="272"/>
      <c r="V110" s="272">
        <v>118</v>
      </c>
      <c r="W110" s="272">
        <v>53</v>
      </c>
      <c r="X110" s="272">
        <v>65</v>
      </c>
      <c r="Y110" s="272"/>
      <c r="Z110" s="272">
        <v>1</v>
      </c>
      <c r="AA110" s="272">
        <v>0</v>
      </c>
      <c r="AB110" s="272">
        <v>1</v>
      </c>
      <c r="AD110" s="108" t="s">
        <v>81</v>
      </c>
      <c r="AE110" s="103">
        <f t="shared" si="44"/>
        <v>13.5781990521327</v>
      </c>
      <c r="AF110" s="103">
        <f t="shared" si="45"/>
        <v>15.464547677261614</v>
      </c>
      <c r="AG110" s="103">
        <f t="shared" si="46"/>
        <v>11.804597701149424</v>
      </c>
      <c r="AH110" s="143"/>
      <c r="AI110" s="103">
        <f t="shared" si="47"/>
        <v>22.681125980618365</v>
      </c>
      <c r="AJ110" s="103">
        <f t="shared" si="48"/>
        <v>25.590726705305393</v>
      </c>
      <c r="AK110" s="103">
        <f t="shared" si="49"/>
        <v>19.560019129603059</v>
      </c>
      <c r="AL110" s="106"/>
      <c r="AM110" s="103">
        <f t="shared" si="50"/>
        <v>17.205800334634691</v>
      </c>
      <c r="AN110" s="103">
        <f t="shared" si="51"/>
        <v>18.322802986789203</v>
      </c>
      <c r="AO110" s="103">
        <f t="shared" si="52"/>
        <v>16.151761517615178</v>
      </c>
      <c r="AP110" s="106"/>
      <c r="AQ110" s="103">
        <f t="shared" si="53"/>
        <v>6.5114709851551957</v>
      </c>
      <c r="AR110" s="103">
        <f t="shared" si="54"/>
        <v>7.2688779110797466</v>
      </c>
      <c r="AS110" s="103">
        <f t="shared" si="55"/>
        <v>5.817711700064641</v>
      </c>
      <c r="AT110" s="106"/>
      <c r="AU110" s="103">
        <f t="shared" si="56"/>
        <v>13.080895008605854</v>
      </c>
      <c r="AV110" s="103">
        <f t="shared" si="57"/>
        <v>15.606936416184972</v>
      </c>
      <c r="AW110" s="103">
        <f t="shared" si="58"/>
        <v>10.782380013149243</v>
      </c>
      <c r="AX110" s="106"/>
      <c r="AY110" s="103">
        <f t="shared" si="59"/>
        <v>4.8619695096827353</v>
      </c>
      <c r="AZ110" s="103">
        <f t="shared" si="60"/>
        <v>4.8357664233576649</v>
      </c>
      <c r="BA110" s="103">
        <f t="shared" si="61"/>
        <v>4.8835462058602559</v>
      </c>
      <c r="BB110" s="143"/>
      <c r="BC110" s="103">
        <f t="shared" si="62"/>
        <v>0.15060240963855423</v>
      </c>
      <c r="BD110" s="103">
        <f t="shared" si="63"/>
        <v>0</v>
      </c>
      <c r="BE110" s="103">
        <f t="shared" si="64"/>
        <v>0.27397260273972601</v>
      </c>
      <c r="BF110" s="102"/>
    </row>
    <row r="111" spans="1:60" ht="15" customHeight="1" x14ac:dyDescent="0.2">
      <c r="A111" s="108" t="s">
        <v>82</v>
      </c>
      <c r="B111" s="272">
        <v>2642</v>
      </c>
      <c r="C111" s="272">
        <v>1452</v>
      </c>
      <c r="D111" s="272">
        <v>1190</v>
      </c>
      <c r="E111" s="272"/>
      <c r="F111" s="272">
        <v>1047</v>
      </c>
      <c r="G111" s="272">
        <v>592</v>
      </c>
      <c r="H111" s="272">
        <v>455</v>
      </c>
      <c r="I111" s="272"/>
      <c r="J111" s="272">
        <v>450</v>
      </c>
      <c r="K111" s="272">
        <v>231</v>
      </c>
      <c r="L111" s="272">
        <v>219</v>
      </c>
      <c r="M111" s="272"/>
      <c r="N111" s="272">
        <v>260</v>
      </c>
      <c r="O111" s="272">
        <v>151</v>
      </c>
      <c r="P111" s="272">
        <v>109</v>
      </c>
      <c r="Q111" s="272"/>
      <c r="R111" s="272">
        <v>543</v>
      </c>
      <c r="S111" s="272">
        <v>302</v>
      </c>
      <c r="T111" s="272">
        <v>241</v>
      </c>
      <c r="U111" s="272"/>
      <c r="V111" s="272">
        <v>313</v>
      </c>
      <c r="W111" s="272">
        <v>162</v>
      </c>
      <c r="X111" s="272">
        <v>151</v>
      </c>
      <c r="Y111" s="272"/>
      <c r="Z111" s="272">
        <v>29</v>
      </c>
      <c r="AA111" s="272">
        <v>14</v>
      </c>
      <c r="AB111" s="272">
        <v>15</v>
      </c>
      <c r="AD111" s="108" t="s">
        <v>82</v>
      </c>
      <c r="AE111" s="103">
        <f t="shared" si="44"/>
        <v>11.688196779331092</v>
      </c>
      <c r="AF111" s="103">
        <f t="shared" si="45"/>
        <v>13.417113287747181</v>
      </c>
      <c r="AG111" s="103">
        <f t="shared" si="46"/>
        <v>10.100152775420131</v>
      </c>
      <c r="AH111" s="143"/>
      <c r="AI111" s="103">
        <f t="shared" si="47"/>
        <v>18.950226244343892</v>
      </c>
      <c r="AJ111" s="103">
        <f t="shared" si="48"/>
        <v>21.037668798862828</v>
      </c>
      <c r="AK111" s="103">
        <f t="shared" si="49"/>
        <v>16.783474732571008</v>
      </c>
      <c r="AL111" s="106"/>
      <c r="AM111" s="103">
        <f t="shared" si="50"/>
        <v>10.356731875719218</v>
      </c>
      <c r="AN111" s="103">
        <f t="shared" si="51"/>
        <v>10.984308131241084</v>
      </c>
      <c r="AO111" s="103">
        <f t="shared" si="52"/>
        <v>9.7680642283675283</v>
      </c>
      <c r="AP111" s="106"/>
      <c r="AQ111" s="103">
        <f t="shared" si="53"/>
        <v>7.1077091306724984</v>
      </c>
      <c r="AR111" s="103">
        <f t="shared" si="54"/>
        <v>8.3471531232725251</v>
      </c>
      <c r="AS111" s="103">
        <f t="shared" si="55"/>
        <v>5.8950784207679821</v>
      </c>
      <c r="AT111" s="106"/>
      <c r="AU111" s="103">
        <f t="shared" si="56"/>
        <v>12.849029815428301</v>
      </c>
      <c r="AV111" s="103">
        <f t="shared" si="57"/>
        <v>15.137844611528822</v>
      </c>
      <c r="AW111" s="103">
        <f t="shared" si="58"/>
        <v>10.802330793366204</v>
      </c>
      <c r="AX111" s="106"/>
      <c r="AY111" s="103">
        <f t="shared" si="59"/>
        <v>9.2140123638504559</v>
      </c>
      <c r="AZ111" s="103">
        <f t="shared" si="60"/>
        <v>10.945945945945947</v>
      </c>
      <c r="BA111" s="103">
        <f t="shared" si="61"/>
        <v>7.8768909754825245</v>
      </c>
      <c r="BB111" s="143"/>
      <c r="BC111" s="103">
        <f t="shared" si="62"/>
        <v>1.9958706125258088</v>
      </c>
      <c r="BD111" s="103">
        <f t="shared" si="63"/>
        <v>2.2544283413848629</v>
      </c>
      <c r="BE111" s="103">
        <f t="shared" si="64"/>
        <v>1.8028846153846152</v>
      </c>
      <c r="BF111" s="102"/>
    </row>
    <row r="112" spans="1:60" ht="15" customHeight="1" x14ac:dyDescent="0.2">
      <c r="A112" s="108" t="s">
        <v>83</v>
      </c>
      <c r="B112" s="272">
        <v>387</v>
      </c>
      <c r="C112" s="272">
        <v>210</v>
      </c>
      <c r="D112" s="272">
        <v>177</v>
      </c>
      <c r="E112" s="272"/>
      <c r="F112" s="272">
        <v>88</v>
      </c>
      <c r="G112" s="272">
        <v>51</v>
      </c>
      <c r="H112" s="272">
        <v>37</v>
      </c>
      <c r="I112" s="272"/>
      <c r="J112" s="272">
        <v>87</v>
      </c>
      <c r="K112" s="272">
        <v>41</v>
      </c>
      <c r="L112" s="272">
        <v>46</v>
      </c>
      <c r="M112" s="272"/>
      <c r="N112" s="272">
        <v>61</v>
      </c>
      <c r="O112" s="272">
        <v>31</v>
      </c>
      <c r="P112" s="272">
        <v>30</v>
      </c>
      <c r="Q112" s="272"/>
      <c r="R112" s="272">
        <v>109</v>
      </c>
      <c r="S112" s="272">
        <v>65</v>
      </c>
      <c r="T112" s="272">
        <v>44</v>
      </c>
      <c r="U112" s="272"/>
      <c r="V112" s="272">
        <v>39</v>
      </c>
      <c r="W112" s="272">
        <v>20</v>
      </c>
      <c r="X112" s="272">
        <v>19</v>
      </c>
      <c r="Y112" s="272"/>
      <c r="Z112" s="272">
        <v>3</v>
      </c>
      <c r="AA112" s="272">
        <v>2</v>
      </c>
      <c r="AB112" s="272">
        <v>1</v>
      </c>
      <c r="AD112" s="108" t="s">
        <v>83</v>
      </c>
      <c r="AE112" s="103">
        <f t="shared" si="44"/>
        <v>6.873889875666074</v>
      </c>
      <c r="AF112" s="103">
        <f t="shared" si="45"/>
        <v>7.4021854071201973</v>
      </c>
      <c r="AG112" s="103">
        <f t="shared" si="46"/>
        <v>6.337271750805586</v>
      </c>
      <c r="AH112" s="143"/>
      <c r="AI112" s="103">
        <f t="shared" si="47"/>
        <v>8</v>
      </c>
      <c r="AJ112" s="103">
        <f t="shared" si="48"/>
        <v>8.4297520661157019</v>
      </c>
      <c r="AK112" s="103">
        <f t="shared" si="49"/>
        <v>7.474747474747474</v>
      </c>
      <c r="AL112" s="106"/>
      <c r="AM112" s="103">
        <f t="shared" si="50"/>
        <v>7.6382791922739255</v>
      </c>
      <c r="AN112" s="103">
        <f t="shared" si="51"/>
        <v>6.9609507640067916</v>
      </c>
      <c r="AO112" s="103">
        <f t="shared" si="52"/>
        <v>8.3636363636363633</v>
      </c>
      <c r="AP112" s="106"/>
      <c r="AQ112" s="103">
        <f t="shared" si="53"/>
        <v>5.8766859344894025</v>
      </c>
      <c r="AR112" s="103">
        <f t="shared" si="54"/>
        <v>5.8490566037735849</v>
      </c>
      <c r="AS112" s="103">
        <f t="shared" si="55"/>
        <v>5.9055118110236222</v>
      </c>
      <c r="AT112" s="106"/>
      <c r="AU112" s="103">
        <f t="shared" si="56"/>
        <v>9.6888888888888882</v>
      </c>
      <c r="AV112" s="103">
        <f t="shared" si="57"/>
        <v>11.627906976744185</v>
      </c>
      <c r="AW112" s="103">
        <f t="shared" si="58"/>
        <v>7.7738515901060072</v>
      </c>
      <c r="AX112" s="106"/>
      <c r="AY112" s="103">
        <f t="shared" si="59"/>
        <v>4.2763157894736841</v>
      </c>
      <c r="AZ112" s="103">
        <f t="shared" si="60"/>
        <v>4.8426150121065374</v>
      </c>
      <c r="BA112" s="103">
        <f t="shared" si="61"/>
        <v>3.8076152304609221</v>
      </c>
      <c r="BB112" s="143"/>
      <c r="BC112" s="103">
        <f t="shared" si="62"/>
        <v>0.949367088607595</v>
      </c>
      <c r="BD112" s="103">
        <f t="shared" si="63"/>
        <v>1.4184397163120568</v>
      </c>
      <c r="BE112" s="103">
        <f t="shared" si="64"/>
        <v>0.5714285714285714</v>
      </c>
      <c r="BF112" s="102"/>
    </row>
    <row r="113" spans="1:58" ht="15" customHeight="1" x14ac:dyDescent="0.2">
      <c r="A113" s="108" t="s">
        <v>84</v>
      </c>
      <c r="B113" s="272">
        <v>520</v>
      </c>
      <c r="C113" s="272">
        <v>335</v>
      </c>
      <c r="D113" s="272">
        <v>185</v>
      </c>
      <c r="E113" s="272"/>
      <c r="F113" s="272">
        <v>185</v>
      </c>
      <c r="G113" s="272">
        <v>119</v>
      </c>
      <c r="H113" s="272">
        <v>66</v>
      </c>
      <c r="I113" s="272"/>
      <c r="J113" s="272">
        <v>123</v>
      </c>
      <c r="K113" s="272">
        <v>91</v>
      </c>
      <c r="L113" s="272">
        <v>32</v>
      </c>
      <c r="M113" s="272"/>
      <c r="N113" s="272">
        <v>58</v>
      </c>
      <c r="O113" s="272">
        <v>36</v>
      </c>
      <c r="P113" s="272">
        <v>22</v>
      </c>
      <c r="Q113" s="272"/>
      <c r="R113" s="272">
        <v>126</v>
      </c>
      <c r="S113" s="272">
        <v>71</v>
      </c>
      <c r="T113" s="272">
        <v>55</v>
      </c>
      <c r="U113" s="272"/>
      <c r="V113" s="272">
        <v>27</v>
      </c>
      <c r="W113" s="272">
        <v>18</v>
      </c>
      <c r="X113" s="272">
        <v>9</v>
      </c>
      <c r="Y113" s="272"/>
      <c r="Z113" s="272">
        <v>1</v>
      </c>
      <c r="AA113" s="272">
        <v>0</v>
      </c>
      <c r="AB113" s="272">
        <v>1</v>
      </c>
      <c r="AD113" s="108" t="s">
        <v>84</v>
      </c>
      <c r="AE113" s="103">
        <f t="shared" si="44"/>
        <v>3.7749546279491835</v>
      </c>
      <c r="AF113" s="103">
        <f t="shared" si="45"/>
        <v>4.7863980568652664</v>
      </c>
      <c r="AG113" s="103">
        <f t="shared" si="46"/>
        <v>2.7302243211334121</v>
      </c>
      <c r="AH113" s="143"/>
      <c r="AI113" s="103">
        <f t="shared" si="47"/>
        <v>6.1258278145695364</v>
      </c>
      <c r="AJ113" s="103">
        <f t="shared" si="48"/>
        <v>7.400497512437811</v>
      </c>
      <c r="AK113" s="103">
        <f t="shared" si="49"/>
        <v>4.6742209631728047</v>
      </c>
      <c r="AL113" s="106"/>
      <c r="AM113" s="103">
        <f t="shared" si="50"/>
        <v>4.4808743169398912</v>
      </c>
      <c r="AN113" s="103">
        <f t="shared" si="51"/>
        <v>6.2672176308539935</v>
      </c>
      <c r="AO113" s="103">
        <f t="shared" si="52"/>
        <v>2.4748646558391338</v>
      </c>
      <c r="AP113" s="106"/>
      <c r="AQ113" s="103">
        <f t="shared" si="53"/>
        <v>2.3052464228934819</v>
      </c>
      <c r="AR113" s="103">
        <f t="shared" si="54"/>
        <v>2.8191072826938135</v>
      </c>
      <c r="AS113" s="103">
        <f t="shared" si="55"/>
        <v>1.7756255044390639</v>
      </c>
      <c r="AT113" s="106"/>
      <c r="AU113" s="103">
        <f t="shared" si="56"/>
        <v>4.520990312163617</v>
      </c>
      <c r="AV113" s="103">
        <f t="shared" si="57"/>
        <v>5.267062314540059</v>
      </c>
      <c r="AW113" s="103">
        <f t="shared" si="58"/>
        <v>3.8220986796386378</v>
      </c>
      <c r="AX113" s="106"/>
      <c r="AY113" s="103">
        <f t="shared" si="59"/>
        <v>1.243666513127591</v>
      </c>
      <c r="AZ113" s="103">
        <f t="shared" si="60"/>
        <v>1.7509727626459144</v>
      </c>
      <c r="BA113" s="103">
        <f t="shared" si="61"/>
        <v>0.78740157480314954</v>
      </c>
      <c r="BB113" s="143"/>
      <c r="BC113" s="103">
        <f t="shared" si="62"/>
        <v>0.18656716417910446</v>
      </c>
      <c r="BD113" s="103">
        <f t="shared" si="63"/>
        <v>0</v>
      </c>
      <c r="BE113" s="103">
        <f t="shared" si="64"/>
        <v>0.4</v>
      </c>
      <c r="BF113" s="102"/>
    </row>
    <row r="114" spans="1:58" ht="15" customHeight="1" x14ac:dyDescent="0.2">
      <c r="A114" s="108" t="s">
        <v>85</v>
      </c>
      <c r="B114" s="272">
        <v>167</v>
      </c>
      <c r="C114" s="272">
        <v>113</v>
      </c>
      <c r="D114" s="272">
        <v>54</v>
      </c>
      <c r="E114" s="272"/>
      <c r="F114" s="272">
        <v>23</v>
      </c>
      <c r="G114" s="272">
        <v>11</v>
      </c>
      <c r="H114" s="272">
        <v>12</v>
      </c>
      <c r="I114" s="272"/>
      <c r="J114" s="272">
        <v>51</v>
      </c>
      <c r="K114" s="272">
        <v>35</v>
      </c>
      <c r="L114" s="272">
        <v>16</v>
      </c>
      <c r="M114" s="272"/>
      <c r="N114" s="272">
        <v>7</v>
      </c>
      <c r="O114" s="272">
        <v>6</v>
      </c>
      <c r="P114" s="272">
        <v>1</v>
      </c>
      <c r="Q114" s="272"/>
      <c r="R114" s="272">
        <v>59</v>
      </c>
      <c r="S114" s="272">
        <v>45</v>
      </c>
      <c r="T114" s="272">
        <v>14</v>
      </c>
      <c r="U114" s="272"/>
      <c r="V114" s="272">
        <v>27</v>
      </c>
      <c r="W114" s="272">
        <v>16</v>
      </c>
      <c r="X114" s="272">
        <v>11</v>
      </c>
      <c r="Y114" s="272"/>
      <c r="Z114" s="272">
        <v>0</v>
      </c>
      <c r="AA114" s="272">
        <v>0</v>
      </c>
      <c r="AB114" s="272">
        <v>0</v>
      </c>
      <c r="AD114" s="108" t="s">
        <v>85</v>
      </c>
      <c r="AE114" s="103">
        <f t="shared" si="44"/>
        <v>5.9494121838261496</v>
      </c>
      <c r="AF114" s="103">
        <f t="shared" si="45"/>
        <v>8.2602339181286553</v>
      </c>
      <c r="AG114" s="103">
        <f t="shared" si="46"/>
        <v>3.7526059763724806</v>
      </c>
      <c r="AH114" s="143"/>
      <c r="AI114" s="103">
        <f t="shared" si="47"/>
        <v>4.0780141843971638</v>
      </c>
      <c r="AJ114" s="103">
        <f t="shared" si="48"/>
        <v>4.0590405904059041</v>
      </c>
      <c r="AK114" s="103">
        <f t="shared" si="49"/>
        <v>4.0955631399317403</v>
      </c>
      <c r="AL114" s="106"/>
      <c r="AM114" s="103">
        <f t="shared" si="50"/>
        <v>9.5149253731343286</v>
      </c>
      <c r="AN114" s="103">
        <f t="shared" si="51"/>
        <v>12.5</v>
      </c>
      <c r="AO114" s="103">
        <f t="shared" si="52"/>
        <v>6.25</v>
      </c>
      <c r="AP114" s="106"/>
      <c r="AQ114" s="103">
        <f t="shared" si="53"/>
        <v>1.5217391304347827</v>
      </c>
      <c r="AR114" s="103">
        <f t="shared" si="54"/>
        <v>2.5</v>
      </c>
      <c r="AS114" s="103">
        <f t="shared" si="55"/>
        <v>0.45454545454545453</v>
      </c>
      <c r="AT114" s="106"/>
      <c r="AU114" s="103">
        <f t="shared" si="56"/>
        <v>11.637080867850099</v>
      </c>
      <c r="AV114" s="103">
        <f t="shared" si="57"/>
        <v>17.928286852589643</v>
      </c>
      <c r="AW114" s="103">
        <f t="shared" si="58"/>
        <v>5.46875</v>
      </c>
      <c r="AX114" s="106"/>
      <c r="AY114" s="103">
        <f t="shared" si="59"/>
        <v>5.202312138728324</v>
      </c>
      <c r="AZ114" s="103">
        <f t="shared" si="60"/>
        <v>6.7796610169491522</v>
      </c>
      <c r="BA114" s="103">
        <f t="shared" si="61"/>
        <v>3.8869257950530036</v>
      </c>
      <c r="BB114" s="143"/>
      <c r="BC114" s="103">
        <f t="shared" si="62"/>
        <v>0</v>
      </c>
      <c r="BD114" s="103">
        <f t="shared" si="63"/>
        <v>0</v>
      </c>
      <c r="BE114" s="103">
        <f t="shared" si="64"/>
        <v>0</v>
      </c>
      <c r="BF114" s="102"/>
    </row>
    <row r="115" spans="1:58" ht="15" customHeight="1" x14ac:dyDescent="0.2">
      <c r="A115" s="108" t="s">
        <v>86</v>
      </c>
      <c r="B115" s="272">
        <v>2650</v>
      </c>
      <c r="C115" s="272">
        <v>1531</v>
      </c>
      <c r="D115" s="272">
        <v>1119</v>
      </c>
      <c r="E115" s="272"/>
      <c r="F115" s="272">
        <v>879</v>
      </c>
      <c r="G115" s="272">
        <v>524</v>
      </c>
      <c r="H115" s="272">
        <v>355</v>
      </c>
      <c r="I115" s="272"/>
      <c r="J115" s="272">
        <v>720</v>
      </c>
      <c r="K115" s="272">
        <v>418</v>
      </c>
      <c r="L115" s="272">
        <v>302</v>
      </c>
      <c r="M115" s="272"/>
      <c r="N115" s="272">
        <v>311</v>
      </c>
      <c r="O115" s="272">
        <v>175</v>
      </c>
      <c r="P115" s="272">
        <v>136</v>
      </c>
      <c r="Q115" s="272"/>
      <c r="R115" s="272">
        <v>564</v>
      </c>
      <c r="S115" s="272">
        <v>313</v>
      </c>
      <c r="T115" s="272">
        <v>251</v>
      </c>
      <c r="U115" s="272"/>
      <c r="V115" s="272">
        <v>152</v>
      </c>
      <c r="W115" s="272">
        <v>86</v>
      </c>
      <c r="X115" s="272">
        <v>66</v>
      </c>
      <c r="Y115" s="272"/>
      <c r="Z115" s="272">
        <v>24</v>
      </c>
      <c r="AA115" s="272">
        <v>15</v>
      </c>
      <c r="AB115" s="272">
        <v>9</v>
      </c>
      <c r="AD115" s="108" t="s">
        <v>86</v>
      </c>
      <c r="AE115" s="103">
        <f t="shared" si="44"/>
        <v>8.7655464408573689</v>
      </c>
      <c r="AF115" s="103">
        <f t="shared" si="45"/>
        <v>10.321580260230567</v>
      </c>
      <c r="AG115" s="103">
        <f t="shared" si="46"/>
        <v>7.2667056302357302</v>
      </c>
      <c r="AH115" s="143"/>
      <c r="AI115" s="103">
        <f t="shared" si="47"/>
        <v>12.375052794593834</v>
      </c>
      <c r="AJ115" s="103">
        <f t="shared" si="48"/>
        <v>14.219810040705564</v>
      </c>
      <c r="AK115" s="103">
        <f t="shared" si="49"/>
        <v>10.386190754827386</v>
      </c>
      <c r="AL115" s="106"/>
      <c r="AM115" s="103">
        <f t="shared" si="50"/>
        <v>11.588604538870111</v>
      </c>
      <c r="AN115" s="103">
        <f t="shared" si="51"/>
        <v>13.540654356980889</v>
      </c>
      <c r="AO115" s="103">
        <f t="shared" si="52"/>
        <v>9.6609085092770322</v>
      </c>
      <c r="AP115" s="106"/>
      <c r="AQ115" s="103">
        <f t="shared" si="53"/>
        <v>5.8745749905553462</v>
      </c>
      <c r="AR115" s="103">
        <f t="shared" si="54"/>
        <v>6.7829457364341081</v>
      </c>
      <c r="AS115" s="103">
        <f t="shared" si="55"/>
        <v>5.0110537951363305</v>
      </c>
      <c r="AT115" s="106"/>
      <c r="AU115" s="103">
        <f t="shared" si="56"/>
        <v>10.337243401759531</v>
      </c>
      <c r="AV115" s="103">
        <f t="shared" si="57"/>
        <v>12.061657032755299</v>
      </c>
      <c r="AW115" s="103">
        <f t="shared" si="58"/>
        <v>8.7731562390772453</v>
      </c>
      <c r="AX115" s="106"/>
      <c r="AY115" s="103">
        <f t="shared" si="59"/>
        <v>3.2416293452761784</v>
      </c>
      <c r="AZ115" s="103">
        <f t="shared" si="60"/>
        <v>3.886127428829643</v>
      </c>
      <c r="BA115" s="103">
        <f t="shared" si="61"/>
        <v>2.6655896607431337</v>
      </c>
      <c r="BB115" s="143"/>
      <c r="BC115" s="103">
        <f t="shared" si="62"/>
        <v>1.6249153689911984</v>
      </c>
      <c r="BD115" s="103">
        <f t="shared" si="63"/>
        <v>2.2288261515601784</v>
      </c>
      <c r="BE115" s="103">
        <f t="shared" si="64"/>
        <v>1.1194029850746268</v>
      </c>
      <c r="BF115" s="102"/>
    </row>
    <row r="116" spans="1:58" ht="15" customHeight="1" x14ac:dyDescent="0.2">
      <c r="A116" s="108" t="s">
        <v>87</v>
      </c>
      <c r="B116" s="272">
        <v>973</v>
      </c>
      <c r="C116" s="272">
        <v>569</v>
      </c>
      <c r="D116" s="272">
        <v>404</v>
      </c>
      <c r="E116" s="272"/>
      <c r="F116" s="272">
        <v>285</v>
      </c>
      <c r="G116" s="272">
        <v>177</v>
      </c>
      <c r="H116" s="272">
        <v>108</v>
      </c>
      <c r="I116" s="272"/>
      <c r="J116" s="272">
        <v>267</v>
      </c>
      <c r="K116" s="272">
        <v>151</v>
      </c>
      <c r="L116" s="272">
        <v>116</v>
      </c>
      <c r="M116" s="272"/>
      <c r="N116" s="272">
        <v>116</v>
      </c>
      <c r="O116" s="272">
        <v>65</v>
      </c>
      <c r="P116" s="272">
        <v>51</v>
      </c>
      <c r="Q116" s="272"/>
      <c r="R116" s="272">
        <v>205</v>
      </c>
      <c r="S116" s="272">
        <v>118</v>
      </c>
      <c r="T116" s="272">
        <v>87</v>
      </c>
      <c r="U116" s="272"/>
      <c r="V116" s="272">
        <v>87</v>
      </c>
      <c r="W116" s="272">
        <v>49</v>
      </c>
      <c r="X116" s="272">
        <v>38</v>
      </c>
      <c r="Y116" s="272"/>
      <c r="Z116" s="272">
        <v>13</v>
      </c>
      <c r="AA116" s="272">
        <v>9</v>
      </c>
      <c r="AB116" s="272">
        <v>4</v>
      </c>
      <c r="AD116" s="108" t="s">
        <v>87</v>
      </c>
      <c r="AE116" s="103">
        <f t="shared" si="44"/>
        <v>6.3820018365472908</v>
      </c>
      <c r="AF116" s="103">
        <f t="shared" si="45"/>
        <v>7.634509593452302</v>
      </c>
      <c r="AG116" s="103">
        <f t="shared" si="46"/>
        <v>5.1841396124727313</v>
      </c>
      <c r="AH116" s="143"/>
      <c r="AI116" s="103">
        <f t="shared" si="47"/>
        <v>8.9118198874296439</v>
      </c>
      <c r="AJ116" s="103">
        <f t="shared" si="48"/>
        <v>11.0832811521603</v>
      </c>
      <c r="AK116" s="103">
        <f t="shared" si="49"/>
        <v>6.7457838850718304</v>
      </c>
      <c r="AL116" s="106"/>
      <c r="AM116" s="103">
        <f t="shared" si="50"/>
        <v>8.3594239198497178</v>
      </c>
      <c r="AN116" s="103">
        <f t="shared" si="51"/>
        <v>9.40809968847352</v>
      </c>
      <c r="AO116" s="103">
        <f t="shared" si="52"/>
        <v>7.3001887979861557</v>
      </c>
      <c r="AP116" s="106"/>
      <c r="AQ116" s="103">
        <f t="shared" si="53"/>
        <v>4.0801969750263805</v>
      </c>
      <c r="AR116" s="103">
        <f t="shared" si="54"/>
        <v>4.6661880832735108</v>
      </c>
      <c r="AS116" s="103">
        <f t="shared" si="55"/>
        <v>3.5172413793103452</v>
      </c>
      <c r="AT116" s="106"/>
      <c r="AU116" s="103">
        <f t="shared" si="56"/>
        <v>7.1180555555555554</v>
      </c>
      <c r="AV116" s="103">
        <f t="shared" si="57"/>
        <v>8.5014409221902021</v>
      </c>
      <c r="AW116" s="103">
        <f t="shared" si="58"/>
        <v>5.8310991957104559</v>
      </c>
      <c r="AX116" s="106"/>
      <c r="AY116" s="103">
        <f t="shared" si="59"/>
        <v>3.2645403377110691</v>
      </c>
      <c r="AZ116" s="103">
        <f t="shared" si="60"/>
        <v>3.92</v>
      </c>
      <c r="BA116" s="103">
        <f t="shared" si="61"/>
        <v>2.6855123674911661</v>
      </c>
      <c r="BB116" s="143"/>
      <c r="BC116" s="103">
        <f t="shared" si="62"/>
        <v>2.7896995708154506</v>
      </c>
      <c r="BD116" s="103">
        <f t="shared" si="63"/>
        <v>4.0909090909090908</v>
      </c>
      <c r="BE116" s="103">
        <f t="shared" si="64"/>
        <v>1.6260162601626018</v>
      </c>
      <c r="BF116" s="102"/>
    </row>
    <row r="117" spans="1:58" ht="15" customHeight="1" x14ac:dyDescent="0.2">
      <c r="A117" s="108" t="s">
        <v>88</v>
      </c>
      <c r="B117" s="272">
        <v>978</v>
      </c>
      <c r="C117" s="272">
        <v>610</v>
      </c>
      <c r="D117" s="272">
        <v>368</v>
      </c>
      <c r="E117" s="272"/>
      <c r="F117" s="272">
        <v>286</v>
      </c>
      <c r="G117" s="272">
        <v>186</v>
      </c>
      <c r="H117" s="272">
        <v>100</v>
      </c>
      <c r="I117" s="272"/>
      <c r="J117" s="272">
        <v>255</v>
      </c>
      <c r="K117" s="272">
        <v>151</v>
      </c>
      <c r="L117" s="272">
        <v>104</v>
      </c>
      <c r="M117" s="272"/>
      <c r="N117" s="272">
        <v>125</v>
      </c>
      <c r="O117" s="272">
        <v>78</v>
      </c>
      <c r="P117" s="272">
        <v>47</v>
      </c>
      <c r="Q117" s="272"/>
      <c r="R117" s="272">
        <v>223</v>
      </c>
      <c r="S117" s="272">
        <v>146</v>
      </c>
      <c r="T117" s="272">
        <v>77</v>
      </c>
      <c r="U117" s="272"/>
      <c r="V117" s="272">
        <v>69</v>
      </c>
      <c r="W117" s="272">
        <v>40</v>
      </c>
      <c r="X117" s="272">
        <v>29</v>
      </c>
      <c r="Y117" s="272"/>
      <c r="Z117" s="272">
        <v>20</v>
      </c>
      <c r="AA117" s="272">
        <v>9</v>
      </c>
      <c r="AB117" s="272">
        <v>11</v>
      </c>
      <c r="AD117" s="108" t="s">
        <v>88</v>
      </c>
      <c r="AE117" s="103">
        <f t="shared" si="44"/>
        <v>5.8777570767474012</v>
      </c>
      <c r="AF117" s="103">
        <f t="shared" si="45"/>
        <v>7.5160177427304093</v>
      </c>
      <c r="AG117" s="103">
        <f t="shared" si="46"/>
        <v>4.3177284993546872</v>
      </c>
      <c r="AH117" s="143"/>
      <c r="AI117" s="103">
        <f t="shared" si="47"/>
        <v>7.5382182393252508</v>
      </c>
      <c r="AJ117" s="103">
        <f t="shared" si="48"/>
        <v>9.2953523238380811</v>
      </c>
      <c r="AK117" s="103">
        <f t="shared" si="49"/>
        <v>5.5772448410485218</v>
      </c>
      <c r="AL117" s="106"/>
      <c r="AM117" s="103">
        <f t="shared" si="50"/>
        <v>7.6507650765076516</v>
      </c>
      <c r="AN117" s="103">
        <f t="shared" si="51"/>
        <v>9.1238670694864048</v>
      </c>
      <c r="AO117" s="103">
        <f t="shared" si="52"/>
        <v>6.1978545887961856</v>
      </c>
      <c r="AP117" s="106"/>
      <c r="AQ117" s="103">
        <f t="shared" si="53"/>
        <v>4.1131951299769662</v>
      </c>
      <c r="AR117" s="103">
        <f t="shared" si="54"/>
        <v>5.2525252525252526</v>
      </c>
      <c r="AS117" s="103">
        <f t="shared" si="55"/>
        <v>3.0244530244530243</v>
      </c>
      <c r="AT117" s="106"/>
      <c r="AU117" s="103">
        <f t="shared" si="56"/>
        <v>7.3573078192015835</v>
      </c>
      <c r="AV117" s="103">
        <f t="shared" si="57"/>
        <v>10.325318246110324</v>
      </c>
      <c r="AW117" s="103">
        <f t="shared" si="58"/>
        <v>4.7619047619047619</v>
      </c>
      <c r="AX117" s="106"/>
      <c r="AY117" s="103">
        <f t="shared" si="59"/>
        <v>2.8163265306122449</v>
      </c>
      <c r="AZ117" s="103">
        <f t="shared" si="60"/>
        <v>3.5335689045936398</v>
      </c>
      <c r="BA117" s="103">
        <f t="shared" si="61"/>
        <v>2.2003034901365703</v>
      </c>
      <c r="BB117" s="143"/>
      <c r="BC117" s="103">
        <f t="shared" si="62"/>
        <v>2.0161290322580645</v>
      </c>
      <c r="BD117" s="103">
        <f t="shared" si="63"/>
        <v>2.0979020979020979</v>
      </c>
      <c r="BE117" s="103">
        <f t="shared" si="64"/>
        <v>1.9538188277087036</v>
      </c>
      <c r="BF117" s="102"/>
    </row>
    <row r="118" spans="1:58" ht="15" customHeight="1" x14ac:dyDescent="0.2">
      <c r="A118" s="108" t="s">
        <v>89</v>
      </c>
      <c r="B118" s="272">
        <v>583</v>
      </c>
      <c r="C118" s="272">
        <v>347</v>
      </c>
      <c r="D118" s="272">
        <v>236</v>
      </c>
      <c r="E118" s="272"/>
      <c r="F118" s="272">
        <v>202</v>
      </c>
      <c r="G118" s="272">
        <v>128</v>
      </c>
      <c r="H118" s="272">
        <v>74</v>
      </c>
      <c r="I118" s="272"/>
      <c r="J118" s="272">
        <v>169</v>
      </c>
      <c r="K118" s="272">
        <v>100</v>
      </c>
      <c r="L118" s="272">
        <v>69</v>
      </c>
      <c r="M118" s="272"/>
      <c r="N118" s="272">
        <v>53</v>
      </c>
      <c r="O118" s="272">
        <v>22</v>
      </c>
      <c r="P118" s="272">
        <v>31</v>
      </c>
      <c r="Q118" s="272"/>
      <c r="R118" s="272">
        <v>117</v>
      </c>
      <c r="S118" s="272">
        <v>69</v>
      </c>
      <c r="T118" s="272">
        <v>48</v>
      </c>
      <c r="U118" s="272"/>
      <c r="V118" s="272">
        <v>40</v>
      </c>
      <c r="W118" s="272">
        <v>26</v>
      </c>
      <c r="X118" s="272">
        <v>14</v>
      </c>
      <c r="Y118" s="272"/>
      <c r="Z118" s="272">
        <v>2</v>
      </c>
      <c r="AA118" s="272">
        <v>2</v>
      </c>
      <c r="AB118" s="272">
        <v>0</v>
      </c>
      <c r="AD118" s="108" t="s">
        <v>89</v>
      </c>
      <c r="AE118" s="103">
        <f t="shared" si="44"/>
        <v>11.567460317460318</v>
      </c>
      <c r="AF118" s="103">
        <f t="shared" si="45"/>
        <v>14.567590260285474</v>
      </c>
      <c r="AG118" s="103">
        <f t="shared" si="46"/>
        <v>8.8788562829194877</v>
      </c>
      <c r="AH118" s="143"/>
      <c r="AI118" s="103">
        <f t="shared" si="47"/>
        <v>15.695415695415695</v>
      </c>
      <c r="AJ118" s="103">
        <f t="shared" si="48"/>
        <v>19.631901840490798</v>
      </c>
      <c r="AK118" s="103">
        <f t="shared" si="49"/>
        <v>11.653543307086615</v>
      </c>
      <c r="AL118" s="106"/>
      <c r="AM118" s="103">
        <f t="shared" si="50"/>
        <v>14.811568799298861</v>
      </c>
      <c r="AN118" s="103">
        <f t="shared" si="51"/>
        <v>17.452006980802793</v>
      </c>
      <c r="AO118" s="103">
        <f t="shared" si="52"/>
        <v>12.147887323943662</v>
      </c>
      <c r="AP118" s="106"/>
      <c r="AQ118" s="103">
        <f t="shared" si="53"/>
        <v>6.1342592592592595</v>
      </c>
      <c r="AR118" s="103">
        <f t="shared" si="54"/>
        <v>5.4320987654320989</v>
      </c>
      <c r="AS118" s="103">
        <f t="shared" si="55"/>
        <v>6.7538126361655779</v>
      </c>
      <c r="AT118" s="106"/>
      <c r="AU118" s="103">
        <f t="shared" si="56"/>
        <v>14.028776978417264</v>
      </c>
      <c r="AV118" s="103">
        <f t="shared" si="57"/>
        <v>18.801089918256132</v>
      </c>
      <c r="AW118" s="103">
        <f t="shared" si="58"/>
        <v>10.278372591006423</v>
      </c>
      <c r="AX118" s="106"/>
      <c r="AY118" s="103">
        <f t="shared" si="59"/>
        <v>5.9523809523809517</v>
      </c>
      <c r="AZ118" s="103">
        <f t="shared" si="60"/>
        <v>8.6666666666666679</v>
      </c>
      <c r="BA118" s="103">
        <f t="shared" si="61"/>
        <v>3.763440860215054</v>
      </c>
      <c r="BB118" s="143"/>
      <c r="BC118" s="103">
        <f t="shared" si="62"/>
        <v>0.82644628099173556</v>
      </c>
      <c r="BD118" s="103">
        <f t="shared" si="63"/>
        <v>2.3529411764705883</v>
      </c>
      <c r="BE118" s="103">
        <f t="shared" si="64"/>
        <v>0</v>
      </c>
      <c r="BF118" s="102"/>
    </row>
    <row r="119" spans="1:58" ht="15" customHeight="1" x14ac:dyDescent="0.2">
      <c r="A119" s="154" t="s">
        <v>90</v>
      </c>
      <c r="B119" s="272">
        <v>2532</v>
      </c>
      <c r="C119" s="272">
        <v>1396</v>
      </c>
      <c r="D119" s="272">
        <v>1136</v>
      </c>
      <c r="E119" s="272"/>
      <c r="F119" s="272">
        <v>888</v>
      </c>
      <c r="G119" s="272">
        <v>503</v>
      </c>
      <c r="H119" s="272">
        <v>385</v>
      </c>
      <c r="I119" s="272"/>
      <c r="J119" s="272">
        <v>642</v>
      </c>
      <c r="K119" s="272">
        <v>352</v>
      </c>
      <c r="L119" s="272">
        <v>290</v>
      </c>
      <c r="M119" s="272"/>
      <c r="N119" s="272">
        <v>219</v>
      </c>
      <c r="O119" s="272">
        <v>124</v>
      </c>
      <c r="P119" s="272">
        <v>95</v>
      </c>
      <c r="Q119" s="272"/>
      <c r="R119" s="272">
        <v>661</v>
      </c>
      <c r="S119" s="272">
        <v>344</v>
      </c>
      <c r="T119" s="272">
        <v>317</v>
      </c>
      <c r="U119" s="272"/>
      <c r="V119" s="272">
        <v>105</v>
      </c>
      <c r="W119" s="272">
        <v>61</v>
      </c>
      <c r="X119" s="272">
        <v>44</v>
      </c>
      <c r="Y119" s="272"/>
      <c r="Z119" s="272">
        <v>17</v>
      </c>
      <c r="AA119" s="272">
        <v>12</v>
      </c>
      <c r="AB119" s="272">
        <v>5</v>
      </c>
      <c r="AD119" s="154" t="s">
        <v>90</v>
      </c>
      <c r="AE119" s="103">
        <f t="shared" si="44"/>
        <v>8.6439983613273252</v>
      </c>
      <c r="AF119" s="103">
        <f t="shared" si="45"/>
        <v>9.6342305037957203</v>
      </c>
      <c r="AG119" s="103">
        <f t="shared" si="46"/>
        <v>7.6746385623564377</v>
      </c>
      <c r="AH119" s="143"/>
      <c r="AI119" s="103">
        <f t="shared" si="47"/>
        <v>12.602895259721828</v>
      </c>
      <c r="AJ119" s="103">
        <f t="shared" si="48"/>
        <v>14.003340757238309</v>
      </c>
      <c r="AK119" s="103">
        <f t="shared" si="49"/>
        <v>11.146496815286625</v>
      </c>
      <c r="AL119" s="106"/>
      <c r="AM119" s="103">
        <f t="shared" si="50"/>
        <v>10.303322099181512</v>
      </c>
      <c r="AN119" s="103">
        <f t="shared" si="51"/>
        <v>11.04486978349545</v>
      </c>
      <c r="AO119" s="103">
        <f t="shared" si="52"/>
        <v>9.5269382391590014</v>
      </c>
      <c r="AP119" s="106"/>
      <c r="AQ119" s="103">
        <f t="shared" si="53"/>
        <v>4.359076433121019</v>
      </c>
      <c r="AR119" s="103">
        <f t="shared" si="54"/>
        <v>5.02838605028386</v>
      </c>
      <c r="AS119" s="103">
        <f t="shared" si="55"/>
        <v>3.7138389366692728</v>
      </c>
      <c r="AT119" s="106"/>
      <c r="AU119" s="103">
        <f t="shared" si="56"/>
        <v>12.068650721197736</v>
      </c>
      <c r="AV119" s="103">
        <f t="shared" si="57"/>
        <v>13.114754098360656</v>
      </c>
      <c r="AW119" s="103">
        <f t="shared" si="58"/>
        <v>11.107217939733708</v>
      </c>
      <c r="AX119" s="106"/>
      <c r="AY119" s="103">
        <f t="shared" si="59"/>
        <v>2.4881516587677726</v>
      </c>
      <c r="AZ119" s="103">
        <f t="shared" si="60"/>
        <v>3.0545818728092136</v>
      </c>
      <c r="BA119" s="103">
        <f t="shared" si="61"/>
        <v>1.9793072424651372</v>
      </c>
      <c r="BB119" s="143"/>
      <c r="BC119" s="103">
        <f t="shared" si="62"/>
        <v>1.313755795981453</v>
      </c>
      <c r="BD119" s="103">
        <f t="shared" si="63"/>
        <v>1.92</v>
      </c>
      <c r="BE119" s="103">
        <f t="shared" si="64"/>
        <v>0.74738415545590431</v>
      </c>
      <c r="BF119" s="102"/>
    </row>
    <row r="120" spans="1:58" ht="15" customHeight="1" x14ac:dyDescent="0.2">
      <c r="A120" s="108" t="s">
        <v>91</v>
      </c>
      <c r="B120" s="272">
        <v>310</v>
      </c>
      <c r="C120" s="272">
        <v>197</v>
      </c>
      <c r="D120" s="272">
        <v>113</v>
      </c>
      <c r="E120" s="272"/>
      <c r="F120" s="272">
        <v>100</v>
      </c>
      <c r="G120" s="272">
        <v>66</v>
      </c>
      <c r="H120" s="272">
        <v>34</v>
      </c>
      <c r="I120" s="272"/>
      <c r="J120" s="272">
        <v>77</v>
      </c>
      <c r="K120" s="272">
        <v>49</v>
      </c>
      <c r="L120" s="272">
        <v>28</v>
      </c>
      <c r="M120" s="272"/>
      <c r="N120" s="272">
        <v>31</v>
      </c>
      <c r="O120" s="272">
        <v>22</v>
      </c>
      <c r="P120" s="272">
        <v>9</v>
      </c>
      <c r="Q120" s="272"/>
      <c r="R120" s="272">
        <v>81</v>
      </c>
      <c r="S120" s="272">
        <v>43</v>
      </c>
      <c r="T120" s="272">
        <v>38</v>
      </c>
      <c r="U120" s="272"/>
      <c r="V120" s="272">
        <v>18</v>
      </c>
      <c r="W120" s="272">
        <v>15</v>
      </c>
      <c r="X120" s="272">
        <v>3</v>
      </c>
      <c r="Y120" s="272"/>
      <c r="Z120" s="272">
        <v>3</v>
      </c>
      <c r="AA120" s="272">
        <v>2</v>
      </c>
      <c r="AB120" s="272">
        <v>1</v>
      </c>
      <c r="AD120" s="108" t="s">
        <v>91</v>
      </c>
      <c r="AE120" s="103">
        <f t="shared" si="44"/>
        <v>4.7076689445709947</v>
      </c>
      <c r="AF120" s="103">
        <f t="shared" si="45"/>
        <v>5.9534602598972501</v>
      </c>
      <c r="AG120" s="103">
        <f t="shared" si="46"/>
        <v>3.4493284493284495</v>
      </c>
      <c r="AH120" s="143"/>
      <c r="AI120" s="103">
        <f t="shared" si="47"/>
        <v>6.345177664974619</v>
      </c>
      <c r="AJ120" s="103">
        <f t="shared" si="48"/>
        <v>7.8853046594982077</v>
      </c>
      <c r="AK120" s="103">
        <f t="shared" si="49"/>
        <v>4.6008119079837613</v>
      </c>
      <c r="AL120" s="106"/>
      <c r="AM120" s="103">
        <f t="shared" si="50"/>
        <v>5.4960742326909351</v>
      </c>
      <c r="AN120" s="103">
        <f t="shared" si="51"/>
        <v>6.990014265335236</v>
      </c>
      <c r="AO120" s="103">
        <f t="shared" si="52"/>
        <v>4</v>
      </c>
      <c r="AP120" s="106"/>
      <c r="AQ120" s="103">
        <f t="shared" si="53"/>
        <v>2.6863084922010398</v>
      </c>
      <c r="AR120" s="103">
        <f t="shared" si="54"/>
        <v>3.8128249566724435</v>
      </c>
      <c r="AS120" s="103">
        <f t="shared" si="55"/>
        <v>1.559792027729636</v>
      </c>
      <c r="AT120" s="106"/>
      <c r="AU120" s="103">
        <f t="shared" si="56"/>
        <v>6.3880126182965302</v>
      </c>
      <c r="AV120" s="103">
        <f t="shared" si="57"/>
        <v>6.7292644757433493</v>
      </c>
      <c r="AW120" s="103">
        <f t="shared" si="58"/>
        <v>6.0413354531001593</v>
      </c>
      <c r="AX120" s="106"/>
      <c r="AY120" s="103">
        <f t="shared" si="59"/>
        <v>1.7045454545454544</v>
      </c>
      <c r="AZ120" s="103">
        <f t="shared" si="60"/>
        <v>3.0303030303030303</v>
      </c>
      <c r="BA120" s="103">
        <f t="shared" si="61"/>
        <v>0.53475935828876997</v>
      </c>
      <c r="BB120" s="143"/>
      <c r="BC120" s="103">
        <f t="shared" si="62"/>
        <v>2.3076923076923079</v>
      </c>
      <c r="BD120" s="103">
        <f t="shared" si="63"/>
        <v>3.3333333333333335</v>
      </c>
      <c r="BE120" s="103">
        <f t="shared" si="64"/>
        <v>1.4285714285714286</v>
      </c>
      <c r="BF120" s="102"/>
    </row>
    <row r="121" spans="1:58" ht="15" customHeight="1" x14ac:dyDescent="0.2">
      <c r="A121" s="108" t="s">
        <v>92</v>
      </c>
      <c r="B121" s="272">
        <v>2503</v>
      </c>
      <c r="C121" s="272">
        <v>1377</v>
      </c>
      <c r="D121" s="272">
        <v>1126</v>
      </c>
      <c r="E121" s="272"/>
      <c r="F121" s="272">
        <v>920</v>
      </c>
      <c r="G121" s="272">
        <v>514</v>
      </c>
      <c r="H121" s="272">
        <v>406</v>
      </c>
      <c r="I121" s="272"/>
      <c r="J121" s="272">
        <v>675</v>
      </c>
      <c r="K121" s="272">
        <v>369</v>
      </c>
      <c r="L121" s="272">
        <v>306</v>
      </c>
      <c r="M121" s="272"/>
      <c r="N121" s="272">
        <v>313</v>
      </c>
      <c r="O121" s="272">
        <v>158</v>
      </c>
      <c r="P121" s="272">
        <v>155</v>
      </c>
      <c r="Q121" s="272"/>
      <c r="R121" s="272">
        <v>465</v>
      </c>
      <c r="S121" s="272">
        <v>257</v>
      </c>
      <c r="T121" s="272">
        <v>208</v>
      </c>
      <c r="U121" s="272"/>
      <c r="V121" s="272">
        <v>123</v>
      </c>
      <c r="W121" s="272">
        <v>74</v>
      </c>
      <c r="X121" s="272">
        <v>49</v>
      </c>
      <c r="Y121" s="272"/>
      <c r="Z121" s="272">
        <v>7</v>
      </c>
      <c r="AA121" s="272">
        <v>5</v>
      </c>
      <c r="AB121" s="272">
        <v>2</v>
      </c>
      <c r="AD121" s="108" t="s">
        <v>92</v>
      </c>
      <c r="AE121" s="103">
        <f t="shared" si="44"/>
        <v>8.9935683230929548</v>
      </c>
      <c r="AF121" s="103">
        <f t="shared" si="45"/>
        <v>10.172120853955825</v>
      </c>
      <c r="AG121" s="103">
        <f t="shared" si="46"/>
        <v>7.8774310899678195</v>
      </c>
      <c r="AH121" s="143"/>
      <c r="AI121" s="103">
        <f t="shared" si="47"/>
        <v>14.357053682896378</v>
      </c>
      <c r="AJ121" s="103">
        <f t="shared" si="48"/>
        <v>15.757204169221337</v>
      </c>
      <c r="AK121" s="103">
        <f t="shared" si="49"/>
        <v>12.905276541640179</v>
      </c>
      <c r="AL121" s="106"/>
      <c r="AM121" s="103">
        <f t="shared" si="50"/>
        <v>11.456211812627291</v>
      </c>
      <c r="AN121" s="103">
        <f t="shared" si="51"/>
        <v>12.884078212290504</v>
      </c>
      <c r="AO121" s="103">
        <f t="shared" si="52"/>
        <v>10.105680317040951</v>
      </c>
      <c r="AP121" s="106"/>
      <c r="AQ121" s="103">
        <f t="shared" si="53"/>
        <v>6.4403292181069967</v>
      </c>
      <c r="AR121" s="103">
        <f t="shared" si="54"/>
        <v>6.5915727993324982</v>
      </c>
      <c r="AS121" s="103">
        <f t="shared" si="55"/>
        <v>6.2931384490458795</v>
      </c>
      <c r="AT121" s="106"/>
      <c r="AU121" s="103">
        <f t="shared" si="56"/>
        <v>9.1933570581257413</v>
      </c>
      <c r="AV121" s="103">
        <f t="shared" si="57"/>
        <v>10.275889644142342</v>
      </c>
      <c r="AW121" s="103">
        <f t="shared" si="58"/>
        <v>8.1345326554556117</v>
      </c>
      <c r="AX121" s="106"/>
      <c r="AY121" s="103">
        <f t="shared" si="59"/>
        <v>2.7840651878678133</v>
      </c>
      <c r="AZ121" s="103">
        <f t="shared" si="60"/>
        <v>3.6852589641434266</v>
      </c>
      <c r="BA121" s="103">
        <f t="shared" si="61"/>
        <v>2.0331950207468878</v>
      </c>
      <c r="BB121" s="143"/>
      <c r="BC121" s="103">
        <f t="shared" si="62"/>
        <v>0.58577405857740583</v>
      </c>
      <c r="BD121" s="103">
        <f t="shared" si="63"/>
        <v>0.99009900990099009</v>
      </c>
      <c r="BE121" s="103">
        <f t="shared" si="64"/>
        <v>0.28985507246376813</v>
      </c>
      <c r="BF121" s="102"/>
    </row>
    <row r="122" spans="1:58" ht="15" customHeight="1" x14ac:dyDescent="0.2">
      <c r="A122" s="108" t="s">
        <v>93</v>
      </c>
      <c r="B122" s="272">
        <v>294</v>
      </c>
      <c r="C122" s="272">
        <v>174</v>
      </c>
      <c r="D122" s="272">
        <v>120</v>
      </c>
      <c r="E122" s="272"/>
      <c r="F122" s="272">
        <v>106</v>
      </c>
      <c r="G122" s="272">
        <v>62</v>
      </c>
      <c r="H122" s="272">
        <v>44</v>
      </c>
      <c r="I122" s="272"/>
      <c r="J122" s="272">
        <v>72</v>
      </c>
      <c r="K122" s="272">
        <v>42</v>
      </c>
      <c r="L122" s="272">
        <v>30</v>
      </c>
      <c r="M122" s="272"/>
      <c r="N122" s="272">
        <v>55</v>
      </c>
      <c r="O122" s="272">
        <v>34</v>
      </c>
      <c r="P122" s="272">
        <v>21</v>
      </c>
      <c r="Q122" s="272"/>
      <c r="R122" s="272">
        <v>54</v>
      </c>
      <c r="S122" s="272">
        <v>32</v>
      </c>
      <c r="T122" s="272">
        <v>22</v>
      </c>
      <c r="U122" s="272"/>
      <c r="V122" s="272">
        <v>3</v>
      </c>
      <c r="W122" s="272">
        <v>2</v>
      </c>
      <c r="X122" s="272">
        <v>1</v>
      </c>
      <c r="Y122" s="272"/>
      <c r="Z122" s="272">
        <v>4</v>
      </c>
      <c r="AA122" s="272">
        <v>2</v>
      </c>
      <c r="AB122" s="272">
        <v>2</v>
      </c>
      <c r="AD122" s="108" t="s">
        <v>93</v>
      </c>
      <c r="AE122" s="103">
        <f t="shared" si="44"/>
        <v>5.3309156844968264</v>
      </c>
      <c r="AF122" s="103">
        <f t="shared" si="45"/>
        <v>6.3226744186046515</v>
      </c>
      <c r="AG122" s="103">
        <f t="shared" si="46"/>
        <v>4.3431053203040175</v>
      </c>
      <c r="AH122" s="143"/>
      <c r="AI122" s="103">
        <f t="shared" si="47"/>
        <v>7.7485380116959064</v>
      </c>
      <c r="AJ122" s="103">
        <f t="shared" si="48"/>
        <v>8.3445491251682373</v>
      </c>
      <c r="AK122" s="103">
        <f t="shared" si="49"/>
        <v>7.04</v>
      </c>
      <c r="AL122" s="106"/>
      <c r="AM122" s="103">
        <f t="shared" si="50"/>
        <v>5.9161873459326211</v>
      </c>
      <c r="AN122" s="103">
        <f t="shared" si="51"/>
        <v>7.0351758793969852</v>
      </c>
      <c r="AO122" s="103">
        <f t="shared" si="52"/>
        <v>4.838709677419355</v>
      </c>
      <c r="AP122" s="106"/>
      <c r="AQ122" s="103">
        <f t="shared" si="53"/>
        <v>5.4671968190854869</v>
      </c>
      <c r="AR122" s="103">
        <f t="shared" si="54"/>
        <v>6.4761904761904754</v>
      </c>
      <c r="AS122" s="103">
        <f t="shared" si="55"/>
        <v>4.3659043659043659</v>
      </c>
      <c r="AT122" s="106"/>
      <c r="AU122" s="103">
        <f t="shared" si="56"/>
        <v>5.2941176470588234</v>
      </c>
      <c r="AV122" s="103">
        <f t="shared" si="57"/>
        <v>6.7226890756302522</v>
      </c>
      <c r="AW122" s="103">
        <f t="shared" si="58"/>
        <v>4.0441176470588234</v>
      </c>
      <c r="AX122" s="106"/>
      <c r="AY122" s="103">
        <f t="shared" si="59"/>
        <v>0.38314176245210724</v>
      </c>
      <c r="AZ122" s="103">
        <f t="shared" si="60"/>
        <v>0.56818181818181823</v>
      </c>
      <c r="BA122" s="103">
        <f t="shared" si="61"/>
        <v>0.23201856148491878</v>
      </c>
      <c r="BB122" s="143"/>
      <c r="BC122" s="103">
        <f t="shared" si="62"/>
        <v>3.3057851239669422</v>
      </c>
      <c r="BD122" s="103">
        <f t="shared" si="63"/>
        <v>3.3898305084745761</v>
      </c>
      <c r="BE122" s="103">
        <f t="shared" si="64"/>
        <v>3.225806451612903</v>
      </c>
      <c r="BF122" s="102"/>
    </row>
    <row r="123" spans="1:58" ht="15" customHeight="1" x14ac:dyDescent="0.2">
      <c r="A123" s="108" t="s">
        <v>94</v>
      </c>
      <c r="B123" s="272">
        <v>841</v>
      </c>
      <c r="C123" s="272">
        <v>462</v>
      </c>
      <c r="D123" s="272">
        <v>379</v>
      </c>
      <c r="E123" s="272"/>
      <c r="F123" s="272">
        <v>250</v>
      </c>
      <c r="G123" s="272">
        <v>141</v>
      </c>
      <c r="H123" s="272">
        <v>109</v>
      </c>
      <c r="I123" s="272"/>
      <c r="J123" s="272">
        <v>200</v>
      </c>
      <c r="K123" s="272">
        <v>119</v>
      </c>
      <c r="L123" s="272">
        <v>81</v>
      </c>
      <c r="M123" s="272"/>
      <c r="N123" s="272">
        <v>119</v>
      </c>
      <c r="O123" s="272">
        <v>70</v>
      </c>
      <c r="P123" s="272">
        <v>49</v>
      </c>
      <c r="Q123" s="272"/>
      <c r="R123" s="272">
        <v>201</v>
      </c>
      <c r="S123" s="272">
        <v>100</v>
      </c>
      <c r="T123" s="272">
        <v>101</v>
      </c>
      <c r="U123" s="272"/>
      <c r="V123" s="272">
        <v>63</v>
      </c>
      <c r="W123" s="272">
        <v>26</v>
      </c>
      <c r="X123" s="272">
        <v>37</v>
      </c>
      <c r="Y123" s="272"/>
      <c r="Z123" s="272">
        <v>8</v>
      </c>
      <c r="AA123" s="272">
        <v>6</v>
      </c>
      <c r="AB123" s="272">
        <v>2</v>
      </c>
      <c r="AD123" s="108" t="s">
        <v>94</v>
      </c>
      <c r="AE123" s="103">
        <f t="shared" si="44"/>
        <v>8.9363510785251297</v>
      </c>
      <c r="AF123" s="103">
        <f t="shared" si="45"/>
        <v>10.289532293986637</v>
      </c>
      <c r="AG123" s="103">
        <f t="shared" si="46"/>
        <v>7.7016866490550697</v>
      </c>
      <c r="AH123" s="143"/>
      <c r="AI123" s="103">
        <f t="shared" si="47"/>
        <v>10.836584308625921</v>
      </c>
      <c r="AJ123" s="103">
        <f t="shared" si="48"/>
        <v>12.010221465076661</v>
      </c>
      <c r="AK123" s="103">
        <f t="shared" si="49"/>
        <v>9.6204766107678719</v>
      </c>
      <c r="AL123" s="106"/>
      <c r="AM123" s="103">
        <f t="shared" si="50"/>
        <v>9.7040271712760795</v>
      </c>
      <c r="AN123" s="103">
        <f t="shared" si="51"/>
        <v>11.911911911911911</v>
      </c>
      <c r="AO123" s="103">
        <f t="shared" si="52"/>
        <v>7.6271186440677967</v>
      </c>
      <c r="AP123" s="106"/>
      <c r="AQ123" s="103">
        <f t="shared" si="53"/>
        <v>7.2121212121212128</v>
      </c>
      <c r="AR123" s="103">
        <f t="shared" si="54"/>
        <v>8.6313193588162758</v>
      </c>
      <c r="AS123" s="103">
        <f t="shared" si="55"/>
        <v>5.8402860548271756</v>
      </c>
      <c r="AT123" s="106"/>
      <c r="AU123" s="103">
        <f t="shared" si="56"/>
        <v>11.362351611079706</v>
      </c>
      <c r="AV123" s="103">
        <f t="shared" si="57"/>
        <v>12.376237623762377</v>
      </c>
      <c r="AW123" s="103">
        <f t="shared" si="58"/>
        <v>10.509885535900104</v>
      </c>
      <c r="AX123" s="106"/>
      <c r="AY123" s="103">
        <f t="shared" si="59"/>
        <v>4.7872340425531918</v>
      </c>
      <c r="AZ123" s="103">
        <f t="shared" si="60"/>
        <v>4.6017699115044248</v>
      </c>
      <c r="BA123" s="103">
        <f t="shared" si="61"/>
        <v>4.92676431424767</v>
      </c>
      <c r="BB123" s="143"/>
      <c r="BC123" s="103">
        <f t="shared" si="62"/>
        <v>2.5974025974025974</v>
      </c>
      <c r="BD123" s="103">
        <f t="shared" si="63"/>
        <v>4.5112781954887211</v>
      </c>
      <c r="BE123" s="103">
        <f t="shared" si="64"/>
        <v>1.1428571428571428</v>
      </c>
      <c r="BF123" s="102"/>
    </row>
    <row r="124" spans="1:58" ht="15" customHeight="1" x14ac:dyDescent="0.2">
      <c r="A124" s="108" t="s">
        <v>95</v>
      </c>
      <c r="B124" s="272">
        <v>267</v>
      </c>
      <c r="C124" s="272">
        <v>182</v>
      </c>
      <c r="D124" s="272">
        <v>85</v>
      </c>
      <c r="E124" s="272"/>
      <c r="F124" s="272">
        <v>65</v>
      </c>
      <c r="G124" s="272">
        <v>44</v>
      </c>
      <c r="H124" s="272">
        <v>21</v>
      </c>
      <c r="I124" s="272"/>
      <c r="J124" s="272">
        <v>69</v>
      </c>
      <c r="K124" s="272">
        <v>44</v>
      </c>
      <c r="L124" s="272">
        <v>25</v>
      </c>
      <c r="M124" s="272"/>
      <c r="N124" s="272">
        <v>47</v>
      </c>
      <c r="O124" s="272">
        <v>28</v>
      </c>
      <c r="P124" s="272">
        <v>19</v>
      </c>
      <c r="Q124" s="272"/>
      <c r="R124" s="272">
        <v>53</v>
      </c>
      <c r="S124" s="272">
        <v>37</v>
      </c>
      <c r="T124" s="272">
        <v>16</v>
      </c>
      <c r="U124" s="272"/>
      <c r="V124" s="272">
        <v>20</v>
      </c>
      <c r="W124" s="272">
        <v>17</v>
      </c>
      <c r="X124" s="272">
        <v>3</v>
      </c>
      <c r="Y124" s="272"/>
      <c r="Z124" s="272">
        <v>13</v>
      </c>
      <c r="AA124" s="272">
        <v>12</v>
      </c>
      <c r="AB124" s="272">
        <v>1</v>
      </c>
      <c r="AD124" s="108" t="s">
        <v>95</v>
      </c>
      <c r="AE124" s="103">
        <f t="shared" si="44"/>
        <v>4.4256588761810045</v>
      </c>
      <c r="AF124" s="103">
        <f t="shared" si="45"/>
        <v>6.2693765070616605</v>
      </c>
      <c r="AG124" s="103">
        <f t="shared" si="46"/>
        <v>2.7156549520766773</v>
      </c>
      <c r="AH124" s="143"/>
      <c r="AI124" s="103">
        <f t="shared" si="47"/>
        <v>5.6917688266199651</v>
      </c>
      <c r="AJ124" s="103">
        <f t="shared" si="48"/>
        <v>7.3089700996677749</v>
      </c>
      <c r="AK124" s="103">
        <f t="shared" si="49"/>
        <v>3.8888888888888888</v>
      </c>
      <c r="AL124" s="106"/>
      <c r="AM124" s="103">
        <f t="shared" si="50"/>
        <v>6.3711911357340725</v>
      </c>
      <c r="AN124" s="103">
        <f t="shared" si="51"/>
        <v>8.1784386617100377</v>
      </c>
      <c r="AO124" s="103">
        <f t="shared" si="52"/>
        <v>4.5871559633027523</v>
      </c>
      <c r="AP124" s="106"/>
      <c r="AQ124" s="103">
        <f t="shared" si="53"/>
        <v>5.2396878483835003</v>
      </c>
      <c r="AR124" s="103">
        <f t="shared" si="54"/>
        <v>6.5727699530516439</v>
      </c>
      <c r="AS124" s="103">
        <f t="shared" si="55"/>
        <v>4.0339702760084926</v>
      </c>
      <c r="AT124" s="106"/>
      <c r="AU124" s="103">
        <f t="shared" si="56"/>
        <v>4.0800615858352582</v>
      </c>
      <c r="AV124" s="103">
        <f t="shared" si="57"/>
        <v>6.2080536912751683</v>
      </c>
      <c r="AW124" s="103">
        <f t="shared" si="58"/>
        <v>2.275960170697013</v>
      </c>
      <c r="AX124" s="106"/>
      <c r="AY124" s="103">
        <f t="shared" si="59"/>
        <v>1.7937219730941705</v>
      </c>
      <c r="AZ124" s="103">
        <f t="shared" si="60"/>
        <v>3.3073929961089497</v>
      </c>
      <c r="BA124" s="103">
        <f t="shared" si="61"/>
        <v>0.49916805324459235</v>
      </c>
      <c r="BB124" s="143"/>
      <c r="BC124" s="103">
        <f t="shared" si="62"/>
        <v>2.6156941649899399</v>
      </c>
      <c r="BD124" s="103">
        <f t="shared" si="63"/>
        <v>5.286343612334802</v>
      </c>
      <c r="BE124" s="103">
        <f t="shared" si="64"/>
        <v>0.37037037037037041</v>
      </c>
      <c r="BF124" s="102"/>
    </row>
    <row r="125" spans="1:58" ht="15" customHeight="1" x14ac:dyDescent="0.2">
      <c r="A125" s="108" t="s">
        <v>96</v>
      </c>
      <c r="B125" s="272">
        <v>402</v>
      </c>
      <c r="C125" s="272">
        <v>241</v>
      </c>
      <c r="D125" s="272">
        <v>161</v>
      </c>
      <c r="E125" s="272"/>
      <c r="F125" s="272">
        <v>120</v>
      </c>
      <c r="G125" s="272">
        <v>82</v>
      </c>
      <c r="H125" s="272">
        <v>38</v>
      </c>
      <c r="I125" s="272"/>
      <c r="J125" s="272">
        <v>107</v>
      </c>
      <c r="K125" s="272">
        <v>63</v>
      </c>
      <c r="L125" s="272">
        <v>44</v>
      </c>
      <c r="M125" s="272"/>
      <c r="N125" s="272">
        <v>54</v>
      </c>
      <c r="O125" s="272">
        <v>30</v>
      </c>
      <c r="P125" s="272">
        <v>24</v>
      </c>
      <c r="Q125" s="272"/>
      <c r="R125" s="272">
        <v>81</v>
      </c>
      <c r="S125" s="272">
        <v>52</v>
      </c>
      <c r="T125" s="272">
        <v>29</v>
      </c>
      <c r="U125" s="272"/>
      <c r="V125" s="272">
        <v>24</v>
      </c>
      <c r="W125" s="272">
        <v>10</v>
      </c>
      <c r="X125" s="272">
        <v>14</v>
      </c>
      <c r="Y125" s="272"/>
      <c r="Z125" s="272">
        <v>16</v>
      </c>
      <c r="AA125" s="272">
        <v>4</v>
      </c>
      <c r="AB125" s="272">
        <v>12</v>
      </c>
      <c r="AD125" s="108" t="s">
        <v>96</v>
      </c>
      <c r="AE125" s="103">
        <f t="shared" si="44"/>
        <v>5.4508474576271189</v>
      </c>
      <c r="AF125" s="103">
        <f t="shared" si="45"/>
        <v>6.7412587412587417</v>
      </c>
      <c r="AG125" s="103">
        <f t="shared" si="46"/>
        <v>4.2368421052631575</v>
      </c>
      <c r="AH125" s="143"/>
      <c r="AI125" s="103">
        <f t="shared" si="47"/>
        <v>7.7120822622107967</v>
      </c>
      <c r="AJ125" s="103">
        <f t="shared" si="48"/>
        <v>10.110974106041924</v>
      </c>
      <c r="AK125" s="103">
        <f t="shared" si="49"/>
        <v>5.1006711409395971</v>
      </c>
      <c r="AL125" s="106"/>
      <c r="AM125" s="103">
        <f t="shared" si="50"/>
        <v>7.6483202287348107</v>
      </c>
      <c r="AN125" s="103">
        <f t="shared" si="51"/>
        <v>8.7257617728531862</v>
      </c>
      <c r="AO125" s="103">
        <f t="shared" si="52"/>
        <v>6.4992614475627768</v>
      </c>
      <c r="AP125" s="106"/>
      <c r="AQ125" s="103">
        <f t="shared" si="53"/>
        <v>4.3513295729250601</v>
      </c>
      <c r="AR125" s="103">
        <f t="shared" si="54"/>
        <v>5</v>
      </c>
      <c r="AS125" s="103">
        <f t="shared" si="55"/>
        <v>3.74414976599064</v>
      </c>
      <c r="AT125" s="106"/>
      <c r="AU125" s="103">
        <f t="shared" si="56"/>
        <v>5.2906596995427826</v>
      </c>
      <c r="AV125" s="103">
        <f t="shared" si="57"/>
        <v>7.202216066481995</v>
      </c>
      <c r="AW125" s="103">
        <f t="shared" si="58"/>
        <v>3.5846724351050678</v>
      </c>
      <c r="AX125" s="106"/>
      <c r="AY125" s="103">
        <f t="shared" si="59"/>
        <v>2.1164021164021163</v>
      </c>
      <c r="AZ125" s="103">
        <f t="shared" si="60"/>
        <v>1.9880715705765408</v>
      </c>
      <c r="BA125" s="103">
        <f t="shared" si="61"/>
        <v>2.2187004754358162</v>
      </c>
      <c r="BB125" s="143"/>
      <c r="BC125" s="103">
        <f t="shared" si="62"/>
        <v>3.1128404669260701</v>
      </c>
      <c r="BD125" s="103">
        <f t="shared" si="63"/>
        <v>1.8433179723502304</v>
      </c>
      <c r="BE125" s="103">
        <f t="shared" si="64"/>
        <v>4.0404040404040407</v>
      </c>
      <c r="BF125" s="102"/>
    </row>
    <row r="126" spans="1:58" ht="15" customHeight="1" x14ac:dyDescent="0.2">
      <c r="A126" s="108" t="s">
        <v>97</v>
      </c>
      <c r="B126" s="272">
        <v>327</v>
      </c>
      <c r="C126" s="272">
        <v>185</v>
      </c>
      <c r="D126" s="272">
        <v>142</v>
      </c>
      <c r="E126" s="272"/>
      <c r="F126" s="272">
        <v>93</v>
      </c>
      <c r="G126" s="272">
        <v>59</v>
      </c>
      <c r="H126" s="272">
        <v>34</v>
      </c>
      <c r="I126" s="272"/>
      <c r="J126" s="272">
        <v>79</v>
      </c>
      <c r="K126" s="272">
        <v>46</v>
      </c>
      <c r="L126" s="272">
        <v>33</v>
      </c>
      <c r="M126" s="272"/>
      <c r="N126" s="272">
        <v>39</v>
      </c>
      <c r="O126" s="272">
        <v>20</v>
      </c>
      <c r="P126" s="272">
        <v>19</v>
      </c>
      <c r="Q126" s="272"/>
      <c r="R126" s="272">
        <v>59</v>
      </c>
      <c r="S126" s="272">
        <v>34</v>
      </c>
      <c r="T126" s="272">
        <v>25</v>
      </c>
      <c r="U126" s="272"/>
      <c r="V126" s="272">
        <v>57</v>
      </c>
      <c r="W126" s="272">
        <v>26</v>
      </c>
      <c r="X126" s="272">
        <v>31</v>
      </c>
      <c r="Y126" s="272"/>
      <c r="Z126" s="272">
        <v>0</v>
      </c>
      <c r="AA126" s="272">
        <v>0</v>
      </c>
      <c r="AB126" s="272">
        <v>0</v>
      </c>
      <c r="AD126" s="108" t="s">
        <v>97</v>
      </c>
      <c r="AE126" s="103">
        <f t="shared" si="44"/>
        <v>6.1304836895388082</v>
      </c>
      <c r="AF126" s="103">
        <f t="shared" si="45"/>
        <v>7.1345931353644421</v>
      </c>
      <c r="AG126" s="103">
        <f t="shared" si="46"/>
        <v>5.1805910251732943</v>
      </c>
      <c r="AH126" s="143"/>
      <c r="AI126" s="103">
        <f t="shared" si="47"/>
        <v>8.4622383985441303</v>
      </c>
      <c r="AJ126" s="103">
        <f t="shared" si="48"/>
        <v>10.51693404634581</v>
      </c>
      <c r="AK126" s="103">
        <f t="shared" si="49"/>
        <v>6.3197026022304827</v>
      </c>
      <c r="AL126" s="106"/>
      <c r="AM126" s="103">
        <f t="shared" si="50"/>
        <v>7.9476861167002006</v>
      </c>
      <c r="AN126" s="103">
        <f t="shared" si="51"/>
        <v>9.4650205761316872</v>
      </c>
      <c r="AO126" s="103">
        <f t="shared" si="52"/>
        <v>6.4960629921259834</v>
      </c>
      <c r="AP126" s="106"/>
      <c r="AQ126" s="103">
        <f t="shared" si="53"/>
        <v>4.0794979079497908</v>
      </c>
      <c r="AR126" s="103">
        <f t="shared" si="54"/>
        <v>4.2105263157894735</v>
      </c>
      <c r="AS126" s="103">
        <f t="shared" si="55"/>
        <v>3.9501039501039505</v>
      </c>
      <c r="AT126" s="106"/>
      <c r="AU126" s="103">
        <f t="shared" si="56"/>
        <v>5.2962298025134649</v>
      </c>
      <c r="AV126" s="103">
        <f t="shared" si="57"/>
        <v>6.563706563706563</v>
      </c>
      <c r="AW126" s="103">
        <f t="shared" si="58"/>
        <v>4.1946308724832218</v>
      </c>
      <c r="AX126" s="106"/>
      <c r="AY126" s="103">
        <f t="shared" si="59"/>
        <v>6.2913907284768218</v>
      </c>
      <c r="AZ126" s="103">
        <f t="shared" si="60"/>
        <v>6.0747663551401869</v>
      </c>
      <c r="BA126" s="103">
        <f t="shared" si="61"/>
        <v>6.485355648535565</v>
      </c>
      <c r="BB126" s="143"/>
      <c r="BC126" s="103">
        <f t="shared" si="62"/>
        <v>0</v>
      </c>
      <c r="BD126" s="103">
        <f t="shared" si="63"/>
        <v>0</v>
      </c>
      <c r="BE126" s="103">
        <f t="shared" si="64"/>
        <v>0</v>
      </c>
      <c r="BF126" s="102"/>
    </row>
    <row r="127" spans="1:58" ht="15" customHeight="1" x14ac:dyDescent="0.2">
      <c r="A127" s="108" t="s">
        <v>98</v>
      </c>
      <c r="B127" s="272">
        <v>864</v>
      </c>
      <c r="C127" s="272">
        <v>505</v>
      </c>
      <c r="D127" s="272">
        <v>359</v>
      </c>
      <c r="E127" s="272"/>
      <c r="F127" s="272">
        <v>279</v>
      </c>
      <c r="G127" s="272">
        <v>159</v>
      </c>
      <c r="H127" s="272">
        <v>120</v>
      </c>
      <c r="I127" s="272"/>
      <c r="J127" s="272">
        <v>227</v>
      </c>
      <c r="K127" s="272">
        <v>143</v>
      </c>
      <c r="L127" s="272">
        <v>84</v>
      </c>
      <c r="M127" s="272"/>
      <c r="N127" s="272">
        <v>102</v>
      </c>
      <c r="O127" s="272">
        <v>60</v>
      </c>
      <c r="P127" s="272">
        <v>42</v>
      </c>
      <c r="Q127" s="272"/>
      <c r="R127" s="272">
        <v>171</v>
      </c>
      <c r="S127" s="272">
        <v>95</v>
      </c>
      <c r="T127" s="272">
        <v>76</v>
      </c>
      <c r="U127" s="272"/>
      <c r="V127" s="272">
        <v>64</v>
      </c>
      <c r="W127" s="272">
        <v>37</v>
      </c>
      <c r="X127" s="272">
        <v>27</v>
      </c>
      <c r="Y127" s="272"/>
      <c r="Z127" s="272">
        <v>21</v>
      </c>
      <c r="AA127" s="272">
        <v>11</v>
      </c>
      <c r="AB127" s="272">
        <v>10</v>
      </c>
      <c r="AD127" s="108" t="s">
        <v>98</v>
      </c>
      <c r="AE127" s="103">
        <f t="shared" si="44"/>
        <v>8.5833498907212391</v>
      </c>
      <c r="AF127" s="103">
        <f t="shared" si="45"/>
        <v>10.10606363818291</v>
      </c>
      <c r="AG127" s="103">
        <f t="shared" si="46"/>
        <v>7.082264746498323</v>
      </c>
      <c r="AH127" s="143"/>
      <c r="AI127" s="103">
        <f t="shared" si="47"/>
        <v>10.714285714285714</v>
      </c>
      <c r="AJ127" s="103">
        <f t="shared" si="48"/>
        <v>11.812778603268944</v>
      </c>
      <c r="AK127" s="103">
        <f t="shared" si="49"/>
        <v>9.5389507154213042</v>
      </c>
      <c r="AL127" s="106"/>
      <c r="AM127" s="103">
        <f t="shared" si="50"/>
        <v>10.871647509578544</v>
      </c>
      <c r="AN127" s="103">
        <f t="shared" si="51"/>
        <v>13.352007469654529</v>
      </c>
      <c r="AO127" s="103">
        <f t="shared" si="52"/>
        <v>8.2595870206489668</v>
      </c>
      <c r="AP127" s="106"/>
      <c r="AQ127" s="103">
        <f t="shared" si="53"/>
        <v>5.6384742951907132</v>
      </c>
      <c r="AR127" s="103">
        <f t="shared" si="54"/>
        <v>6.8104426787741197</v>
      </c>
      <c r="AS127" s="103">
        <f t="shared" si="55"/>
        <v>4.5258620689655169</v>
      </c>
      <c r="AT127" s="106"/>
      <c r="AU127" s="103">
        <f t="shared" si="56"/>
        <v>9.628378378378379</v>
      </c>
      <c r="AV127" s="103">
        <f t="shared" si="57"/>
        <v>10.734463276836157</v>
      </c>
      <c r="AW127" s="103">
        <f t="shared" si="58"/>
        <v>8.5297418630751967</v>
      </c>
      <c r="AX127" s="106"/>
      <c r="AY127" s="103">
        <f t="shared" si="59"/>
        <v>4.1450777202072544</v>
      </c>
      <c r="AZ127" s="103">
        <f t="shared" si="60"/>
        <v>5.2556818181818183</v>
      </c>
      <c r="BA127" s="103">
        <f t="shared" si="61"/>
        <v>3.214285714285714</v>
      </c>
      <c r="BB127" s="143"/>
      <c r="BC127" s="103">
        <f t="shared" si="62"/>
        <v>8.5714285714285712</v>
      </c>
      <c r="BD127" s="103">
        <f t="shared" si="63"/>
        <v>10</v>
      </c>
      <c r="BE127" s="103">
        <f t="shared" si="64"/>
        <v>7.4074074074074066</v>
      </c>
      <c r="BF127" s="102"/>
    </row>
    <row r="128" spans="1:58" ht="15" customHeight="1" x14ac:dyDescent="0.2">
      <c r="A128" s="108" t="s">
        <v>99</v>
      </c>
      <c r="B128" s="272">
        <v>662</v>
      </c>
      <c r="C128" s="272">
        <v>425</v>
      </c>
      <c r="D128" s="272">
        <v>237</v>
      </c>
      <c r="E128" s="272"/>
      <c r="F128" s="272">
        <v>205</v>
      </c>
      <c r="G128" s="272">
        <v>140</v>
      </c>
      <c r="H128" s="272">
        <v>65</v>
      </c>
      <c r="I128" s="272"/>
      <c r="J128" s="272">
        <v>152</v>
      </c>
      <c r="K128" s="272">
        <v>81</v>
      </c>
      <c r="L128" s="272">
        <v>71</v>
      </c>
      <c r="M128" s="272"/>
      <c r="N128" s="272">
        <v>93</v>
      </c>
      <c r="O128" s="272">
        <v>60</v>
      </c>
      <c r="P128" s="272">
        <v>33</v>
      </c>
      <c r="Q128" s="272"/>
      <c r="R128" s="272">
        <v>140</v>
      </c>
      <c r="S128" s="272">
        <v>90</v>
      </c>
      <c r="T128" s="272">
        <v>50</v>
      </c>
      <c r="U128" s="272"/>
      <c r="V128" s="272">
        <v>60</v>
      </c>
      <c r="W128" s="272">
        <v>46</v>
      </c>
      <c r="X128" s="272">
        <v>14</v>
      </c>
      <c r="Y128" s="272"/>
      <c r="Z128" s="272">
        <v>12</v>
      </c>
      <c r="AA128" s="272">
        <v>8</v>
      </c>
      <c r="AB128" s="272">
        <v>4</v>
      </c>
      <c r="AD128" s="108" t="s">
        <v>99</v>
      </c>
      <c r="AE128" s="103">
        <f t="shared" si="44"/>
        <v>5.8105854472044234</v>
      </c>
      <c r="AF128" s="103">
        <f t="shared" si="45"/>
        <v>7.5448251375821052</v>
      </c>
      <c r="AG128" s="103">
        <f t="shared" si="46"/>
        <v>4.114583333333333</v>
      </c>
      <c r="AH128" s="143"/>
      <c r="AI128" s="103">
        <f t="shared" si="47"/>
        <v>7.8846153846153841</v>
      </c>
      <c r="AJ128" s="103">
        <f t="shared" si="48"/>
        <v>10.719754977029096</v>
      </c>
      <c r="AK128" s="103">
        <f t="shared" si="49"/>
        <v>5.0231839258114377</v>
      </c>
      <c r="AL128" s="106"/>
      <c r="AM128" s="103">
        <f t="shared" si="50"/>
        <v>6.7736185383244205</v>
      </c>
      <c r="AN128" s="103">
        <f t="shared" si="51"/>
        <v>7.0990359333917619</v>
      </c>
      <c r="AO128" s="103">
        <f t="shared" si="52"/>
        <v>6.4369900271985498</v>
      </c>
      <c r="AP128" s="106"/>
      <c r="AQ128" s="103">
        <f t="shared" si="53"/>
        <v>4.7160243407707911</v>
      </c>
      <c r="AR128" s="103">
        <f t="shared" si="54"/>
        <v>5.9701492537313428</v>
      </c>
      <c r="AS128" s="103">
        <f t="shared" si="55"/>
        <v>3.4126163391933813</v>
      </c>
      <c r="AT128" s="106"/>
      <c r="AU128" s="103">
        <f t="shared" si="56"/>
        <v>6.381039197812215</v>
      </c>
      <c r="AV128" s="103">
        <f t="shared" si="57"/>
        <v>8.2720588235294112</v>
      </c>
      <c r="AW128" s="103">
        <f t="shared" si="58"/>
        <v>4.5207956600361667</v>
      </c>
      <c r="AX128" s="106"/>
      <c r="AY128" s="103">
        <f t="shared" si="59"/>
        <v>3.350083752093802</v>
      </c>
      <c r="AZ128" s="103">
        <f t="shared" si="60"/>
        <v>5.5155875299760186</v>
      </c>
      <c r="BA128" s="103">
        <f t="shared" si="61"/>
        <v>1.4629049111807733</v>
      </c>
      <c r="BB128" s="143"/>
      <c r="BC128" s="103">
        <v>0</v>
      </c>
      <c r="BD128" s="103">
        <v>0</v>
      </c>
      <c r="BE128" s="103">
        <v>0</v>
      </c>
      <c r="BF128" s="102"/>
    </row>
    <row r="129" spans="1:58" ht="15" customHeight="1" x14ac:dyDescent="0.2">
      <c r="A129" s="108" t="s">
        <v>100</v>
      </c>
      <c r="B129" s="272">
        <v>213</v>
      </c>
      <c r="C129" s="272">
        <v>129</v>
      </c>
      <c r="D129" s="272">
        <v>84</v>
      </c>
      <c r="E129" s="272"/>
      <c r="F129" s="272">
        <v>79</v>
      </c>
      <c r="G129" s="272">
        <v>46</v>
      </c>
      <c r="H129" s="272">
        <v>33</v>
      </c>
      <c r="I129" s="272"/>
      <c r="J129" s="272">
        <v>54</v>
      </c>
      <c r="K129" s="272">
        <v>36</v>
      </c>
      <c r="L129" s="272">
        <v>18</v>
      </c>
      <c r="M129" s="272"/>
      <c r="N129" s="272">
        <v>35</v>
      </c>
      <c r="O129" s="272">
        <v>21</v>
      </c>
      <c r="P129" s="272">
        <v>14</v>
      </c>
      <c r="Q129" s="272"/>
      <c r="R129" s="272">
        <v>29</v>
      </c>
      <c r="S129" s="272">
        <v>17</v>
      </c>
      <c r="T129" s="272">
        <v>12</v>
      </c>
      <c r="U129" s="272"/>
      <c r="V129" s="272">
        <v>12</v>
      </c>
      <c r="W129" s="272">
        <v>6</v>
      </c>
      <c r="X129" s="272">
        <v>6</v>
      </c>
      <c r="Y129" s="272"/>
      <c r="Z129" s="272">
        <v>4</v>
      </c>
      <c r="AA129" s="272">
        <v>3</v>
      </c>
      <c r="AB129" s="272">
        <v>1</v>
      </c>
      <c r="AD129" s="108" t="s">
        <v>100</v>
      </c>
      <c r="AE129" s="103">
        <f t="shared" si="44"/>
        <v>3.5171730515191548</v>
      </c>
      <c r="AF129" s="103">
        <f t="shared" si="45"/>
        <v>4.4760582928521853</v>
      </c>
      <c r="AG129" s="103">
        <f t="shared" si="46"/>
        <v>2.6465028355387523</v>
      </c>
      <c r="AH129" s="143"/>
      <c r="AI129" s="103">
        <f t="shared" si="47"/>
        <v>5.7454545454545451</v>
      </c>
      <c r="AJ129" s="103">
        <f t="shared" si="48"/>
        <v>6.4788732394366191</v>
      </c>
      <c r="AK129" s="103">
        <f t="shared" si="49"/>
        <v>4.9624060150375939</v>
      </c>
      <c r="AL129" s="106"/>
      <c r="AM129" s="103">
        <f t="shared" si="50"/>
        <v>4.4481054365733117</v>
      </c>
      <c r="AN129" s="103">
        <f t="shared" si="51"/>
        <v>6.1016949152542379</v>
      </c>
      <c r="AO129" s="103">
        <f t="shared" si="52"/>
        <v>2.8846153846153846</v>
      </c>
      <c r="AP129" s="106"/>
      <c r="AQ129" s="103">
        <f t="shared" si="53"/>
        <v>3.2802249297094659</v>
      </c>
      <c r="AR129" s="103">
        <f t="shared" si="54"/>
        <v>4.117647058823529</v>
      </c>
      <c r="AS129" s="103">
        <f t="shared" si="55"/>
        <v>2.5134649910233393</v>
      </c>
      <c r="AT129" s="106"/>
      <c r="AU129" s="103">
        <f t="shared" si="56"/>
        <v>2.5686448184233832</v>
      </c>
      <c r="AV129" s="103">
        <f t="shared" si="57"/>
        <v>3.3333333333333335</v>
      </c>
      <c r="AW129" s="103">
        <f t="shared" si="58"/>
        <v>1.938610662358643</v>
      </c>
      <c r="AX129" s="106"/>
      <c r="AY129" s="103">
        <f t="shared" si="59"/>
        <v>1.3683010262257698</v>
      </c>
      <c r="AZ129" s="103">
        <f t="shared" si="60"/>
        <v>1.5748031496062991</v>
      </c>
      <c r="BA129" s="103">
        <f t="shared" si="61"/>
        <v>1.2096774193548387</v>
      </c>
      <c r="BB129" s="143"/>
      <c r="BC129" s="103">
        <f t="shared" ref="BC129:BE134" si="65">+Z129/(Z129+Z38+Z82)*100</f>
        <v>1.015228426395939</v>
      </c>
      <c r="BD129" s="103">
        <f t="shared" si="65"/>
        <v>1.6574585635359116</v>
      </c>
      <c r="BE129" s="103">
        <f t="shared" si="65"/>
        <v>0.46948356807511737</v>
      </c>
      <c r="BF129" s="102"/>
    </row>
    <row r="130" spans="1:58" ht="15" customHeight="1" x14ac:dyDescent="0.2">
      <c r="A130" s="108" t="s">
        <v>101</v>
      </c>
      <c r="B130" s="272">
        <v>339</v>
      </c>
      <c r="C130" s="272">
        <v>203</v>
      </c>
      <c r="D130" s="272">
        <v>136</v>
      </c>
      <c r="E130" s="272"/>
      <c r="F130" s="272">
        <v>134</v>
      </c>
      <c r="G130" s="272">
        <v>79</v>
      </c>
      <c r="H130" s="272">
        <v>55</v>
      </c>
      <c r="I130" s="272"/>
      <c r="J130" s="272">
        <v>73</v>
      </c>
      <c r="K130" s="272">
        <v>43</v>
      </c>
      <c r="L130" s="272">
        <v>30</v>
      </c>
      <c r="M130" s="272"/>
      <c r="N130" s="272">
        <v>39</v>
      </c>
      <c r="O130" s="272">
        <v>26</v>
      </c>
      <c r="P130" s="272">
        <v>13</v>
      </c>
      <c r="Q130" s="272"/>
      <c r="R130" s="272">
        <v>76</v>
      </c>
      <c r="S130" s="272">
        <v>44</v>
      </c>
      <c r="T130" s="272">
        <v>32</v>
      </c>
      <c r="U130" s="272"/>
      <c r="V130" s="272">
        <v>15</v>
      </c>
      <c r="W130" s="272">
        <v>10</v>
      </c>
      <c r="X130" s="272">
        <v>5</v>
      </c>
      <c r="Y130" s="272"/>
      <c r="Z130" s="272">
        <v>2</v>
      </c>
      <c r="AA130" s="272">
        <v>1</v>
      </c>
      <c r="AB130" s="272">
        <v>1</v>
      </c>
      <c r="AD130" s="108" t="s">
        <v>101</v>
      </c>
      <c r="AE130" s="103">
        <f t="shared" si="44"/>
        <v>4.7780126849894291</v>
      </c>
      <c r="AF130" s="103">
        <f t="shared" si="45"/>
        <v>5.921820303383897</v>
      </c>
      <c r="AG130" s="103">
        <f t="shared" si="46"/>
        <v>3.7087537496591216</v>
      </c>
      <c r="AH130" s="143"/>
      <c r="AI130" s="103">
        <f t="shared" si="47"/>
        <v>8.09667673716012</v>
      </c>
      <c r="AJ130" s="103">
        <f t="shared" si="48"/>
        <v>9.4497607655502378</v>
      </c>
      <c r="AK130" s="103">
        <f t="shared" si="49"/>
        <v>6.7155067155067156</v>
      </c>
      <c r="AL130" s="106"/>
      <c r="AM130" s="103">
        <f t="shared" si="50"/>
        <v>5.1883439943141436</v>
      </c>
      <c r="AN130" s="103">
        <f t="shared" si="51"/>
        <v>5.89041095890411</v>
      </c>
      <c r="AO130" s="103">
        <f t="shared" si="52"/>
        <v>4.431314623338257</v>
      </c>
      <c r="AP130" s="106"/>
      <c r="AQ130" s="103">
        <f t="shared" si="53"/>
        <v>3.2994923857868024</v>
      </c>
      <c r="AR130" s="103">
        <f t="shared" si="54"/>
        <v>4.3478260869565215</v>
      </c>
      <c r="AS130" s="103">
        <f t="shared" si="55"/>
        <v>2.2260273972602738</v>
      </c>
      <c r="AT130" s="106"/>
      <c r="AU130" s="103">
        <f t="shared" si="56"/>
        <v>5.4834054834054831</v>
      </c>
      <c r="AV130" s="103">
        <f t="shared" si="57"/>
        <v>6.4139941690962097</v>
      </c>
      <c r="AW130" s="103">
        <f t="shared" si="58"/>
        <v>4.5714285714285712</v>
      </c>
      <c r="AX130" s="106"/>
      <c r="AY130" s="103">
        <f t="shared" si="59"/>
        <v>1.2798634812286689</v>
      </c>
      <c r="AZ130" s="103">
        <f t="shared" si="60"/>
        <v>2.1141649048625792</v>
      </c>
      <c r="BA130" s="103">
        <f t="shared" si="61"/>
        <v>0.71530758226037194</v>
      </c>
      <c r="BB130" s="143"/>
      <c r="BC130" s="103">
        <f t="shared" si="65"/>
        <v>0.68259385665529015</v>
      </c>
      <c r="BD130" s="103">
        <f t="shared" si="65"/>
        <v>0.95238095238095244</v>
      </c>
      <c r="BE130" s="103">
        <f t="shared" si="65"/>
        <v>0.53191489361702127</v>
      </c>
      <c r="BF130" s="102"/>
    </row>
    <row r="131" spans="1:58" ht="15" customHeight="1" x14ac:dyDescent="0.2">
      <c r="A131" s="108" t="s">
        <v>102</v>
      </c>
      <c r="B131" s="272">
        <v>138</v>
      </c>
      <c r="C131" s="272">
        <v>84</v>
      </c>
      <c r="D131" s="272">
        <v>54</v>
      </c>
      <c r="E131" s="272"/>
      <c r="F131" s="272">
        <v>29</v>
      </c>
      <c r="G131" s="272">
        <v>22</v>
      </c>
      <c r="H131" s="272">
        <v>7</v>
      </c>
      <c r="I131" s="272"/>
      <c r="J131" s="272">
        <v>54</v>
      </c>
      <c r="K131" s="272">
        <v>28</v>
      </c>
      <c r="L131" s="272">
        <v>26</v>
      </c>
      <c r="M131" s="272"/>
      <c r="N131" s="272">
        <v>23</v>
      </c>
      <c r="O131" s="272">
        <v>16</v>
      </c>
      <c r="P131" s="272">
        <v>7</v>
      </c>
      <c r="Q131" s="272"/>
      <c r="R131" s="272">
        <v>17</v>
      </c>
      <c r="S131" s="272">
        <v>7</v>
      </c>
      <c r="T131" s="272">
        <v>10</v>
      </c>
      <c r="U131" s="272"/>
      <c r="V131" s="272">
        <v>12</v>
      </c>
      <c r="W131" s="272">
        <v>8</v>
      </c>
      <c r="X131" s="272">
        <v>4</v>
      </c>
      <c r="Y131" s="272"/>
      <c r="Z131" s="272">
        <v>3</v>
      </c>
      <c r="AA131" s="272">
        <v>3</v>
      </c>
      <c r="AB131" s="272">
        <v>0</v>
      </c>
      <c r="AD131" s="108" t="s">
        <v>102</v>
      </c>
      <c r="AE131" s="103">
        <f t="shared" si="44"/>
        <v>7.3482428115015974</v>
      </c>
      <c r="AF131" s="103">
        <f t="shared" si="45"/>
        <v>9.502262443438914</v>
      </c>
      <c r="AG131" s="103">
        <f t="shared" si="46"/>
        <v>5.4325955734406444</v>
      </c>
      <c r="AH131" s="143"/>
      <c r="AI131" s="103">
        <f t="shared" si="47"/>
        <v>6.6059225512528474</v>
      </c>
      <c r="AJ131" s="103">
        <f t="shared" si="48"/>
        <v>9.5652173913043477</v>
      </c>
      <c r="AK131" s="103">
        <f t="shared" si="49"/>
        <v>3.3492822966507179</v>
      </c>
      <c r="AL131" s="106"/>
      <c r="AM131" s="103">
        <f t="shared" si="50"/>
        <v>14.713896457765669</v>
      </c>
      <c r="AN131" s="103">
        <f t="shared" si="51"/>
        <v>16.470588235294116</v>
      </c>
      <c r="AO131" s="103">
        <f t="shared" si="52"/>
        <v>13.197969543147209</v>
      </c>
      <c r="AP131" s="106"/>
      <c r="AQ131" s="103">
        <f t="shared" si="53"/>
        <v>7.5657894736842106</v>
      </c>
      <c r="AR131" s="103">
        <f t="shared" si="54"/>
        <v>10.457516339869281</v>
      </c>
      <c r="AS131" s="103">
        <f t="shared" si="55"/>
        <v>4.6357615894039732</v>
      </c>
      <c r="AT131" s="106"/>
      <c r="AU131" s="103">
        <f t="shared" si="56"/>
        <v>4.7486033519553068</v>
      </c>
      <c r="AV131" s="103">
        <f t="shared" si="57"/>
        <v>4.3478260869565215</v>
      </c>
      <c r="AW131" s="103">
        <f t="shared" si="58"/>
        <v>5.0761421319796955</v>
      </c>
      <c r="AX131" s="106"/>
      <c r="AY131" s="103">
        <f t="shared" si="59"/>
        <v>5</v>
      </c>
      <c r="AZ131" s="103">
        <f t="shared" si="60"/>
        <v>7.4766355140186906</v>
      </c>
      <c r="BA131" s="103">
        <f t="shared" si="61"/>
        <v>3.007518796992481</v>
      </c>
      <c r="BB131" s="143"/>
      <c r="BC131" s="103">
        <f t="shared" si="65"/>
        <v>1.7647058823529411</v>
      </c>
      <c r="BD131" s="103">
        <f t="shared" si="65"/>
        <v>4.7619047619047619</v>
      </c>
      <c r="BE131" s="103">
        <f t="shared" si="65"/>
        <v>0</v>
      </c>
      <c r="BF131" s="102"/>
    </row>
    <row r="132" spans="1:58" ht="15" customHeight="1" x14ac:dyDescent="0.2">
      <c r="A132" s="108" t="s">
        <v>103</v>
      </c>
      <c r="B132" s="272">
        <v>1487</v>
      </c>
      <c r="C132" s="272">
        <v>799</v>
      </c>
      <c r="D132" s="272">
        <v>688</v>
      </c>
      <c r="E132" s="272"/>
      <c r="F132" s="272">
        <v>492</v>
      </c>
      <c r="G132" s="272">
        <v>274</v>
      </c>
      <c r="H132" s="272">
        <v>218</v>
      </c>
      <c r="I132" s="272"/>
      <c r="J132" s="272">
        <v>447</v>
      </c>
      <c r="K132" s="272">
        <v>242</v>
      </c>
      <c r="L132" s="272">
        <v>205</v>
      </c>
      <c r="M132" s="272"/>
      <c r="N132" s="272">
        <v>164</v>
      </c>
      <c r="O132" s="272">
        <v>82</v>
      </c>
      <c r="P132" s="272">
        <v>82</v>
      </c>
      <c r="Q132" s="272"/>
      <c r="R132" s="272">
        <v>248</v>
      </c>
      <c r="S132" s="272">
        <v>122</v>
      </c>
      <c r="T132" s="272">
        <v>126</v>
      </c>
      <c r="U132" s="272"/>
      <c r="V132" s="272">
        <v>109</v>
      </c>
      <c r="W132" s="272">
        <v>60</v>
      </c>
      <c r="X132" s="272">
        <v>49</v>
      </c>
      <c r="Y132" s="272"/>
      <c r="Z132" s="272">
        <v>27</v>
      </c>
      <c r="AA132" s="272">
        <v>19</v>
      </c>
      <c r="AB132" s="272">
        <v>8</v>
      </c>
      <c r="AD132" s="108" t="s">
        <v>103</v>
      </c>
      <c r="AE132" s="103">
        <f t="shared" si="44"/>
        <v>8.8134186818397335</v>
      </c>
      <c r="AF132" s="103">
        <f t="shared" si="45"/>
        <v>9.8727295193376996</v>
      </c>
      <c r="AG132" s="103">
        <f t="shared" si="46"/>
        <v>7.8368834719216309</v>
      </c>
      <c r="AH132" s="143"/>
      <c r="AI132" s="103">
        <f t="shared" si="47"/>
        <v>11.728247914183552</v>
      </c>
      <c r="AJ132" s="103">
        <f t="shared" si="48"/>
        <v>12.448886869604724</v>
      </c>
      <c r="AK132" s="103">
        <f t="shared" si="49"/>
        <v>10.932798395185557</v>
      </c>
      <c r="AL132" s="106"/>
      <c r="AM132" s="103">
        <f t="shared" si="50"/>
        <v>12.691652470187393</v>
      </c>
      <c r="AN132" s="103">
        <f t="shared" si="51"/>
        <v>13.734392735527809</v>
      </c>
      <c r="AO132" s="103">
        <f t="shared" si="52"/>
        <v>11.647727272727272</v>
      </c>
      <c r="AP132" s="106"/>
      <c r="AQ132" s="103">
        <f t="shared" si="53"/>
        <v>5.649328281088529</v>
      </c>
      <c r="AR132" s="103">
        <f t="shared" si="54"/>
        <v>5.9420289855072461</v>
      </c>
      <c r="AS132" s="103">
        <f t="shared" si="55"/>
        <v>5.3841103086014446</v>
      </c>
      <c r="AT132" s="106"/>
      <c r="AU132" s="103">
        <f t="shared" si="56"/>
        <v>8.1821181128340488</v>
      </c>
      <c r="AV132" s="103">
        <f t="shared" si="57"/>
        <v>8.8405797101449277</v>
      </c>
      <c r="AW132" s="103">
        <f t="shared" si="58"/>
        <v>7.6317383403997576</v>
      </c>
      <c r="AX132" s="106"/>
      <c r="AY132" s="103">
        <f t="shared" si="59"/>
        <v>4.3547742708749499</v>
      </c>
      <c r="AZ132" s="103">
        <f t="shared" si="60"/>
        <v>5.6232427366447988</v>
      </c>
      <c r="BA132" s="103">
        <f t="shared" si="61"/>
        <v>3.4122562674094707</v>
      </c>
      <c r="BB132" s="143"/>
      <c r="BC132" s="103">
        <f t="shared" si="65"/>
        <v>3.7604456824512535</v>
      </c>
      <c r="BD132" s="103">
        <f t="shared" si="65"/>
        <v>6.2706270627062706</v>
      </c>
      <c r="BE132" s="103">
        <f t="shared" si="65"/>
        <v>1.9277108433734942</v>
      </c>
      <c r="BF132" s="102"/>
    </row>
    <row r="133" spans="1:58" ht="15" customHeight="1" x14ac:dyDescent="0.2">
      <c r="A133" s="108" t="s">
        <v>104</v>
      </c>
      <c r="B133" s="272">
        <v>897</v>
      </c>
      <c r="C133" s="272">
        <v>542</v>
      </c>
      <c r="D133" s="272">
        <v>355</v>
      </c>
      <c r="E133" s="272"/>
      <c r="F133" s="272">
        <v>304</v>
      </c>
      <c r="G133" s="272">
        <v>185</v>
      </c>
      <c r="H133" s="272">
        <v>119</v>
      </c>
      <c r="I133" s="272"/>
      <c r="J133" s="272">
        <v>275</v>
      </c>
      <c r="K133" s="272">
        <v>172</v>
      </c>
      <c r="L133" s="272">
        <v>103</v>
      </c>
      <c r="M133" s="272"/>
      <c r="N133" s="272">
        <v>108</v>
      </c>
      <c r="O133" s="272">
        <v>65</v>
      </c>
      <c r="P133" s="272">
        <v>43</v>
      </c>
      <c r="Q133" s="272"/>
      <c r="R133" s="272">
        <v>152</v>
      </c>
      <c r="S133" s="272">
        <v>90</v>
      </c>
      <c r="T133" s="272">
        <v>62</v>
      </c>
      <c r="U133" s="272"/>
      <c r="V133" s="272">
        <v>53</v>
      </c>
      <c r="W133" s="272">
        <v>29</v>
      </c>
      <c r="X133" s="272">
        <v>24</v>
      </c>
      <c r="Y133" s="272"/>
      <c r="Z133" s="272">
        <v>5</v>
      </c>
      <c r="AA133" s="272">
        <v>1</v>
      </c>
      <c r="AB133" s="272">
        <v>4</v>
      </c>
      <c r="AD133" s="108" t="s">
        <v>104</v>
      </c>
      <c r="AE133" s="103">
        <f t="shared" si="44"/>
        <v>6.7050381222903273</v>
      </c>
      <c r="AF133" s="103">
        <f t="shared" si="45"/>
        <v>8.3603270091007253</v>
      </c>
      <c r="AG133" s="103">
        <f t="shared" si="46"/>
        <v>5.148658448150834</v>
      </c>
      <c r="AH133" s="143"/>
      <c r="AI133" s="103">
        <f t="shared" si="47"/>
        <v>8.9490727112157789</v>
      </c>
      <c r="AJ133" s="103">
        <f t="shared" si="48"/>
        <v>10.966212211025489</v>
      </c>
      <c r="AK133" s="103">
        <f t="shared" si="49"/>
        <v>6.9590643274853798</v>
      </c>
      <c r="AL133" s="106"/>
      <c r="AM133" s="103">
        <f t="shared" si="50"/>
        <v>9.6053091163115614</v>
      </c>
      <c r="AN133" s="103">
        <f t="shared" si="51"/>
        <v>11.796982167352537</v>
      </c>
      <c r="AO133" s="103">
        <f t="shared" si="52"/>
        <v>7.3309608540925257</v>
      </c>
      <c r="AP133" s="106"/>
      <c r="AQ133" s="103">
        <f t="shared" si="53"/>
        <v>4.6114432109308279</v>
      </c>
      <c r="AR133" s="103">
        <f t="shared" si="54"/>
        <v>5.7067603160667248</v>
      </c>
      <c r="AS133" s="103">
        <f t="shared" si="55"/>
        <v>3.5743973399833746</v>
      </c>
      <c r="AT133" s="106"/>
      <c r="AU133" s="103">
        <f t="shared" si="56"/>
        <v>6.3227953410981694</v>
      </c>
      <c r="AV133" s="103">
        <f t="shared" si="57"/>
        <v>7.8328981723237598</v>
      </c>
      <c r="AW133" s="103">
        <f t="shared" si="58"/>
        <v>4.9402390438247012</v>
      </c>
      <c r="AX133" s="106"/>
      <c r="AY133" s="103">
        <f t="shared" si="59"/>
        <v>2.6566416040100251</v>
      </c>
      <c r="AZ133" s="103">
        <f t="shared" si="60"/>
        <v>3.3029612756264237</v>
      </c>
      <c r="BA133" s="103">
        <f t="shared" si="61"/>
        <v>2.1486123545210387</v>
      </c>
      <c r="BB133" s="143"/>
      <c r="BC133" s="103">
        <f t="shared" si="65"/>
        <v>1.3262599469496021</v>
      </c>
      <c r="BD133" s="103">
        <f t="shared" si="65"/>
        <v>0.58139534883720934</v>
      </c>
      <c r="BE133" s="103">
        <f t="shared" si="65"/>
        <v>1.9512195121951219</v>
      </c>
      <c r="BF133" s="102"/>
    </row>
    <row r="134" spans="1:58" ht="15" customHeight="1" thickBot="1" x14ac:dyDescent="0.25">
      <c r="A134" s="123" t="s">
        <v>105</v>
      </c>
      <c r="B134" s="272">
        <v>113</v>
      </c>
      <c r="C134" s="272">
        <v>75</v>
      </c>
      <c r="D134" s="272">
        <v>38</v>
      </c>
      <c r="E134" s="272"/>
      <c r="F134" s="272">
        <v>57</v>
      </c>
      <c r="G134" s="272">
        <v>39</v>
      </c>
      <c r="H134" s="272">
        <v>18</v>
      </c>
      <c r="I134" s="272"/>
      <c r="J134" s="272">
        <v>32</v>
      </c>
      <c r="K134" s="272">
        <v>19</v>
      </c>
      <c r="L134" s="272">
        <v>13</v>
      </c>
      <c r="M134" s="272"/>
      <c r="N134" s="272">
        <v>17</v>
      </c>
      <c r="O134" s="272">
        <v>14</v>
      </c>
      <c r="P134" s="272">
        <v>3</v>
      </c>
      <c r="Q134" s="272"/>
      <c r="R134" s="272">
        <v>7</v>
      </c>
      <c r="S134" s="272">
        <v>3</v>
      </c>
      <c r="T134" s="272">
        <v>4</v>
      </c>
      <c r="U134" s="272"/>
      <c r="V134" s="272">
        <v>0</v>
      </c>
      <c r="W134" s="272">
        <v>0</v>
      </c>
      <c r="X134" s="272">
        <v>0</v>
      </c>
      <c r="Y134" s="272"/>
      <c r="Z134" s="272">
        <v>0</v>
      </c>
      <c r="AA134" s="272">
        <v>0</v>
      </c>
      <c r="AB134" s="272">
        <v>0</v>
      </c>
      <c r="AD134" s="123" t="s">
        <v>105</v>
      </c>
      <c r="AE134" s="105">
        <f t="shared" si="44"/>
        <v>5.1882460973370064</v>
      </c>
      <c r="AF134" s="105">
        <f t="shared" si="45"/>
        <v>6.672597864768683</v>
      </c>
      <c r="AG134" s="105">
        <f t="shared" si="46"/>
        <v>3.6053130929791273</v>
      </c>
      <c r="AH134" s="156"/>
      <c r="AI134" s="105">
        <f t="shared" si="47"/>
        <v>8.8509316770186341</v>
      </c>
      <c r="AJ134" s="105">
        <f t="shared" si="48"/>
        <v>11.304347826086957</v>
      </c>
      <c r="AK134" s="105">
        <f t="shared" si="49"/>
        <v>6.0200668896321075</v>
      </c>
      <c r="AL134" s="101"/>
      <c r="AM134" s="105">
        <f t="shared" si="50"/>
        <v>5.9369202226345088</v>
      </c>
      <c r="AN134" s="105">
        <f t="shared" si="51"/>
        <v>7.1161048689138573</v>
      </c>
      <c r="AO134" s="105">
        <f t="shared" si="52"/>
        <v>4.7794117647058822</v>
      </c>
      <c r="AP134" s="101"/>
      <c r="AQ134" s="105">
        <f t="shared" si="53"/>
        <v>4.5945945945945947</v>
      </c>
      <c r="AR134" s="105">
        <f t="shared" si="54"/>
        <v>7.216494845360824</v>
      </c>
      <c r="AS134" s="105">
        <f t="shared" si="55"/>
        <v>1.7045454545454544</v>
      </c>
      <c r="AT134" s="101"/>
      <c r="AU134" s="105">
        <f t="shared" si="56"/>
        <v>2.0710059171597637</v>
      </c>
      <c r="AV134" s="105">
        <f t="shared" si="57"/>
        <v>1.7647058823529411</v>
      </c>
      <c r="AW134" s="105">
        <f t="shared" si="58"/>
        <v>2.3809523809523809</v>
      </c>
      <c r="AX134" s="101"/>
      <c r="AY134" s="105">
        <f t="shared" si="59"/>
        <v>0</v>
      </c>
      <c r="AZ134" s="105">
        <f t="shared" si="60"/>
        <v>0</v>
      </c>
      <c r="BA134" s="105">
        <f t="shared" si="61"/>
        <v>0</v>
      </c>
      <c r="BB134" s="156"/>
      <c r="BC134" s="105">
        <f t="shared" si="65"/>
        <v>0</v>
      </c>
      <c r="BD134" s="105">
        <f t="shared" si="65"/>
        <v>0</v>
      </c>
      <c r="BE134" s="105">
        <f t="shared" si="65"/>
        <v>0</v>
      </c>
      <c r="BF134" s="102"/>
    </row>
    <row r="135" spans="1:58" ht="15" customHeight="1" x14ac:dyDescent="0.2">
      <c r="A135" s="317" t="s">
        <v>256</v>
      </c>
      <c r="B135" s="317"/>
      <c r="C135" s="317"/>
      <c r="D135" s="317"/>
      <c r="E135" s="317"/>
      <c r="F135" s="317"/>
      <c r="G135" s="317"/>
      <c r="H135" s="317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  <c r="S135" s="317"/>
      <c r="T135" s="317"/>
      <c r="U135" s="317"/>
      <c r="V135" s="317"/>
      <c r="W135" s="317"/>
      <c r="X135" s="317"/>
      <c r="Y135" s="317"/>
      <c r="Z135" s="317"/>
      <c r="AA135" s="317"/>
      <c r="AB135" s="317"/>
      <c r="AD135" s="317" t="s">
        <v>256</v>
      </c>
      <c r="AE135" s="317"/>
      <c r="AF135" s="317"/>
      <c r="AG135" s="317"/>
      <c r="AH135" s="317"/>
      <c r="AI135" s="317"/>
      <c r="AJ135" s="317"/>
      <c r="AK135" s="317"/>
      <c r="AL135" s="317"/>
      <c r="AM135" s="317"/>
      <c r="AN135" s="317"/>
      <c r="AO135" s="317"/>
      <c r="AP135" s="317"/>
      <c r="AQ135" s="317"/>
      <c r="AR135" s="317"/>
      <c r="AS135" s="317"/>
      <c r="AT135" s="317"/>
      <c r="AU135" s="317"/>
      <c r="AV135" s="317"/>
      <c r="AW135" s="317"/>
      <c r="AX135" s="317"/>
      <c r="AY135" s="317"/>
      <c r="AZ135" s="317"/>
      <c r="BA135" s="317"/>
      <c r="BB135" s="317"/>
      <c r="BC135" s="317"/>
      <c r="BD135" s="317"/>
      <c r="BE135" s="317"/>
    </row>
    <row r="136" spans="1:58" ht="15" customHeight="1" x14ac:dyDescent="0.2">
      <c r="A136" s="318" t="s">
        <v>242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D136" s="318" t="s">
        <v>242</v>
      </c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</row>
    <row r="137" spans="1:58" ht="15" customHeight="1" x14ac:dyDescent="0.2">
      <c r="BF137" s="102"/>
    </row>
    <row r="138" spans="1:58" ht="15" customHeight="1" x14ac:dyDescent="0.2">
      <c r="BF138" s="102"/>
    </row>
    <row r="139" spans="1:58" ht="15" customHeight="1" x14ac:dyDescent="0.2">
      <c r="BF139" s="102"/>
    </row>
    <row r="140" spans="1:58" ht="15" customHeight="1" x14ac:dyDescent="0.2">
      <c r="AE140" s="158"/>
      <c r="BF140" s="102"/>
    </row>
    <row r="141" spans="1:58" ht="15" customHeight="1" x14ac:dyDescent="0.2">
      <c r="AE141" s="158"/>
      <c r="BF141" s="102"/>
    </row>
    <row r="142" spans="1:58" ht="15" customHeight="1" x14ac:dyDescent="0.2">
      <c r="AE142" s="158"/>
      <c r="BF142" s="102"/>
    </row>
    <row r="143" spans="1:58" ht="15" customHeight="1" x14ac:dyDescent="0.2">
      <c r="AE143" s="158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  <row r="177" spans="31:31" ht="15" customHeight="1" x14ac:dyDescent="0.2">
      <c r="AE177" s="158"/>
    </row>
    <row r="178" spans="31:31" ht="15" customHeight="1" x14ac:dyDescent="0.2">
      <c r="AE178" s="158"/>
    </row>
  </sheetData>
  <mergeCells count="103">
    <mergeCell ref="A10:AB10"/>
    <mergeCell ref="AD10:BE10"/>
    <mergeCell ref="A49:AB49"/>
    <mergeCell ref="AD49:BE49"/>
    <mergeCell ref="A50:AB50"/>
    <mergeCell ref="AD50:BE50"/>
    <mergeCell ref="A51:AB51"/>
    <mergeCell ref="AD51:BE51"/>
    <mergeCell ref="A5:AB5"/>
    <mergeCell ref="AD5:BE5"/>
    <mergeCell ref="A6:AB6"/>
    <mergeCell ref="AD6:BE6"/>
    <mergeCell ref="A7:AB7"/>
    <mergeCell ref="AD7:BE7"/>
    <mergeCell ref="A8:AB8"/>
    <mergeCell ref="AD8:BE8"/>
    <mergeCell ref="A9:AB9"/>
    <mergeCell ref="AD9:BE9"/>
    <mergeCell ref="A52:AB52"/>
    <mergeCell ref="AD52:BE52"/>
    <mergeCell ref="A53:AB53"/>
    <mergeCell ref="AD53:BE53"/>
    <mergeCell ref="A54:AB54"/>
    <mergeCell ref="AD54:BE54"/>
    <mergeCell ref="A12:A13"/>
    <mergeCell ref="AD12:AD13"/>
    <mergeCell ref="B12:D12"/>
    <mergeCell ref="F12:H12"/>
    <mergeCell ref="J12:L12"/>
    <mergeCell ref="AD88:BE88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V56:X56"/>
    <mergeCell ref="Z56:AB56"/>
    <mergeCell ref="AD56:AD57"/>
    <mergeCell ref="AE56:AG56"/>
    <mergeCell ref="A56:A57"/>
    <mergeCell ref="B56:D56"/>
    <mergeCell ref="F56:H56"/>
    <mergeCell ref="J56:L56"/>
    <mergeCell ref="N56:P56"/>
    <mergeCell ref="A99:AB99"/>
    <mergeCell ref="AD99:BE99"/>
    <mergeCell ref="A100:AB100"/>
    <mergeCell ref="AD100:BE100"/>
    <mergeCell ref="A101:AB101"/>
    <mergeCell ref="AD101:BE101"/>
    <mergeCell ref="A96:AB96"/>
    <mergeCell ref="AD96:BE96"/>
    <mergeCell ref="A97:AB97"/>
    <mergeCell ref="AD97:BE97"/>
    <mergeCell ref="A98:AB98"/>
    <mergeCell ref="AD98:BE98"/>
    <mergeCell ref="BC103:BE103"/>
    <mergeCell ref="A135:AB135"/>
    <mergeCell ref="AD135:BE135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  <mergeCell ref="A103:A104"/>
    <mergeCell ref="B103:D103"/>
    <mergeCell ref="F103:H103"/>
    <mergeCell ref="J103:L103"/>
    <mergeCell ref="N103:P103"/>
    <mergeCell ref="BG96:BH97"/>
    <mergeCell ref="AA92:AB93"/>
    <mergeCell ref="AA46:AB47"/>
    <mergeCell ref="BG3:BH4"/>
    <mergeCell ref="AA2:AB3"/>
    <mergeCell ref="BG1:BH2"/>
    <mergeCell ref="BG49:BH50"/>
    <mergeCell ref="A44:AB44"/>
    <mergeCell ref="AD44:BE44"/>
    <mergeCell ref="A45:AB45"/>
    <mergeCell ref="AD45:BE45"/>
    <mergeCell ref="BC12:BE12"/>
    <mergeCell ref="AI12:AK12"/>
    <mergeCell ref="AM12:AO12"/>
    <mergeCell ref="AQ12:AS12"/>
    <mergeCell ref="AU12:AW12"/>
    <mergeCell ref="AY12:BA12"/>
    <mergeCell ref="N12:P12"/>
    <mergeCell ref="R12:T12"/>
    <mergeCell ref="V12:X12"/>
    <mergeCell ref="Z12:AB12"/>
    <mergeCell ref="AE12:AG12"/>
    <mergeCell ref="BC56:BE56"/>
    <mergeCell ref="A88:AB88"/>
  </mergeCells>
  <hyperlinks>
    <hyperlink ref="AA2" r:id="rId1" location="INDICE!A1"/>
    <hyperlink ref="AA2:AB3" location="INDICE!A1" display="INDICE"/>
    <hyperlink ref="BG1" r:id="rId2" location="INDICE!A1"/>
    <hyperlink ref="BG1:BH2" location="INDICE!A1" display="INDICE"/>
    <hyperlink ref="BG49" r:id="rId3" location="INDICE!A1"/>
    <hyperlink ref="BG49:BH50" location="INDICE!A1" display="INDICE"/>
    <hyperlink ref="BG96" r:id="rId4" location="INDICE!A1"/>
    <hyperlink ref="BG96:BH97" location="INDICE!A1" display="INDICE"/>
    <hyperlink ref="AA92" r:id="rId5" location="INDICE!A1"/>
    <hyperlink ref="AA92:AB93" location="INDICE!A1" display="INDICE"/>
    <hyperlink ref="AA46" r:id="rId6" location="INDICE!A1"/>
    <hyperlink ref="AA46:AB47" location="INDICE!A1" display="INDICE"/>
    <hyperlink ref="BG3" r:id="rId7" location="INDICE!A1"/>
    <hyperlink ref="BG3:BH4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8"/>
  <headerFooter alignWithMargins="0"/>
  <rowBreaks count="2" manualBreakCount="2">
    <brk id="48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2:M3"/>
  <sheetViews>
    <sheetView workbookViewId="0">
      <selection activeCell="L2" sqref="L2:M3"/>
    </sheetView>
  </sheetViews>
  <sheetFormatPr baseColWidth="10" defaultRowHeight="15" x14ac:dyDescent="0.25"/>
  <sheetData>
    <row r="2" spans="12:13" ht="15" customHeight="1" x14ac:dyDescent="0.25">
      <c r="L2" s="308" t="s">
        <v>356</v>
      </c>
      <c r="M2" s="308"/>
    </row>
    <row r="3" spans="12:13" ht="15" customHeight="1" x14ac:dyDescent="0.25">
      <c r="L3" s="308"/>
      <c r="M3" s="308"/>
    </row>
  </sheetData>
  <mergeCells count="1">
    <mergeCell ref="L2:M3"/>
  </mergeCells>
  <hyperlinks>
    <hyperlink ref="L2" r:id="rId1" location="INDICE!A1"/>
    <hyperlink ref="L2:M3" location="INDICE!A1" display="INDICE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5.5703125" style="108" customWidth="1"/>
    <col min="2" max="4" width="7.42578125" style="108" customWidth="1"/>
    <col min="5" max="5" width="1.7109375" style="108" customWidth="1"/>
    <col min="6" max="8" width="6.42578125" style="108" customWidth="1"/>
    <col min="9" max="9" width="1.7109375" style="108" customWidth="1"/>
    <col min="10" max="12" width="6.42578125" style="108" customWidth="1"/>
    <col min="13" max="13" width="1.7109375" style="108" customWidth="1"/>
    <col min="14" max="16" width="6.42578125" style="108" customWidth="1"/>
    <col min="17" max="17" width="1.7109375" style="108" customWidth="1"/>
    <col min="18" max="20" width="6.42578125" style="108" customWidth="1"/>
    <col min="21" max="21" width="1.7109375" style="108" customWidth="1"/>
    <col min="22" max="24" width="6.42578125" style="108" customWidth="1"/>
    <col min="25" max="25" width="1.7109375" style="108" customWidth="1"/>
    <col min="26" max="26" width="6.42578125" style="108" customWidth="1"/>
    <col min="27" max="28" width="5.425781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22" t="s">
        <v>288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132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71"/>
      <c r="AF3" s="171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302214</v>
      </c>
      <c r="C10" s="152">
        <f t="shared" si="0"/>
        <v>149840</v>
      </c>
      <c r="D10" s="152">
        <f t="shared" si="0"/>
        <v>152374</v>
      </c>
      <c r="E10" s="152"/>
      <c r="F10" s="152">
        <f t="shared" ref="F10:H12" si="1">+F16+F22</f>
        <v>75674</v>
      </c>
      <c r="G10" s="152">
        <f t="shared" si="1"/>
        <v>39076</v>
      </c>
      <c r="H10" s="152">
        <f t="shared" si="1"/>
        <v>36598</v>
      </c>
      <c r="I10" s="152"/>
      <c r="J10" s="152">
        <f t="shared" ref="J10:L12" si="2">+J16+J22</f>
        <v>65073</v>
      </c>
      <c r="K10" s="152">
        <f t="shared" si="2"/>
        <v>32658</v>
      </c>
      <c r="L10" s="152">
        <f t="shared" si="2"/>
        <v>32415</v>
      </c>
      <c r="M10" s="152"/>
      <c r="N10" s="152">
        <f t="shared" ref="N10:P12" si="3">+N16+N22</f>
        <v>54276</v>
      </c>
      <c r="O10" s="152">
        <f t="shared" si="3"/>
        <v>26771</v>
      </c>
      <c r="P10" s="152">
        <f t="shared" si="3"/>
        <v>27505</v>
      </c>
      <c r="Q10" s="152"/>
      <c r="R10" s="152">
        <f t="shared" ref="R10:T12" si="4">+R16+R22</f>
        <v>51410</v>
      </c>
      <c r="S10" s="152">
        <f t="shared" si="4"/>
        <v>25279</v>
      </c>
      <c r="T10" s="152">
        <f t="shared" si="4"/>
        <v>26131</v>
      </c>
      <c r="U10" s="152"/>
      <c r="V10" s="152">
        <f t="shared" ref="V10:X12" si="5">+V16+V22</f>
        <v>43493</v>
      </c>
      <c r="W10" s="152">
        <f t="shared" si="5"/>
        <v>20316</v>
      </c>
      <c r="X10" s="152">
        <f t="shared" si="5"/>
        <v>23177</v>
      </c>
      <c r="Y10" s="152"/>
      <c r="Z10" s="152">
        <f t="shared" ref="Z10:AB12" si="6">+Z16+Z22</f>
        <v>12288</v>
      </c>
      <c r="AA10" s="152">
        <f t="shared" si="6"/>
        <v>5740</v>
      </c>
      <c r="AB10" s="152">
        <f t="shared" si="6"/>
        <v>6548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262922</v>
      </c>
      <c r="C11" s="115">
        <f t="shared" si="0"/>
        <v>130014</v>
      </c>
      <c r="D11" s="115">
        <f t="shared" si="0"/>
        <v>132908</v>
      </c>
      <c r="E11" s="115"/>
      <c r="F11" s="115">
        <f t="shared" si="1"/>
        <v>67445</v>
      </c>
      <c r="G11" s="115">
        <f t="shared" si="1"/>
        <v>34882</v>
      </c>
      <c r="H11" s="115">
        <f t="shared" si="1"/>
        <v>32563</v>
      </c>
      <c r="I11" s="115"/>
      <c r="J11" s="115">
        <f t="shared" si="2"/>
        <v>57098</v>
      </c>
      <c r="K11" s="115">
        <f t="shared" si="2"/>
        <v>28623</v>
      </c>
      <c r="L11" s="115">
        <f t="shared" si="2"/>
        <v>28475</v>
      </c>
      <c r="M11" s="115"/>
      <c r="N11" s="115">
        <f t="shared" si="3"/>
        <v>46819</v>
      </c>
      <c r="O11" s="115">
        <f t="shared" si="3"/>
        <v>23006</v>
      </c>
      <c r="P11" s="115">
        <f t="shared" si="3"/>
        <v>23813</v>
      </c>
      <c r="Q11" s="115"/>
      <c r="R11" s="115">
        <f t="shared" si="4"/>
        <v>43953</v>
      </c>
      <c r="S11" s="115">
        <f t="shared" si="4"/>
        <v>21541</v>
      </c>
      <c r="T11" s="115">
        <f t="shared" si="4"/>
        <v>22412</v>
      </c>
      <c r="U11" s="115"/>
      <c r="V11" s="115">
        <f t="shared" si="5"/>
        <v>36190</v>
      </c>
      <c r="W11" s="115">
        <f t="shared" si="5"/>
        <v>16747</v>
      </c>
      <c r="X11" s="115">
        <f t="shared" si="5"/>
        <v>19443</v>
      </c>
      <c r="Y11" s="115"/>
      <c r="Z11" s="115">
        <f t="shared" si="6"/>
        <v>11417</v>
      </c>
      <c r="AA11" s="115">
        <f t="shared" si="6"/>
        <v>5215</v>
      </c>
      <c r="AB11" s="115">
        <f t="shared" si="6"/>
        <v>6202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27857</v>
      </c>
      <c r="C12" s="115">
        <f>+C18+C24</f>
        <v>14368</v>
      </c>
      <c r="D12" s="115">
        <f>+D18+D24</f>
        <v>13489</v>
      </c>
      <c r="E12" s="115"/>
      <c r="F12" s="115">
        <f t="shared" si="1"/>
        <v>5861</v>
      </c>
      <c r="G12" s="115">
        <f t="shared" si="1"/>
        <v>3045</v>
      </c>
      <c r="H12" s="115">
        <f t="shared" si="1"/>
        <v>2816</v>
      </c>
      <c r="I12" s="115"/>
      <c r="J12" s="115">
        <f t="shared" si="2"/>
        <v>5650</v>
      </c>
      <c r="K12" s="115">
        <f t="shared" si="2"/>
        <v>2944</v>
      </c>
      <c r="L12" s="115">
        <f t="shared" si="2"/>
        <v>2706</v>
      </c>
      <c r="M12" s="115"/>
      <c r="N12" s="115">
        <f t="shared" si="3"/>
        <v>5345</v>
      </c>
      <c r="O12" s="115">
        <f t="shared" si="3"/>
        <v>2741</v>
      </c>
      <c r="P12" s="115">
        <f t="shared" si="3"/>
        <v>2604</v>
      </c>
      <c r="Q12" s="115"/>
      <c r="R12" s="115">
        <f t="shared" si="4"/>
        <v>5277</v>
      </c>
      <c r="S12" s="115">
        <f t="shared" si="4"/>
        <v>2690</v>
      </c>
      <c r="T12" s="115">
        <f t="shared" si="4"/>
        <v>2587</v>
      </c>
      <c r="U12" s="115"/>
      <c r="V12" s="115">
        <f t="shared" si="5"/>
        <v>5288</v>
      </c>
      <c r="W12" s="115">
        <f t="shared" si="5"/>
        <v>2679</v>
      </c>
      <c r="X12" s="115">
        <f t="shared" si="5"/>
        <v>2609</v>
      </c>
      <c r="Y12" s="115"/>
      <c r="Z12" s="115">
        <f t="shared" si="6"/>
        <v>436</v>
      </c>
      <c r="AA12" s="115">
        <f t="shared" si="6"/>
        <v>269</v>
      </c>
      <c r="AB12" s="115">
        <f t="shared" si="6"/>
        <v>167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11435</v>
      </c>
      <c r="C13" s="115">
        <f>+C19</f>
        <v>5458</v>
      </c>
      <c r="D13" s="115">
        <f>+D19</f>
        <v>5977</v>
      </c>
      <c r="E13" s="115"/>
      <c r="F13" s="115">
        <f>+F19</f>
        <v>2368</v>
      </c>
      <c r="G13" s="115">
        <f>+G19</f>
        <v>1149</v>
      </c>
      <c r="H13" s="115">
        <f>+H19</f>
        <v>1219</v>
      </c>
      <c r="I13" s="115"/>
      <c r="J13" s="115">
        <f>+J19</f>
        <v>2325</v>
      </c>
      <c r="K13" s="115">
        <f>+K19</f>
        <v>1091</v>
      </c>
      <c r="L13" s="115">
        <f>+L19</f>
        <v>1234</v>
      </c>
      <c r="M13" s="115"/>
      <c r="N13" s="115">
        <f>+N19</f>
        <v>2112</v>
      </c>
      <c r="O13" s="115">
        <f>+O19</f>
        <v>1024</v>
      </c>
      <c r="P13" s="115">
        <f>+P19</f>
        <v>1088</v>
      </c>
      <c r="Q13" s="115"/>
      <c r="R13" s="115">
        <f>+R19</f>
        <v>2180</v>
      </c>
      <c r="S13" s="115">
        <f>+S19</f>
        <v>1048</v>
      </c>
      <c r="T13" s="115">
        <f>+T19</f>
        <v>1132</v>
      </c>
      <c r="U13" s="115"/>
      <c r="V13" s="115">
        <f>+V19</f>
        <v>2015</v>
      </c>
      <c r="W13" s="115">
        <f>+W19</f>
        <v>890</v>
      </c>
      <c r="X13" s="115">
        <f>+X19</f>
        <v>1125</v>
      </c>
      <c r="Y13" s="115"/>
      <c r="Z13" s="115">
        <f>+Z19</f>
        <v>435</v>
      </c>
      <c r="AA13" s="115">
        <f>+AA19</f>
        <v>256</v>
      </c>
      <c r="AB13" s="115">
        <f>+AB19</f>
        <v>179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152">
        <f>SUM(B17:B19)</f>
        <v>229422</v>
      </c>
      <c r="C16" s="152">
        <f>SUM(C17:C19)</f>
        <v>113404</v>
      </c>
      <c r="D16" s="152">
        <f>SUM(D17:D19)</f>
        <v>116018</v>
      </c>
      <c r="E16" s="152"/>
      <c r="F16" s="152">
        <f>SUM(F17:F19)</f>
        <v>57163</v>
      </c>
      <c r="G16" s="152">
        <f>SUM(G17:G19)</f>
        <v>29486</v>
      </c>
      <c r="H16" s="152">
        <f>SUM(H17:H19)</f>
        <v>27677</v>
      </c>
      <c r="I16" s="173"/>
      <c r="J16" s="152">
        <f>SUM(J17:J19)</f>
        <v>48858</v>
      </c>
      <c r="K16" s="152">
        <f>SUM(K17:K19)</f>
        <v>24419</v>
      </c>
      <c r="L16" s="152">
        <f>SUM(L17:L19)</f>
        <v>24439</v>
      </c>
      <c r="M16" s="173"/>
      <c r="N16" s="152">
        <f>SUM(N17:N19)</f>
        <v>41084</v>
      </c>
      <c r="O16" s="152">
        <f>SUM(O17:O19)</f>
        <v>20152</v>
      </c>
      <c r="P16" s="152">
        <f>SUM(P17:P19)</f>
        <v>20932</v>
      </c>
      <c r="Q16" s="173"/>
      <c r="R16" s="152">
        <f>SUM(R17:R19)</f>
        <v>39467</v>
      </c>
      <c r="S16" s="152">
        <f>SUM(S17:S19)</f>
        <v>19401</v>
      </c>
      <c r="T16" s="152">
        <f>SUM(T17:T19)</f>
        <v>20066</v>
      </c>
      <c r="U16" s="173"/>
      <c r="V16" s="152">
        <f>SUM(V17:V19)</f>
        <v>33763</v>
      </c>
      <c r="W16" s="152">
        <f>SUM(W17:W19)</f>
        <v>15747</v>
      </c>
      <c r="X16" s="152">
        <f>SUM(X17:X19)</f>
        <v>18016</v>
      </c>
      <c r="Y16" s="173"/>
      <c r="Z16" s="152">
        <f>SUM(Z17:Z19)</f>
        <v>9087</v>
      </c>
      <c r="AA16" s="152">
        <f>SUM(AA17:AA19)</f>
        <v>4199</v>
      </c>
      <c r="AB16" s="152">
        <f>SUM(AB17:AB19)</f>
        <v>4888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119">
        <f>+'C51'!B17+'C62'!B17</f>
        <v>190953</v>
      </c>
      <c r="C17" s="119">
        <f>+'C51'!C17+'C62'!C17</f>
        <v>93997</v>
      </c>
      <c r="D17" s="119">
        <f>+'C51'!D17+'C62'!D17</f>
        <v>96956</v>
      </c>
      <c r="E17" s="119"/>
      <c r="F17" s="119">
        <f>+'C51'!F17+'C62'!F17</f>
        <v>49118</v>
      </c>
      <c r="G17" s="119">
        <f>+'C51'!G17+'C62'!G17</f>
        <v>25385</v>
      </c>
      <c r="H17" s="119">
        <f>+'C51'!H17+'C62'!H17</f>
        <v>23733</v>
      </c>
      <c r="I17" s="119"/>
      <c r="J17" s="119">
        <f>+'C51'!J17+'C62'!J17</f>
        <v>41044</v>
      </c>
      <c r="K17" s="119">
        <f>+'C51'!K17+'C62'!K17</f>
        <v>20464</v>
      </c>
      <c r="L17" s="119">
        <f>+'C51'!L17+'C62'!L17</f>
        <v>20580</v>
      </c>
      <c r="M17" s="119"/>
      <c r="N17" s="119">
        <f>+'C51'!N17+'C62'!N17</f>
        <v>33786</v>
      </c>
      <c r="O17" s="119">
        <f>+'C51'!O17+'C62'!O17</f>
        <v>16469</v>
      </c>
      <c r="P17" s="119">
        <f>+'C51'!P17+'C62'!P17</f>
        <v>17317</v>
      </c>
      <c r="Q17" s="119"/>
      <c r="R17" s="119">
        <f>+'C51'!R17+'C62'!R17</f>
        <v>32173</v>
      </c>
      <c r="S17" s="119">
        <f>+'C51'!S17+'C62'!S17</f>
        <v>15734</v>
      </c>
      <c r="T17" s="119">
        <f>+'C51'!T17+'C62'!T17</f>
        <v>16439</v>
      </c>
      <c r="U17" s="119"/>
      <c r="V17" s="119">
        <f>+'C51'!V17+'C62'!V17</f>
        <v>26599</v>
      </c>
      <c r="W17" s="119">
        <f>+'C51'!W17+'C62'!W17</f>
        <v>12263</v>
      </c>
      <c r="X17" s="119">
        <f>+'C51'!X17+'C62'!X17</f>
        <v>14336</v>
      </c>
      <c r="Y17" s="119"/>
      <c r="Z17" s="119">
        <f>+'C51'!Z17+'C62'!Z17</f>
        <v>8233</v>
      </c>
      <c r="AA17" s="119">
        <f>+'C51'!AA17+'C62'!AA17</f>
        <v>3682</v>
      </c>
      <c r="AB17" s="119">
        <f>+'C51'!AB17+'C62'!AB17</f>
        <v>4551</v>
      </c>
    </row>
    <row r="18" spans="1:33" ht="15" customHeight="1" x14ac:dyDescent="0.2">
      <c r="A18" s="116" t="s">
        <v>74</v>
      </c>
      <c r="B18" s="119">
        <f>+'C51'!B18+'C62'!B18</f>
        <v>27034</v>
      </c>
      <c r="C18" s="119">
        <f>+'C51'!C18+'C62'!C18</f>
        <v>13949</v>
      </c>
      <c r="D18" s="119">
        <f>+'C51'!D18+'C62'!D18</f>
        <v>13085</v>
      </c>
      <c r="E18" s="119"/>
      <c r="F18" s="119">
        <f>+'C51'!F18+'C62'!F18</f>
        <v>5677</v>
      </c>
      <c r="G18" s="119">
        <f>+'C51'!G18+'C62'!G18</f>
        <v>2952</v>
      </c>
      <c r="H18" s="119">
        <f>+'C51'!H18+'C62'!H18</f>
        <v>2725</v>
      </c>
      <c r="I18" s="119"/>
      <c r="J18" s="119">
        <f>+'C51'!J18+'C62'!J18</f>
        <v>5489</v>
      </c>
      <c r="K18" s="119">
        <f>+'C51'!K18+'C62'!K18</f>
        <v>2864</v>
      </c>
      <c r="L18" s="119">
        <f>+'C51'!L18+'C62'!L18</f>
        <v>2625</v>
      </c>
      <c r="M18" s="119"/>
      <c r="N18" s="119">
        <f>+'C51'!N18+'C62'!N18</f>
        <v>5186</v>
      </c>
      <c r="O18" s="119">
        <f>+'C51'!O18+'C62'!O18</f>
        <v>2659</v>
      </c>
      <c r="P18" s="119">
        <f>+'C51'!P18+'C62'!P18</f>
        <v>2527</v>
      </c>
      <c r="Q18" s="119"/>
      <c r="R18" s="119">
        <f>+'C51'!R18+'C62'!R18</f>
        <v>5114</v>
      </c>
      <c r="S18" s="119">
        <f>+'C51'!S18+'C62'!S18</f>
        <v>2619</v>
      </c>
      <c r="T18" s="119">
        <f>+'C51'!T18+'C62'!T18</f>
        <v>2495</v>
      </c>
      <c r="U18" s="119"/>
      <c r="V18" s="119">
        <f>+'C51'!V18+'C62'!V18</f>
        <v>5149</v>
      </c>
      <c r="W18" s="119">
        <f>+'C51'!W18+'C62'!W18</f>
        <v>2594</v>
      </c>
      <c r="X18" s="119">
        <f>+'C51'!X18+'C62'!X18</f>
        <v>2555</v>
      </c>
      <c r="Y18" s="119"/>
      <c r="Z18" s="119">
        <f>+'C51'!Z18+'C62'!Z18</f>
        <v>419</v>
      </c>
      <c r="AA18" s="119">
        <f>+'C51'!AA18+'C62'!AA18</f>
        <v>261</v>
      </c>
      <c r="AB18" s="119">
        <f>+'C51'!AB18+'C62'!AB18</f>
        <v>158</v>
      </c>
    </row>
    <row r="19" spans="1:33" ht="15" customHeight="1" x14ac:dyDescent="0.2">
      <c r="A19" s="116" t="s">
        <v>263</v>
      </c>
      <c r="B19" s="119">
        <f>+'C51'!B19+'C62'!B19</f>
        <v>11435</v>
      </c>
      <c r="C19" s="119">
        <f>+'C51'!C19+'C62'!C19</f>
        <v>5458</v>
      </c>
      <c r="D19" s="119">
        <f>+'C51'!D19+'C62'!D19</f>
        <v>5977</v>
      </c>
      <c r="E19" s="119"/>
      <c r="F19" s="119">
        <f>+'C51'!F19+'C62'!F19</f>
        <v>2368</v>
      </c>
      <c r="G19" s="119">
        <f>+'C51'!G19+'C62'!G19</f>
        <v>1149</v>
      </c>
      <c r="H19" s="119">
        <f>+'C51'!H19+'C62'!H19</f>
        <v>1219</v>
      </c>
      <c r="I19" s="119"/>
      <c r="J19" s="119">
        <f>+'C51'!J19+'C62'!J19</f>
        <v>2325</v>
      </c>
      <c r="K19" s="119">
        <f>+'C51'!K19+'C62'!K19</f>
        <v>1091</v>
      </c>
      <c r="L19" s="119">
        <f>+'C51'!L19+'C62'!L19</f>
        <v>1234</v>
      </c>
      <c r="M19" s="119"/>
      <c r="N19" s="119">
        <f>+'C51'!N19+'C62'!N19</f>
        <v>2112</v>
      </c>
      <c r="O19" s="119">
        <f>+'C51'!O19+'C62'!O19</f>
        <v>1024</v>
      </c>
      <c r="P19" s="119">
        <f>+'C51'!P19+'C62'!P19</f>
        <v>1088</v>
      </c>
      <c r="Q19" s="119"/>
      <c r="R19" s="119">
        <f>+'C51'!R19+'C62'!R19</f>
        <v>2180</v>
      </c>
      <c r="S19" s="119">
        <f>+'C51'!S19+'C62'!S19</f>
        <v>1048</v>
      </c>
      <c r="T19" s="119">
        <f>+'C51'!T19+'C62'!T19</f>
        <v>1132</v>
      </c>
      <c r="U19" s="119"/>
      <c r="V19" s="119">
        <f>+'C51'!V19+'C62'!V19</f>
        <v>2015</v>
      </c>
      <c r="W19" s="119">
        <f>+'C51'!W19+'C62'!W19</f>
        <v>890</v>
      </c>
      <c r="X19" s="119">
        <f>+'C51'!X19+'C62'!X19</f>
        <v>1125</v>
      </c>
      <c r="Y19" s="119"/>
      <c r="Z19" s="119">
        <f>+'C51'!Z19+'C62'!Z19</f>
        <v>435</v>
      </c>
      <c r="AA19" s="119">
        <f>+'C51'!AA19+'C62'!AA19</f>
        <v>256</v>
      </c>
      <c r="AB19" s="119">
        <f>+'C51'!AB19+'C62'!AB19</f>
        <v>179</v>
      </c>
    </row>
    <row r="20" spans="1:33" ht="15" customHeight="1" x14ac:dyDescent="0.2">
      <c r="A20" s="116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</row>
    <row r="21" spans="1:33" ht="15" customHeight="1" x14ac:dyDescent="0.2">
      <c r="A21" s="125" t="s">
        <v>472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</row>
    <row r="22" spans="1:33" s="163" customFormat="1" ht="15" customHeight="1" x14ac:dyDescent="0.2">
      <c r="A22" s="137" t="s">
        <v>19</v>
      </c>
      <c r="B22" s="152">
        <f>SUM(B23:B25)</f>
        <v>72792</v>
      </c>
      <c r="C22" s="152">
        <f>SUM(C23:C25)</f>
        <v>36436</v>
      </c>
      <c r="D22" s="152">
        <f>SUM(D23:D25)</f>
        <v>36356</v>
      </c>
      <c r="E22" s="152"/>
      <c r="F22" s="152">
        <f>SUM(F23:F25)</f>
        <v>18511</v>
      </c>
      <c r="G22" s="152">
        <f>SUM(G23:G25)</f>
        <v>9590</v>
      </c>
      <c r="H22" s="152">
        <f>SUM(H23:H25)</f>
        <v>8921</v>
      </c>
      <c r="I22" s="173"/>
      <c r="J22" s="152">
        <f>SUM(J23:J25)</f>
        <v>16215</v>
      </c>
      <c r="K22" s="152">
        <f>SUM(K23:K25)</f>
        <v>8239</v>
      </c>
      <c r="L22" s="152">
        <f>SUM(L23:L25)</f>
        <v>7976</v>
      </c>
      <c r="M22" s="173"/>
      <c r="N22" s="152">
        <f>SUM(N23:N25)</f>
        <v>13192</v>
      </c>
      <c r="O22" s="152">
        <f>SUM(O23:O25)</f>
        <v>6619</v>
      </c>
      <c r="P22" s="152">
        <f>SUM(P23:P25)</f>
        <v>6573</v>
      </c>
      <c r="Q22" s="173"/>
      <c r="R22" s="152">
        <f>SUM(R23:R25)</f>
        <v>11943</v>
      </c>
      <c r="S22" s="152">
        <f>SUM(S23:S25)</f>
        <v>5878</v>
      </c>
      <c r="T22" s="152">
        <f>SUM(T23:T25)</f>
        <v>6065</v>
      </c>
      <c r="U22" s="173"/>
      <c r="V22" s="152">
        <f>SUM(V23:V25)</f>
        <v>9730</v>
      </c>
      <c r="W22" s="152">
        <f>SUM(W23:W25)</f>
        <v>4569</v>
      </c>
      <c r="X22" s="152">
        <f>SUM(X23:X25)</f>
        <v>5161</v>
      </c>
      <c r="Y22" s="173"/>
      <c r="Z22" s="152">
        <f>SUM(Z23:Z25)</f>
        <v>3201</v>
      </c>
      <c r="AA22" s="152">
        <f>SUM(AA23:AA25)</f>
        <v>1541</v>
      </c>
      <c r="AB22" s="152">
        <f>SUM(AB23:AB25)</f>
        <v>1660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172">
        <f>+'C51'!B23+'C62'!B23</f>
        <v>71969</v>
      </c>
      <c r="C23" s="172">
        <f>+'C51'!C23+'C62'!C23</f>
        <v>36017</v>
      </c>
      <c r="D23" s="172">
        <f>+'C51'!D23+'C62'!D23</f>
        <v>35952</v>
      </c>
      <c r="E23" s="172"/>
      <c r="F23" s="172">
        <f>+'C51'!F23+'C62'!F23</f>
        <v>18327</v>
      </c>
      <c r="G23" s="172">
        <f>+'C51'!G23+'C62'!G23</f>
        <v>9497</v>
      </c>
      <c r="H23" s="172">
        <f>+'C51'!H23+'C62'!H23</f>
        <v>8830</v>
      </c>
      <c r="I23" s="172"/>
      <c r="J23" s="172">
        <f>+'C51'!J23+'C62'!J23</f>
        <v>16054</v>
      </c>
      <c r="K23" s="172">
        <f>+'C51'!K23+'C62'!K23</f>
        <v>8159</v>
      </c>
      <c r="L23" s="172">
        <f>+'C51'!L23+'C62'!L23</f>
        <v>7895</v>
      </c>
      <c r="M23" s="172"/>
      <c r="N23" s="172">
        <f>+'C51'!N23+'C62'!N23</f>
        <v>13033</v>
      </c>
      <c r="O23" s="172">
        <f>+'C51'!O23+'C62'!O23</f>
        <v>6537</v>
      </c>
      <c r="P23" s="172">
        <f>+'C51'!P23+'C62'!P23</f>
        <v>6496</v>
      </c>
      <c r="Q23" s="172"/>
      <c r="R23" s="172">
        <f>+'C51'!R23+'C62'!R23</f>
        <v>11780</v>
      </c>
      <c r="S23" s="172">
        <f>+'C51'!S23+'C62'!S23</f>
        <v>5807</v>
      </c>
      <c r="T23" s="172">
        <f>+'C51'!T23+'C62'!T23</f>
        <v>5973</v>
      </c>
      <c r="U23" s="172"/>
      <c r="V23" s="172">
        <f>+'C51'!V23+'C62'!V23</f>
        <v>9591</v>
      </c>
      <c r="W23" s="172">
        <f>+'C51'!W23+'C62'!W23</f>
        <v>4484</v>
      </c>
      <c r="X23" s="172">
        <f>+'C51'!X23+'C62'!X23</f>
        <v>5107</v>
      </c>
      <c r="Y23" s="172"/>
      <c r="Z23" s="172">
        <f>+'C51'!Z23+'C62'!Z23</f>
        <v>3184</v>
      </c>
      <c r="AA23" s="172">
        <f>+'C51'!AA23+'C62'!AA23</f>
        <v>1533</v>
      </c>
      <c r="AB23" s="172">
        <f>+'C51'!AB23+'C62'!AB23</f>
        <v>1651</v>
      </c>
    </row>
    <row r="24" spans="1:33" ht="15" customHeight="1" x14ac:dyDescent="0.2">
      <c r="A24" s="116" t="s">
        <v>74</v>
      </c>
      <c r="B24" s="172">
        <f>+'C51'!B24+'C62'!B24</f>
        <v>823</v>
      </c>
      <c r="C24" s="172">
        <f>+'C51'!C24+'C62'!C24</f>
        <v>419</v>
      </c>
      <c r="D24" s="172">
        <f>+'C51'!D24+'C62'!D24</f>
        <v>404</v>
      </c>
      <c r="E24" s="172"/>
      <c r="F24" s="172">
        <f>+'C51'!F24+'C62'!F24</f>
        <v>184</v>
      </c>
      <c r="G24" s="172">
        <f>+'C51'!G24+'C62'!G24</f>
        <v>93</v>
      </c>
      <c r="H24" s="172">
        <f>+'C51'!H24+'C62'!H24</f>
        <v>91</v>
      </c>
      <c r="I24" s="172"/>
      <c r="J24" s="172">
        <f>+'C51'!J24+'C62'!J24</f>
        <v>161</v>
      </c>
      <c r="K24" s="172">
        <f>+'C51'!K24+'C62'!K24</f>
        <v>80</v>
      </c>
      <c r="L24" s="172">
        <f>+'C51'!L24+'C62'!L24</f>
        <v>81</v>
      </c>
      <c r="M24" s="172"/>
      <c r="N24" s="172">
        <f>+'C51'!N24+'C62'!N24</f>
        <v>159</v>
      </c>
      <c r="O24" s="172">
        <f>+'C51'!O24+'C62'!O24</f>
        <v>82</v>
      </c>
      <c r="P24" s="172">
        <f>+'C51'!P24+'C62'!P24</f>
        <v>77</v>
      </c>
      <c r="Q24" s="172"/>
      <c r="R24" s="172">
        <f>+'C51'!R24+'C62'!R24</f>
        <v>163</v>
      </c>
      <c r="S24" s="172">
        <f>+'C51'!S24+'C62'!S24</f>
        <v>71</v>
      </c>
      <c r="T24" s="172">
        <f>+'C51'!T24+'C62'!T24</f>
        <v>92</v>
      </c>
      <c r="U24" s="172"/>
      <c r="V24" s="172">
        <f>+'C51'!V24+'C62'!V24</f>
        <v>139</v>
      </c>
      <c r="W24" s="172">
        <f>+'C51'!W24+'C62'!W24</f>
        <v>85</v>
      </c>
      <c r="X24" s="172">
        <f>+'C51'!X24+'C62'!X24</f>
        <v>54</v>
      </c>
      <c r="Y24" s="172"/>
      <c r="Z24" s="172">
        <f>+'C51'!Z24+'C62'!Z24</f>
        <v>17</v>
      </c>
      <c r="AA24" s="172">
        <f>+'C51'!AA24+'C62'!AA24</f>
        <v>8</v>
      </c>
      <c r="AB24" s="172">
        <f>+'C51'!AB24+'C62'!AB24</f>
        <v>9</v>
      </c>
    </row>
    <row r="25" spans="1:33" ht="15" customHeight="1" thickBot="1" x14ac:dyDescent="0.25">
      <c r="A25" s="120" t="s">
        <v>263</v>
      </c>
      <c r="B25" s="121">
        <f>+'C51'!B25+'C62'!B25</f>
        <v>0</v>
      </c>
      <c r="C25" s="121">
        <f>+'C51'!C25+'C62'!C25</f>
        <v>0</v>
      </c>
      <c r="D25" s="121">
        <f>+'C51'!D25+'C62'!D25</f>
        <v>0</v>
      </c>
      <c r="E25" s="121"/>
      <c r="F25" s="121">
        <f>+'C51'!F25+'C62'!F25</f>
        <v>0</v>
      </c>
      <c r="G25" s="121">
        <f>+'C51'!G25+'C62'!G25</f>
        <v>0</v>
      </c>
      <c r="H25" s="121">
        <f>+'C51'!H25+'C62'!H25</f>
        <v>0</v>
      </c>
      <c r="I25" s="121"/>
      <c r="J25" s="121">
        <f>+'C51'!J25+'C62'!J25</f>
        <v>0</v>
      </c>
      <c r="K25" s="121">
        <f>+'C51'!K25+'C62'!K25</f>
        <v>0</v>
      </c>
      <c r="L25" s="121">
        <f>+'C51'!L25+'C62'!L25</f>
        <v>0</v>
      </c>
      <c r="M25" s="121"/>
      <c r="N25" s="121">
        <f>+'C51'!N25+'C62'!N25</f>
        <v>0</v>
      </c>
      <c r="O25" s="121">
        <f>+'C51'!O25+'C62'!O25</f>
        <v>0</v>
      </c>
      <c r="P25" s="121">
        <f>+'C51'!P25+'C62'!P25</f>
        <v>0</v>
      </c>
      <c r="Q25" s="121"/>
      <c r="R25" s="121">
        <f>+'C51'!R25+'C62'!R25</f>
        <v>0</v>
      </c>
      <c r="S25" s="121">
        <f>+'C51'!S25+'C62'!S25</f>
        <v>0</v>
      </c>
      <c r="T25" s="121">
        <f>+'C51'!T25+'C62'!T25</f>
        <v>0</v>
      </c>
      <c r="U25" s="121"/>
      <c r="V25" s="121">
        <f>+'C51'!V25+'C62'!V25</f>
        <v>0</v>
      </c>
      <c r="W25" s="121">
        <f>+'C51'!W25+'C62'!W25</f>
        <v>0</v>
      </c>
      <c r="X25" s="121">
        <f>+'C51'!X25+'C62'!X25</f>
        <v>0</v>
      </c>
      <c r="Y25" s="121"/>
      <c r="Z25" s="121">
        <f>+'C51'!Z25+'C62'!Z25</f>
        <v>0</v>
      </c>
      <c r="AA25" s="121">
        <f>+'C51'!AA25+'C62'!AA25</f>
        <v>0</v>
      </c>
      <c r="AB25" s="121">
        <f>+'C51'!AB25+'C62'!AB25</f>
        <v>0</v>
      </c>
    </row>
    <row r="26" spans="1:33" ht="15" customHeight="1" x14ac:dyDescent="0.2">
      <c r="A26" s="317" t="s">
        <v>256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</row>
    <row r="27" spans="1:33" ht="15" customHeight="1" x14ac:dyDescent="0.2">
      <c r="A27" s="318" t="s">
        <v>242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zoomScaleNormal="100" zoomScaleSheetLayoutView="50" workbookViewId="0">
      <selection sqref="A1:AB1"/>
    </sheetView>
  </sheetViews>
  <sheetFormatPr baseColWidth="10" defaultRowHeight="15" customHeight="1" x14ac:dyDescent="0.25"/>
  <cols>
    <col min="1" max="1" width="15.425781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22" t="s">
        <v>291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133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71"/>
      <c r="AF3" s="171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s="171" customFormat="1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s="171" customFormat="1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15" t="s">
        <v>473</v>
      </c>
      <c r="B10" s="315" t="s">
        <v>76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188870</v>
      </c>
      <c r="C12" s="152">
        <f t="shared" si="0"/>
        <v>88194</v>
      </c>
      <c r="D12" s="152">
        <f t="shared" si="0"/>
        <v>100676</v>
      </c>
      <c r="E12" s="152"/>
      <c r="F12" s="152">
        <f t="shared" ref="F12:H14" si="1">+F18+F24</f>
        <v>44456</v>
      </c>
      <c r="G12" s="152">
        <f t="shared" si="1"/>
        <v>21492</v>
      </c>
      <c r="H12" s="152">
        <f t="shared" si="1"/>
        <v>22964</v>
      </c>
      <c r="I12" s="152"/>
      <c r="J12" s="152">
        <f t="shared" ref="J12:L14" si="2">+J18+J24</f>
        <v>36989</v>
      </c>
      <c r="K12" s="152">
        <f t="shared" si="2"/>
        <v>17410</v>
      </c>
      <c r="L12" s="152">
        <f t="shared" si="2"/>
        <v>19579</v>
      </c>
      <c r="M12" s="152"/>
      <c r="N12" s="152">
        <f t="shared" ref="N12:P14" si="3">+N18+N24</f>
        <v>36441</v>
      </c>
      <c r="O12" s="152">
        <f t="shared" si="3"/>
        <v>16991</v>
      </c>
      <c r="P12" s="152">
        <f t="shared" si="3"/>
        <v>19450</v>
      </c>
      <c r="Q12" s="152"/>
      <c r="R12" s="152">
        <f t="shared" ref="R12:T14" si="4">+R18+R24</f>
        <v>28661</v>
      </c>
      <c r="S12" s="152">
        <f t="shared" si="4"/>
        <v>13085</v>
      </c>
      <c r="T12" s="152">
        <f t="shared" si="4"/>
        <v>15576</v>
      </c>
      <c r="U12" s="152"/>
      <c r="V12" s="152">
        <f t="shared" ref="V12:X14" si="5">+V18+V24</f>
        <v>32228</v>
      </c>
      <c r="W12" s="152">
        <f t="shared" si="5"/>
        <v>14608</v>
      </c>
      <c r="X12" s="152">
        <f t="shared" si="5"/>
        <v>17620</v>
      </c>
      <c r="Y12" s="152"/>
      <c r="Z12" s="152">
        <f t="shared" ref="Z12:AB14" si="6">+Z18+Z24</f>
        <v>10095</v>
      </c>
      <c r="AA12" s="152">
        <f t="shared" si="6"/>
        <v>4608</v>
      </c>
      <c r="AB12" s="152">
        <f t="shared" si="6"/>
        <v>5487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156809</v>
      </c>
      <c r="C13" s="115">
        <f t="shared" si="0"/>
        <v>72606</v>
      </c>
      <c r="D13" s="115">
        <f t="shared" si="0"/>
        <v>84203</v>
      </c>
      <c r="E13" s="115"/>
      <c r="F13" s="115">
        <f t="shared" si="1"/>
        <v>37712</v>
      </c>
      <c r="G13" s="115">
        <f t="shared" si="1"/>
        <v>18146</v>
      </c>
      <c r="H13" s="115">
        <f t="shared" si="1"/>
        <v>19566</v>
      </c>
      <c r="I13" s="115"/>
      <c r="J13" s="115">
        <f t="shared" si="2"/>
        <v>30617</v>
      </c>
      <c r="K13" s="115">
        <f t="shared" si="2"/>
        <v>14335</v>
      </c>
      <c r="L13" s="115">
        <f t="shared" si="2"/>
        <v>16282</v>
      </c>
      <c r="M13" s="115"/>
      <c r="N13" s="115">
        <f t="shared" si="3"/>
        <v>30322</v>
      </c>
      <c r="O13" s="115">
        <f t="shared" si="3"/>
        <v>14052</v>
      </c>
      <c r="P13" s="115">
        <f t="shared" si="3"/>
        <v>16270</v>
      </c>
      <c r="Q13" s="115"/>
      <c r="R13" s="115">
        <f t="shared" si="4"/>
        <v>23071</v>
      </c>
      <c r="S13" s="115">
        <f t="shared" si="4"/>
        <v>10425</v>
      </c>
      <c r="T13" s="115">
        <f t="shared" si="4"/>
        <v>12646</v>
      </c>
      <c r="U13" s="115"/>
      <c r="V13" s="115">
        <f t="shared" si="5"/>
        <v>25845</v>
      </c>
      <c r="W13" s="115">
        <f t="shared" si="5"/>
        <v>11556</v>
      </c>
      <c r="X13" s="115">
        <f t="shared" si="5"/>
        <v>14289</v>
      </c>
      <c r="Y13" s="115"/>
      <c r="Z13" s="115">
        <f t="shared" si="6"/>
        <v>9242</v>
      </c>
      <c r="AA13" s="115">
        <f t="shared" si="6"/>
        <v>4092</v>
      </c>
      <c r="AB13" s="115">
        <f t="shared" si="6"/>
        <v>5150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23242</v>
      </c>
      <c r="C14" s="115">
        <f>+C20+C26</f>
        <v>11561</v>
      </c>
      <c r="D14" s="115">
        <f>+D20+D26</f>
        <v>11681</v>
      </c>
      <c r="E14" s="115"/>
      <c r="F14" s="115">
        <f t="shared" si="1"/>
        <v>4942</v>
      </c>
      <c r="G14" s="115">
        <f t="shared" si="1"/>
        <v>2499</v>
      </c>
      <c r="H14" s="115">
        <f t="shared" si="1"/>
        <v>2443</v>
      </c>
      <c r="I14" s="115"/>
      <c r="J14" s="115">
        <f t="shared" si="2"/>
        <v>4614</v>
      </c>
      <c r="K14" s="115">
        <f t="shared" si="2"/>
        <v>2303</v>
      </c>
      <c r="L14" s="115">
        <f t="shared" si="2"/>
        <v>2311</v>
      </c>
      <c r="M14" s="115"/>
      <c r="N14" s="115">
        <f t="shared" si="3"/>
        <v>4457</v>
      </c>
      <c r="O14" s="115">
        <f t="shared" si="3"/>
        <v>2163</v>
      </c>
      <c r="P14" s="115">
        <f t="shared" si="3"/>
        <v>2294</v>
      </c>
      <c r="Q14" s="115"/>
      <c r="R14" s="115">
        <f t="shared" si="4"/>
        <v>4083</v>
      </c>
      <c r="S14" s="115">
        <f t="shared" si="4"/>
        <v>1983</v>
      </c>
      <c r="T14" s="115">
        <f t="shared" si="4"/>
        <v>2100</v>
      </c>
      <c r="U14" s="115"/>
      <c r="V14" s="115">
        <f t="shared" si="5"/>
        <v>4710</v>
      </c>
      <c r="W14" s="115">
        <f t="shared" si="5"/>
        <v>2344</v>
      </c>
      <c r="X14" s="115">
        <f t="shared" si="5"/>
        <v>2366</v>
      </c>
      <c r="Y14" s="115"/>
      <c r="Z14" s="115">
        <f t="shared" si="6"/>
        <v>436</v>
      </c>
      <c r="AA14" s="115">
        <f t="shared" si="6"/>
        <v>269</v>
      </c>
      <c r="AB14" s="115">
        <f t="shared" si="6"/>
        <v>167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8819</v>
      </c>
      <c r="C15" s="115">
        <f>+C21</f>
        <v>4027</v>
      </c>
      <c r="D15" s="115">
        <f>+D21</f>
        <v>4792</v>
      </c>
      <c r="E15" s="115"/>
      <c r="F15" s="115">
        <f>+F21</f>
        <v>1802</v>
      </c>
      <c r="G15" s="115">
        <f>+G21</f>
        <v>847</v>
      </c>
      <c r="H15" s="115">
        <f>+H21</f>
        <v>955</v>
      </c>
      <c r="I15" s="115"/>
      <c r="J15" s="115">
        <f>+J21</f>
        <v>1758</v>
      </c>
      <c r="K15" s="115">
        <f>+K21</f>
        <v>772</v>
      </c>
      <c r="L15" s="115">
        <f>+L21</f>
        <v>986</v>
      </c>
      <c r="M15" s="115"/>
      <c r="N15" s="115">
        <f>+N21</f>
        <v>1662</v>
      </c>
      <c r="O15" s="115">
        <f>+O21</f>
        <v>776</v>
      </c>
      <c r="P15" s="115">
        <f>+P21</f>
        <v>886</v>
      </c>
      <c r="Q15" s="115"/>
      <c r="R15" s="115">
        <f>+R21</f>
        <v>1507</v>
      </c>
      <c r="S15" s="115">
        <f>+S21</f>
        <v>677</v>
      </c>
      <c r="T15" s="115">
        <f>+T21</f>
        <v>830</v>
      </c>
      <c r="U15" s="115"/>
      <c r="V15" s="115">
        <f>+V21</f>
        <v>1673</v>
      </c>
      <c r="W15" s="115">
        <f>+W21</f>
        <v>708</v>
      </c>
      <c r="X15" s="115">
        <f>+X21</f>
        <v>965</v>
      </c>
      <c r="Y15" s="115"/>
      <c r="Z15" s="115">
        <f>+Z21</f>
        <v>417</v>
      </c>
      <c r="AA15" s="115">
        <f>+AA21</f>
        <v>247</v>
      </c>
      <c r="AB15" s="115">
        <f>+AB21</f>
        <v>170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8"/>
      <c r="J17" s="117"/>
      <c r="K17" s="117"/>
      <c r="L17" s="117"/>
      <c r="M17" s="118"/>
      <c r="N17" s="117"/>
      <c r="O17" s="117"/>
      <c r="P17" s="117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5">
      <c r="A18" s="137" t="s">
        <v>19</v>
      </c>
      <c r="B18" s="152">
        <f>SUM(B19:B21)</f>
        <v>141827</v>
      </c>
      <c r="C18" s="152">
        <f>SUM(C19:C21)</f>
        <v>66296</v>
      </c>
      <c r="D18" s="152">
        <f>SUM(D19:D21)</f>
        <v>75531</v>
      </c>
      <c r="E18" s="152"/>
      <c r="F18" s="152">
        <f>SUM(F19:F21)</f>
        <v>32569</v>
      </c>
      <c r="G18" s="152">
        <f>SUM(G19:G21)</f>
        <v>15755</v>
      </c>
      <c r="H18" s="152">
        <f>SUM(H19:H21)</f>
        <v>16814</v>
      </c>
      <c r="I18" s="173"/>
      <c r="J18" s="152">
        <f>SUM(J19:J21)</f>
        <v>27396</v>
      </c>
      <c r="K18" s="152">
        <f>SUM(K19:K21)</f>
        <v>12877</v>
      </c>
      <c r="L18" s="152">
        <f>SUM(L19:L21)</f>
        <v>14519</v>
      </c>
      <c r="M18" s="173"/>
      <c r="N18" s="152">
        <f>SUM(N19:N21)</f>
        <v>27311</v>
      </c>
      <c r="O18" s="152">
        <f>SUM(O19:O21)</f>
        <v>12754</v>
      </c>
      <c r="P18" s="152">
        <f>SUM(P19:P21)</f>
        <v>14557</v>
      </c>
      <c r="Q18" s="173"/>
      <c r="R18" s="152">
        <f>SUM(R19:R21)</f>
        <v>21825</v>
      </c>
      <c r="S18" s="152">
        <f>SUM(S19:S21)</f>
        <v>10029</v>
      </c>
      <c r="T18" s="152">
        <f>SUM(T19:T21)</f>
        <v>11796</v>
      </c>
      <c r="U18" s="173"/>
      <c r="V18" s="152">
        <f>SUM(V19:V21)</f>
        <v>25146</v>
      </c>
      <c r="W18" s="152">
        <f>SUM(W19:W21)</f>
        <v>11435</v>
      </c>
      <c r="X18" s="152">
        <f>SUM(X19:X21)</f>
        <v>13711</v>
      </c>
      <c r="Y18" s="173"/>
      <c r="Z18" s="152">
        <f>SUM(Z19:Z21)</f>
        <v>7580</v>
      </c>
      <c r="AA18" s="152">
        <f>SUM(AA19:AA21)</f>
        <v>3446</v>
      </c>
      <c r="AB18" s="152">
        <f>SUM(AB19:AB21)</f>
        <v>4134</v>
      </c>
      <c r="AC18" s="108"/>
      <c r="AD18" s="108"/>
      <c r="AE18" s="108"/>
      <c r="AF18" s="108"/>
      <c r="AG18" s="108"/>
    </row>
    <row r="19" spans="1:33" ht="15" customHeight="1" x14ac:dyDescent="0.25">
      <c r="A19" s="116" t="s">
        <v>73</v>
      </c>
      <c r="B19" s="119">
        <f>+'C52-C54'!B19+'C63-C65'!B19</f>
        <v>110511</v>
      </c>
      <c r="C19" s="119">
        <f>+'C52-C54'!C19+'C63-C65'!C19</f>
        <v>51078</v>
      </c>
      <c r="D19" s="119">
        <f>+'C52-C54'!D19+'C63-C65'!D19</f>
        <v>59433</v>
      </c>
      <c r="E19" s="119"/>
      <c r="F19" s="119">
        <f>+'C52-C54'!F19+'C63-C65'!F19</f>
        <v>25990</v>
      </c>
      <c r="G19" s="119">
        <f>+'C52-C54'!G19+'C63-C65'!G19</f>
        <v>12491</v>
      </c>
      <c r="H19" s="119">
        <f>+'C52-C54'!H19+'C63-C65'!H19</f>
        <v>13499</v>
      </c>
      <c r="I19" s="119"/>
      <c r="J19" s="119">
        <f>+'C52-C54'!J19+'C63-C65'!J19</f>
        <v>21163</v>
      </c>
      <c r="K19" s="119">
        <f>+'C52-C54'!K19+'C63-C65'!K19</f>
        <v>9867</v>
      </c>
      <c r="L19" s="119">
        <f>+'C52-C54'!L19+'C63-C65'!L19</f>
        <v>11296</v>
      </c>
      <c r="M19" s="119"/>
      <c r="N19" s="119">
        <f>+'C52-C54'!N19+'C63-C65'!N19</f>
        <v>21339</v>
      </c>
      <c r="O19" s="119">
        <f>+'C52-C54'!O19+'C63-C65'!O19</f>
        <v>9888</v>
      </c>
      <c r="P19" s="119">
        <f>+'C52-C54'!P19+'C63-C65'!P19</f>
        <v>11451</v>
      </c>
      <c r="Q19" s="119"/>
      <c r="R19" s="119">
        <f>+'C52-C54'!R19+'C63-C65'!R19</f>
        <v>16376</v>
      </c>
      <c r="S19" s="119">
        <f>+'C52-C54'!S19+'C63-C65'!S19</f>
        <v>7429</v>
      </c>
      <c r="T19" s="119">
        <f>+'C52-C54'!T19+'C63-C65'!T19</f>
        <v>8947</v>
      </c>
      <c r="U19" s="119"/>
      <c r="V19" s="119">
        <f>+'C52-C54'!V19+'C63-C65'!V19</f>
        <v>18899</v>
      </c>
      <c r="W19" s="119">
        <f>+'C52-C54'!W19+'C63-C65'!W19</f>
        <v>8465</v>
      </c>
      <c r="X19" s="119">
        <f>+'C52-C54'!X19+'C63-C65'!X19</f>
        <v>10434</v>
      </c>
      <c r="Y19" s="119"/>
      <c r="Z19" s="119">
        <f>+'C52-C54'!Z19+'C63-C65'!Z19</f>
        <v>6744</v>
      </c>
      <c r="AA19" s="119">
        <f>+'C52-C54'!AA19+'C63-C65'!AA19</f>
        <v>2938</v>
      </c>
      <c r="AB19" s="119">
        <f>+'C52-C54'!AB19+'C63-C65'!AB19</f>
        <v>3806</v>
      </c>
    </row>
    <row r="20" spans="1:33" ht="15" customHeight="1" x14ac:dyDescent="0.25">
      <c r="A20" s="116" t="s">
        <v>74</v>
      </c>
      <c r="B20" s="119">
        <f>+'C52-C54'!B20+'C63-C65'!B20</f>
        <v>22497</v>
      </c>
      <c r="C20" s="119">
        <f>+'C52-C54'!C20+'C63-C65'!C20</f>
        <v>11191</v>
      </c>
      <c r="D20" s="119">
        <f>+'C52-C54'!D20+'C63-C65'!D20</f>
        <v>11306</v>
      </c>
      <c r="E20" s="119"/>
      <c r="F20" s="119">
        <f>+'C52-C54'!F20+'C63-C65'!F20</f>
        <v>4777</v>
      </c>
      <c r="G20" s="119">
        <f>+'C52-C54'!G20+'C63-C65'!G20</f>
        <v>2417</v>
      </c>
      <c r="H20" s="119">
        <f>+'C52-C54'!H20+'C63-C65'!H20</f>
        <v>2360</v>
      </c>
      <c r="I20" s="119"/>
      <c r="J20" s="119">
        <f>+'C52-C54'!J20+'C63-C65'!J20</f>
        <v>4475</v>
      </c>
      <c r="K20" s="119">
        <f>+'C52-C54'!K20+'C63-C65'!K20</f>
        <v>2238</v>
      </c>
      <c r="L20" s="119">
        <f>+'C52-C54'!L20+'C63-C65'!L20</f>
        <v>2237</v>
      </c>
      <c r="M20" s="119"/>
      <c r="N20" s="119">
        <f>+'C52-C54'!N20+'C63-C65'!N20</f>
        <v>4310</v>
      </c>
      <c r="O20" s="119">
        <f>+'C52-C54'!O20+'C63-C65'!O20</f>
        <v>2090</v>
      </c>
      <c r="P20" s="119">
        <f>+'C52-C54'!P20+'C63-C65'!P20</f>
        <v>2220</v>
      </c>
      <c r="Q20" s="119"/>
      <c r="R20" s="119">
        <f>+'C52-C54'!R20+'C63-C65'!R20</f>
        <v>3942</v>
      </c>
      <c r="S20" s="119">
        <f>+'C52-C54'!S20+'C63-C65'!S20</f>
        <v>1923</v>
      </c>
      <c r="T20" s="119">
        <f>+'C52-C54'!T20+'C63-C65'!T20</f>
        <v>2019</v>
      </c>
      <c r="U20" s="119"/>
      <c r="V20" s="119">
        <f>+'C52-C54'!V20+'C63-C65'!V20</f>
        <v>4574</v>
      </c>
      <c r="W20" s="119">
        <f>+'C52-C54'!W20+'C63-C65'!W20</f>
        <v>2262</v>
      </c>
      <c r="X20" s="119">
        <f>+'C52-C54'!X20+'C63-C65'!X20</f>
        <v>2312</v>
      </c>
      <c r="Y20" s="119"/>
      <c r="Z20" s="119">
        <f>+'C52-C54'!Z20+'C63-C65'!Z20</f>
        <v>419</v>
      </c>
      <c r="AA20" s="119">
        <f>+'C52-C54'!AA20+'C63-C65'!AA20</f>
        <v>261</v>
      </c>
      <c r="AB20" s="119">
        <f>+'C52-C54'!AB20+'C63-C65'!AB20</f>
        <v>158</v>
      </c>
    </row>
    <row r="21" spans="1:33" ht="15" customHeight="1" x14ac:dyDescent="0.25">
      <c r="A21" s="116" t="s">
        <v>263</v>
      </c>
      <c r="B21" s="119">
        <f>+'C52-C54'!B21+'C63-C65'!B21</f>
        <v>8819</v>
      </c>
      <c r="C21" s="119">
        <f>+'C52-C54'!C21+'C63-C65'!C21</f>
        <v>4027</v>
      </c>
      <c r="D21" s="119">
        <f>+'C52-C54'!D21+'C63-C65'!D21</f>
        <v>4792</v>
      </c>
      <c r="E21" s="119"/>
      <c r="F21" s="119">
        <f>+'C52-C54'!F21+'C63-C65'!F21</f>
        <v>1802</v>
      </c>
      <c r="G21" s="119">
        <f>+'C52-C54'!G21+'C63-C65'!G21</f>
        <v>847</v>
      </c>
      <c r="H21" s="119">
        <f>+'C52-C54'!H21+'C63-C65'!H21</f>
        <v>955</v>
      </c>
      <c r="I21" s="119"/>
      <c r="J21" s="119">
        <f>+'C52-C54'!J21+'C63-C65'!J21</f>
        <v>1758</v>
      </c>
      <c r="K21" s="119">
        <f>+'C52-C54'!K21+'C63-C65'!K21</f>
        <v>772</v>
      </c>
      <c r="L21" s="119">
        <f>+'C52-C54'!L21+'C63-C65'!L21</f>
        <v>986</v>
      </c>
      <c r="M21" s="119"/>
      <c r="N21" s="119">
        <f>+'C52-C54'!N21+'C63-C65'!N21</f>
        <v>1662</v>
      </c>
      <c r="O21" s="119">
        <f>+'C52-C54'!O21+'C63-C65'!O21</f>
        <v>776</v>
      </c>
      <c r="P21" s="119">
        <f>+'C52-C54'!P21+'C63-C65'!P21</f>
        <v>886</v>
      </c>
      <c r="Q21" s="119"/>
      <c r="R21" s="119">
        <f>+'C52-C54'!R21+'C63-C65'!R21</f>
        <v>1507</v>
      </c>
      <c r="S21" s="119">
        <f>+'C52-C54'!S21+'C63-C65'!S21</f>
        <v>677</v>
      </c>
      <c r="T21" s="119">
        <f>+'C52-C54'!T21+'C63-C65'!T21</f>
        <v>830</v>
      </c>
      <c r="U21" s="119"/>
      <c r="V21" s="119">
        <f>+'C52-C54'!V21+'C63-C65'!V21</f>
        <v>1673</v>
      </c>
      <c r="W21" s="119">
        <f>+'C52-C54'!W21+'C63-C65'!W21</f>
        <v>708</v>
      </c>
      <c r="X21" s="119">
        <f>+'C52-C54'!X21+'C63-C65'!X21</f>
        <v>965</v>
      </c>
      <c r="Y21" s="119"/>
      <c r="Z21" s="119">
        <f>+'C52-C54'!Z21+'C63-C65'!Z21</f>
        <v>417</v>
      </c>
      <c r="AA21" s="119">
        <f>+'C52-C54'!AA21+'C63-C65'!AA21</f>
        <v>247</v>
      </c>
      <c r="AB21" s="119">
        <f>+'C52-C54'!AB21+'C63-C65'!AB21</f>
        <v>170</v>
      </c>
    </row>
    <row r="22" spans="1:33" ht="15" customHeight="1" x14ac:dyDescent="0.25">
      <c r="A22" s="116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</row>
    <row r="23" spans="1:33" ht="15" customHeight="1" x14ac:dyDescent="0.25">
      <c r="A23" s="125" t="s">
        <v>472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</row>
    <row r="24" spans="1:33" s="124" customFormat="1" ht="15" customHeight="1" x14ac:dyDescent="0.25">
      <c r="A24" s="137" t="s">
        <v>19</v>
      </c>
      <c r="B24" s="152">
        <f>SUM(B25:B28)</f>
        <v>47043</v>
      </c>
      <c r="C24" s="152">
        <f>SUM(C25:C28)</f>
        <v>21898</v>
      </c>
      <c r="D24" s="152">
        <f>SUM(D25:D28)</f>
        <v>25145</v>
      </c>
      <c r="E24" s="152"/>
      <c r="F24" s="152">
        <f>SUM(F25:F28)</f>
        <v>11887</v>
      </c>
      <c r="G24" s="152">
        <f>SUM(G25:G28)</f>
        <v>5737</v>
      </c>
      <c r="H24" s="152">
        <f>SUM(H25:H28)</f>
        <v>6150</v>
      </c>
      <c r="I24" s="173"/>
      <c r="J24" s="152">
        <f>SUM(J25:J28)</f>
        <v>9593</v>
      </c>
      <c r="K24" s="152">
        <f>SUM(K25:K28)</f>
        <v>4533</v>
      </c>
      <c r="L24" s="152">
        <f>SUM(L25:L28)</f>
        <v>5060</v>
      </c>
      <c r="M24" s="173"/>
      <c r="N24" s="152">
        <f>SUM(N25:N28)</f>
        <v>9130</v>
      </c>
      <c r="O24" s="152">
        <f>SUM(O25:O28)</f>
        <v>4237</v>
      </c>
      <c r="P24" s="152">
        <f>SUM(P25:P28)</f>
        <v>4893</v>
      </c>
      <c r="Q24" s="173"/>
      <c r="R24" s="152">
        <f>SUM(R25:R28)</f>
        <v>6836</v>
      </c>
      <c r="S24" s="152">
        <f>SUM(S25:S28)</f>
        <v>3056</v>
      </c>
      <c r="T24" s="152">
        <f>SUM(T25:T28)</f>
        <v>3780</v>
      </c>
      <c r="U24" s="173"/>
      <c r="V24" s="152">
        <f>SUM(V25:V28)</f>
        <v>7082</v>
      </c>
      <c r="W24" s="152">
        <f>SUM(W25:W28)</f>
        <v>3173</v>
      </c>
      <c r="X24" s="152">
        <f>SUM(X25:X28)</f>
        <v>3909</v>
      </c>
      <c r="Y24" s="173"/>
      <c r="Z24" s="152">
        <f>SUM(Z25:Z28)</f>
        <v>2515</v>
      </c>
      <c r="AA24" s="152">
        <f>SUM(AA25:AA28)</f>
        <v>1162</v>
      </c>
      <c r="AB24" s="152">
        <f>SUM(AB25:AB28)</f>
        <v>1353</v>
      </c>
      <c r="AC24" s="108"/>
      <c r="AD24" s="108"/>
      <c r="AE24" s="108"/>
      <c r="AF24" s="108"/>
      <c r="AG24" s="108"/>
    </row>
    <row r="25" spans="1:33" ht="15" customHeight="1" x14ac:dyDescent="0.25">
      <c r="A25" s="116" t="s">
        <v>73</v>
      </c>
      <c r="B25" s="119">
        <f>+'C52-C54'!B25+'C63-C65'!B25</f>
        <v>46298</v>
      </c>
      <c r="C25" s="119">
        <f>+'C52-C54'!C25+'C63-C65'!C25</f>
        <v>21528</v>
      </c>
      <c r="D25" s="119">
        <f>+'C52-C54'!D25+'C63-C65'!D25</f>
        <v>24770</v>
      </c>
      <c r="E25" s="119"/>
      <c r="F25" s="119">
        <f>+'C52-C54'!F25+'C63-C65'!F25</f>
        <v>11722</v>
      </c>
      <c r="G25" s="119">
        <f>+'C52-C54'!G25+'C63-C65'!G25</f>
        <v>5655</v>
      </c>
      <c r="H25" s="119">
        <f>+'C52-C54'!H25+'C63-C65'!H25</f>
        <v>6067</v>
      </c>
      <c r="I25" s="119"/>
      <c r="J25" s="119">
        <f>+'C52-C54'!J25+'C63-C65'!J25</f>
        <v>9454</v>
      </c>
      <c r="K25" s="119">
        <f>+'C52-C54'!K25+'C63-C65'!K25</f>
        <v>4468</v>
      </c>
      <c r="L25" s="119">
        <f>+'C52-C54'!L25+'C63-C65'!L25</f>
        <v>4986</v>
      </c>
      <c r="M25" s="119"/>
      <c r="N25" s="119">
        <f>+'C52-C54'!N25+'C63-C65'!N25</f>
        <v>8983</v>
      </c>
      <c r="O25" s="119">
        <f>+'C52-C54'!O25+'C63-C65'!O25</f>
        <v>4164</v>
      </c>
      <c r="P25" s="119">
        <f>+'C52-C54'!P25+'C63-C65'!P25</f>
        <v>4819</v>
      </c>
      <c r="Q25" s="119"/>
      <c r="R25" s="119">
        <f>+'C52-C54'!R25+'C63-C65'!R25</f>
        <v>6695</v>
      </c>
      <c r="S25" s="119">
        <f>+'C52-C54'!S25+'C63-C65'!S25</f>
        <v>2996</v>
      </c>
      <c r="T25" s="119">
        <f>+'C52-C54'!T25+'C63-C65'!T25</f>
        <v>3699</v>
      </c>
      <c r="U25" s="119"/>
      <c r="V25" s="119">
        <f>+'C52-C54'!V25+'C63-C65'!V25</f>
        <v>6946</v>
      </c>
      <c r="W25" s="119">
        <f>+'C52-C54'!W25+'C63-C65'!W25</f>
        <v>3091</v>
      </c>
      <c r="X25" s="119">
        <f>+'C52-C54'!X25+'C63-C65'!X25</f>
        <v>3855</v>
      </c>
      <c r="Y25" s="119"/>
      <c r="Z25" s="119">
        <f>+'C52-C54'!Z25+'C63-C65'!Z25</f>
        <v>2498</v>
      </c>
      <c r="AA25" s="119">
        <f>+'C52-C54'!AA25+'C63-C65'!AA25</f>
        <v>1154</v>
      </c>
      <c r="AB25" s="119">
        <f>+'C52-C54'!AB25+'C63-C65'!AB25</f>
        <v>1344</v>
      </c>
    </row>
    <row r="26" spans="1:33" ht="15" customHeight="1" x14ac:dyDescent="0.25">
      <c r="A26" s="116" t="s">
        <v>74</v>
      </c>
      <c r="B26" s="119">
        <f>+'C52-C54'!B26+'C63-C65'!B26</f>
        <v>745</v>
      </c>
      <c r="C26" s="119">
        <f>+'C52-C54'!C26+'C63-C65'!C26</f>
        <v>370</v>
      </c>
      <c r="D26" s="119">
        <f>+'C52-C54'!D26+'C63-C65'!D26</f>
        <v>375</v>
      </c>
      <c r="E26" s="119"/>
      <c r="F26" s="119">
        <f>+'C52-C54'!F26+'C63-C65'!F26</f>
        <v>165</v>
      </c>
      <c r="G26" s="119">
        <f>+'C52-C54'!G26+'C63-C65'!G26</f>
        <v>82</v>
      </c>
      <c r="H26" s="119">
        <f>+'C52-C54'!H26+'C63-C65'!H26</f>
        <v>83</v>
      </c>
      <c r="I26" s="119"/>
      <c r="J26" s="119">
        <f>+'C52-C54'!J26+'C63-C65'!J26</f>
        <v>139</v>
      </c>
      <c r="K26" s="119">
        <f>+'C52-C54'!K26+'C63-C65'!K26</f>
        <v>65</v>
      </c>
      <c r="L26" s="119">
        <f>+'C52-C54'!L26+'C63-C65'!L26</f>
        <v>74</v>
      </c>
      <c r="M26" s="119"/>
      <c r="N26" s="119">
        <f>+'C52-C54'!N26+'C63-C65'!N26</f>
        <v>147</v>
      </c>
      <c r="O26" s="119">
        <f>+'C52-C54'!O26+'C63-C65'!O26</f>
        <v>73</v>
      </c>
      <c r="P26" s="119">
        <f>+'C52-C54'!P26+'C63-C65'!P26</f>
        <v>74</v>
      </c>
      <c r="Q26" s="119"/>
      <c r="R26" s="119">
        <f>+'C52-C54'!R26+'C63-C65'!R26</f>
        <v>141</v>
      </c>
      <c r="S26" s="119">
        <f>+'C52-C54'!S26+'C63-C65'!S26</f>
        <v>60</v>
      </c>
      <c r="T26" s="119">
        <f>+'C52-C54'!T26+'C63-C65'!T26</f>
        <v>81</v>
      </c>
      <c r="U26" s="119"/>
      <c r="V26" s="119">
        <f>+'C52-C54'!V26+'C63-C65'!V26</f>
        <v>136</v>
      </c>
      <c r="W26" s="119">
        <f>+'C52-C54'!W26+'C63-C65'!W26</f>
        <v>82</v>
      </c>
      <c r="X26" s="119">
        <f>+'C52-C54'!X26+'C63-C65'!X26</f>
        <v>54</v>
      </c>
      <c r="Y26" s="119"/>
      <c r="Z26" s="119">
        <f>+'C52-C54'!Z26+'C63-C65'!Z26</f>
        <v>17</v>
      </c>
      <c r="AA26" s="119">
        <f>+'C52-C54'!AA26+'C63-C65'!AA26</f>
        <v>8</v>
      </c>
      <c r="AB26" s="119">
        <f>+'C52-C54'!AB26+'C63-C65'!AB26</f>
        <v>9</v>
      </c>
    </row>
    <row r="27" spans="1:33" ht="15" customHeight="1" x14ac:dyDescent="0.25">
      <c r="A27" s="116" t="s">
        <v>263</v>
      </c>
      <c r="B27" s="119">
        <f>+'C52-C54'!B27+'C63-C65'!B27</f>
        <v>0</v>
      </c>
      <c r="C27" s="119">
        <f>+'C52-C54'!C27+'C63-C65'!C27</f>
        <v>0</v>
      </c>
      <c r="D27" s="119">
        <f>+'C52-C54'!D27+'C63-C65'!D27</f>
        <v>0</v>
      </c>
      <c r="E27" s="119"/>
      <c r="F27" s="119">
        <f>+'C52-C54'!F27+'C63-C65'!F27</f>
        <v>0</v>
      </c>
      <c r="G27" s="119">
        <f>+'C52-C54'!G27+'C63-C65'!G27</f>
        <v>0</v>
      </c>
      <c r="H27" s="119">
        <f>+'C52-C54'!H27+'C63-C65'!H27</f>
        <v>0</v>
      </c>
      <c r="I27" s="119"/>
      <c r="J27" s="119">
        <f>+'C52-C54'!J27+'C63-C65'!J27</f>
        <v>0</v>
      </c>
      <c r="K27" s="119">
        <f>+'C52-C54'!K27+'C63-C65'!K27</f>
        <v>0</v>
      </c>
      <c r="L27" s="119">
        <f>+'C52-C54'!L27+'C63-C65'!L27</f>
        <v>0</v>
      </c>
      <c r="M27" s="119"/>
      <c r="N27" s="119">
        <f>+'C52-C54'!N27+'C63-C65'!N27</f>
        <v>0</v>
      </c>
      <c r="O27" s="119">
        <f>+'C52-C54'!O27+'C63-C65'!O27</f>
        <v>0</v>
      </c>
      <c r="P27" s="119">
        <f>+'C52-C54'!P27+'C63-C65'!P27</f>
        <v>0</v>
      </c>
      <c r="Q27" s="119"/>
      <c r="R27" s="119">
        <f>+'C52-C54'!R27+'C63-C65'!R27</f>
        <v>0</v>
      </c>
      <c r="S27" s="119">
        <f>+'C52-C54'!S27+'C63-C65'!S27</f>
        <v>0</v>
      </c>
      <c r="T27" s="119">
        <f>+'C52-C54'!T27+'C63-C65'!T27</f>
        <v>0</v>
      </c>
      <c r="U27" s="119"/>
      <c r="V27" s="119">
        <f>+'C52-C54'!V27+'C63-C65'!V27</f>
        <v>0</v>
      </c>
      <c r="W27" s="119">
        <f>+'C52-C54'!W27+'C63-C65'!W27</f>
        <v>0</v>
      </c>
      <c r="X27" s="119">
        <f>+'C52-C54'!X27+'C63-C65'!X27</f>
        <v>0</v>
      </c>
      <c r="Y27" s="119"/>
      <c r="Z27" s="119">
        <f>+'C52-C54'!Z27+'C63-C65'!Z27</f>
        <v>0</v>
      </c>
      <c r="AA27" s="119">
        <f>+'C52-C54'!AA27+'C63-C65'!AA27</f>
        <v>0</v>
      </c>
      <c r="AB27" s="119">
        <f>+'C52-C54'!AB27+'C63-C65'!AB27</f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15" t="s">
        <v>474</v>
      </c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 t="shared" ref="B31:D34" si="7">+B12/(B12+B62+B113)*100</f>
        <v>62.495450243866927</v>
      </c>
      <c r="C31" s="174">
        <f t="shared" si="7"/>
        <v>58.858782701548321</v>
      </c>
      <c r="D31" s="174">
        <f t="shared" si="7"/>
        <v>66.071639518553042</v>
      </c>
      <c r="E31" s="174"/>
      <c r="F31" s="174">
        <f t="shared" ref="F31:H34" si="8">+F12/(F12+F62+F113)*100</f>
        <v>58.746729391865102</v>
      </c>
      <c r="G31" s="174">
        <f t="shared" si="8"/>
        <v>55.000511823113932</v>
      </c>
      <c r="H31" s="174">
        <f t="shared" si="8"/>
        <v>62.746598174763648</v>
      </c>
      <c r="I31" s="174"/>
      <c r="J31" s="174">
        <f t="shared" ref="J31:L34" si="9">+J12/(J12+J62+J113)*100</f>
        <v>56.842315553301681</v>
      </c>
      <c r="K31" s="174">
        <f t="shared" si="9"/>
        <v>53.31006185314471</v>
      </c>
      <c r="L31" s="174">
        <f t="shared" si="9"/>
        <v>60.40104889711553</v>
      </c>
      <c r="M31" s="174"/>
      <c r="N31" s="174">
        <f t="shared" ref="N31:P34" si="10">+N12/(N12+N62+N113)*100</f>
        <v>67.140172451912449</v>
      </c>
      <c r="O31" s="174">
        <f t="shared" si="10"/>
        <v>63.467931717156624</v>
      </c>
      <c r="P31" s="174">
        <f t="shared" si="10"/>
        <v>70.714415560807126</v>
      </c>
      <c r="Q31" s="174"/>
      <c r="R31" s="174">
        <f t="shared" ref="R31:T34" si="11">+R12/(R12+R62+R113)*100</f>
        <v>55.749854113985606</v>
      </c>
      <c r="S31" s="174">
        <f t="shared" si="11"/>
        <v>51.762332370742513</v>
      </c>
      <c r="T31" s="174">
        <f t="shared" si="11"/>
        <v>59.607362902299954</v>
      </c>
      <c r="U31" s="174"/>
      <c r="V31" s="174">
        <f t="shared" ref="V31:X34" si="12">+V12/(V12+V62+V113)*100</f>
        <v>74.099280343963386</v>
      </c>
      <c r="W31" s="174">
        <f t="shared" si="12"/>
        <v>71.903918094113024</v>
      </c>
      <c r="X31" s="174">
        <f t="shared" si="12"/>
        <v>76.023644129956423</v>
      </c>
      <c r="Y31" s="174"/>
      <c r="Z31" s="174">
        <f t="shared" ref="Z31:AB34" si="13">+Z12/(Z12+Z62+Z113)*100</f>
        <v>82.1533203125</v>
      </c>
      <c r="AA31" s="174">
        <f t="shared" si="13"/>
        <v>80.278745644599297</v>
      </c>
      <c r="AB31" s="174">
        <f t="shared" si="13"/>
        <v>83.796579108124618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si="7"/>
        <v>59.640882086702518</v>
      </c>
      <c r="C32" s="126">
        <f t="shared" si="7"/>
        <v>55.844755180211358</v>
      </c>
      <c r="D32" s="126">
        <f t="shared" si="7"/>
        <v>63.354350377704883</v>
      </c>
      <c r="E32" s="126"/>
      <c r="F32" s="126">
        <f t="shared" si="8"/>
        <v>55.915190154941065</v>
      </c>
      <c r="G32" s="126">
        <f t="shared" si="8"/>
        <v>52.02109970758557</v>
      </c>
      <c r="H32" s="126">
        <f t="shared" si="8"/>
        <v>60.086601357368799</v>
      </c>
      <c r="I32" s="126"/>
      <c r="J32" s="126">
        <f t="shared" si="9"/>
        <v>53.621843146870297</v>
      </c>
      <c r="K32" s="126">
        <f t="shared" si="9"/>
        <v>50.082101806239741</v>
      </c>
      <c r="L32" s="126">
        <f t="shared" si="9"/>
        <v>57.17998244073749</v>
      </c>
      <c r="M32" s="126"/>
      <c r="N32" s="126">
        <f t="shared" si="10"/>
        <v>64.764305089813973</v>
      </c>
      <c r="O32" s="126">
        <f t="shared" si="10"/>
        <v>61.079718334347568</v>
      </c>
      <c r="P32" s="126">
        <f t="shared" si="10"/>
        <v>68.324024692394914</v>
      </c>
      <c r="Q32" s="126"/>
      <c r="R32" s="126">
        <f t="shared" si="11"/>
        <v>52.490159943576096</v>
      </c>
      <c r="S32" s="126">
        <f t="shared" si="11"/>
        <v>48.396081890348633</v>
      </c>
      <c r="T32" s="126">
        <f t="shared" si="11"/>
        <v>56.42512939496698</v>
      </c>
      <c r="U32" s="126"/>
      <c r="V32" s="126">
        <f t="shared" si="12"/>
        <v>71.414755457308658</v>
      </c>
      <c r="W32" s="126">
        <f t="shared" si="12"/>
        <v>69.003403594673671</v>
      </c>
      <c r="X32" s="126">
        <f t="shared" si="12"/>
        <v>73.491745101064652</v>
      </c>
      <c r="Y32" s="126"/>
      <c r="Z32" s="126">
        <f t="shared" si="13"/>
        <v>80.949461329596218</v>
      </c>
      <c r="AA32" s="126">
        <f t="shared" si="13"/>
        <v>78.465963566634713</v>
      </c>
      <c r="AB32" s="126">
        <f t="shared" si="13"/>
        <v>83.037729764592072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 t="shared" si="7"/>
        <v>83.433248375632701</v>
      </c>
      <c r="C33" s="126">
        <f t="shared" si="7"/>
        <v>80.463530066815153</v>
      </c>
      <c r="D33" s="126">
        <f t="shared" si="7"/>
        <v>86.596486025650535</v>
      </c>
      <c r="E33" s="126"/>
      <c r="F33" s="126">
        <f t="shared" si="8"/>
        <v>84.320081897287153</v>
      </c>
      <c r="G33" s="126">
        <f t="shared" si="8"/>
        <v>82.068965517241381</v>
      </c>
      <c r="H33" s="126">
        <f t="shared" si="8"/>
        <v>86.75426136363636</v>
      </c>
      <c r="I33" s="126"/>
      <c r="J33" s="126">
        <f t="shared" si="9"/>
        <v>81.663716814159287</v>
      </c>
      <c r="K33" s="126">
        <f t="shared" si="9"/>
        <v>78.226902173913047</v>
      </c>
      <c r="L33" s="126">
        <f t="shared" si="9"/>
        <v>85.402808573540284</v>
      </c>
      <c r="M33" s="126"/>
      <c r="N33" s="126">
        <f t="shared" si="10"/>
        <v>83.386342376052383</v>
      </c>
      <c r="O33" s="126">
        <f t="shared" si="10"/>
        <v>78.912805545421378</v>
      </c>
      <c r="P33" s="126">
        <f t="shared" si="10"/>
        <v>88.095238095238088</v>
      </c>
      <c r="Q33" s="126"/>
      <c r="R33" s="126">
        <f t="shared" si="11"/>
        <v>77.37350767481523</v>
      </c>
      <c r="S33" s="126">
        <f t="shared" si="11"/>
        <v>73.717472118959108</v>
      </c>
      <c r="T33" s="126">
        <f t="shared" si="11"/>
        <v>81.175106300734441</v>
      </c>
      <c r="U33" s="126"/>
      <c r="V33" s="126">
        <f t="shared" si="12"/>
        <v>89.069591527987896</v>
      </c>
      <c r="W33" s="126">
        <f t="shared" si="12"/>
        <v>87.49533407988055</v>
      </c>
      <c r="X33" s="126">
        <f t="shared" si="12"/>
        <v>90.686086623227297</v>
      </c>
      <c r="Y33" s="126"/>
      <c r="Z33" s="126">
        <f t="shared" si="13"/>
        <v>100</v>
      </c>
      <c r="AA33" s="126">
        <f t="shared" si="13"/>
        <v>100</v>
      </c>
      <c r="AB33" s="126">
        <f t="shared" si="13"/>
        <v>100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7"/>
        <v>77.122868386532573</v>
      </c>
      <c r="C34" s="126">
        <f t="shared" si="7"/>
        <v>73.781604983510434</v>
      </c>
      <c r="D34" s="126">
        <f t="shared" si="7"/>
        <v>80.174000334616025</v>
      </c>
      <c r="E34" s="126"/>
      <c r="F34" s="126">
        <f t="shared" si="8"/>
        <v>76.097972972972968</v>
      </c>
      <c r="G34" s="126">
        <f t="shared" si="8"/>
        <v>73.716275021758051</v>
      </c>
      <c r="H34" s="126">
        <f t="shared" si="8"/>
        <v>78.342904019688262</v>
      </c>
      <c r="I34" s="126"/>
      <c r="J34" s="126">
        <f t="shared" si="9"/>
        <v>75.612903225806448</v>
      </c>
      <c r="K34" s="126">
        <f t="shared" si="9"/>
        <v>70.760769935838681</v>
      </c>
      <c r="L34" s="126">
        <f t="shared" si="9"/>
        <v>79.902755267423004</v>
      </c>
      <c r="M34" s="126"/>
      <c r="N34" s="126">
        <f t="shared" si="10"/>
        <v>78.693181818181827</v>
      </c>
      <c r="O34" s="126">
        <f t="shared" si="10"/>
        <v>75.78125</v>
      </c>
      <c r="P34" s="126">
        <f t="shared" si="10"/>
        <v>81.433823529411768</v>
      </c>
      <c r="Q34" s="126"/>
      <c r="R34" s="126">
        <f t="shared" si="11"/>
        <v>69.128440366972484</v>
      </c>
      <c r="S34" s="126">
        <f t="shared" si="11"/>
        <v>64.599236641221367</v>
      </c>
      <c r="T34" s="126">
        <f t="shared" si="11"/>
        <v>73.321554770318016</v>
      </c>
      <c r="U34" s="126"/>
      <c r="V34" s="126">
        <f t="shared" si="12"/>
        <v>83.027295285359799</v>
      </c>
      <c r="W34" s="126">
        <f t="shared" si="12"/>
        <v>79.550561797752806</v>
      </c>
      <c r="X34" s="126">
        <f t="shared" si="12"/>
        <v>85.777777777777771</v>
      </c>
      <c r="Y34" s="126"/>
      <c r="Z34" s="126">
        <f t="shared" si="13"/>
        <v>95.862068965517238</v>
      </c>
      <c r="AA34" s="126">
        <f t="shared" si="13"/>
        <v>96.484375</v>
      </c>
      <c r="AB34" s="126">
        <f t="shared" si="13"/>
        <v>94.97206703910615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ref="B37:D40" si="14">+B18/(B18+B68+B119)*100</f>
        <v>61.819267550627231</v>
      </c>
      <c r="C37" s="174">
        <f t="shared" si="14"/>
        <v>58.460019046947195</v>
      </c>
      <c r="D37" s="174">
        <f t="shared" si="14"/>
        <v>65.10282887138203</v>
      </c>
      <c r="E37" s="174"/>
      <c r="F37" s="174">
        <f t="shared" ref="F37:H40" si="15">+F18/(F18+F68+F119)*100</f>
        <v>56.975666077707608</v>
      </c>
      <c r="G37" s="174">
        <f t="shared" si="15"/>
        <v>53.432137285491422</v>
      </c>
      <c r="H37" s="174">
        <f t="shared" si="15"/>
        <v>60.750803916609463</v>
      </c>
      <c r="I37" s="174"/>
      <c r="J37" s="174">
        <f t="shared" ref="J37:L40" si="16">+J18/(J18+J68+J119)*100</f>
        <v>56.072700478938962</v>
      </c>
      <c r="K37" s="174">
        <f t="shared" si="16"/>
        <v>52.733527171464843</v>
      </c>
      <c r="L37" s="174">
        <f t="shared" si="16"/>
        <v>59.409141126887356</v>
      </c>
      <c r="M37" s="174"/>
      <c r="N37" s="174">
        <f t="shared" ref="N37:P40" si="17">+N18/(N18+N68+N119)*100</f>
        <v>66.476000389446014</v>
      </c>
      <c r="O37" s="174">
        <f t="shared" si="17"/>
        <v>63.289003572846369</v>
      </c>
      <c r="P37" s="174">
        <f t="shared" si="17"/>
        <v>69.544238486527803</v>
      </c>
      <c r="Q37" s="174"/>
      <c r="R37" s="174">
        <f t="shared" ref="R37:T40" si="18">+R18/(R18+R68+R119)*100</f>
        <v>55.299364025641673</v>
      </c>
      <c r="S37" s="174">
        <f t="shared" si="18"/>
        <v>51.693211690119071</v>
      </c>
      <c r="T37" s="174">
        <f t="shared" si="18"/>
        <v>58.786006179607298</v>
      </c>
      <c r="U37" s="174"/>
      <c r="V37" s="174">
        <f t="shared" ref="V37:X40" si="19">+V18/(V18+V68+V119)*100</f>
        <v>74.477978852590113</v>
      </c>
      <c r="W37" s="174">
        <f t="shared" si="19"/>
        <v>72.617006413920109</v>
      </c>
      <c r="X37" s="174">
        <f t="shared" si="19"/>
        <v>76.104573712255771</v>
      </c>
      <c r="Y37" s="174"/>
      <c r="Z37" s="174">
        <f t="shared" ref="Z37:AB40" si="20">+Z18/(Z18+Z68+Z119)*100</f>
        <v>83.415868823594138</v>
      </c>
      <c r="AA37" s="174">
        <f t="shared" si="20"/>
        <v>82.067158847344601</v>
      </c>
      <c r="AB37" s="174">
        <f t="shared" si="20"/>
        <v>84.574468085106375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4"/>
        <v>57.873403402931615</v>
      </c>
      <c r="C38" s="126">
        <f t="shared" si="14"/>
        <v>54.340032128684953</v>
      </c>
      <c r="D38" s="126">
        <f t="shared" si="14"/>
        <v>61.298939725236188</v>
      </c>
      <c r="E38" s="130"/>
      <c r="F38" s="126">
        <f t="shared" si="15"/>
        <v>52.913392239097675</v>
      </c>
      <c r="G38" s="126">
        <f t="shared" si="15"/>
        <v>49.206224148118963</v>
      </c>
      <c r="H38" s="126">
        <f t="shared" si="15"/>
        <v>56.878607845615811</v>
      </c>
      <c r="I38" s="130"/>
      <c r="J38" s="126">
        <f t="shared" si="16"/>
        <v>51.561738621966668</v>
      </c>
      <c r="K38" s="126">
        <f t="shared" si="16"/>
        <v>48.216379984362781</v>
      </c>
      <c r="L38" s="126">
        <f t="shared" si="16"/>
        <v>54.888241010689988</v>
      </c>
      <c r="M38" s="130"/>
      <c r="N38" s="126">
        <f t="shared" si="17"/>
        <v>63.159296750133187</v>
      </c>
      <c r="O38" s="126">
        <f t="shared" si="17"/>
        <v>60.040075292974684</v>
      </c>
      <c r="P38" s="126">
        <f t="shared" si="17"/>
        <v>66.125772362418431</v>
      </c>
      <c r="Q38" s="130"/>
      <c r="R38" s="126">
        <f t="shared" si="18"/>
        <v>50.899822832810116</v>
      </c>
      <c r="S38" s="126">
        <f t="shared" si="18"/>
        <v>47.216219651709672</v>
      </c>
      <c r="T38" s="126">
        <f t="shared" si="18"/>
        <v>54.425451669809597</v>
      </c>
      <c r="U38" s="130"/>
      <c r="V38" s="126">
        <f t="shared" si="19"/>
        <v>71.051543291101169</v>
      </c>
      <c r="W38" s="126">
        <f t="shared" si="19"/>
        <v>69.028785778357658</v>
      </c>
      <c r="X38" s="126">
        <f t="shared" si="19"/>
        <v>72.781808035714292</v>
      </c>
      <c r="Y38" s="130"/>
      <c r="Z38" s="126">
        <f t="shared" si="20"/>
        <v>81.914247540386256</v>
      </c>
      <c r="AA38" s="126">
        <f t="shared" si="20"/>
        <v>79.793590439978274</v>
      </c>
      <c r="AB38" s="126">
        <f t="shared" si="20"/>
        <v>83.62997143484948</v>
      </c>
    </row>
    <row r="39" spans="1:33" ht="15" customHeight="1" x14ac:dyDescent="0.25">
      <c r="A39" s="108" t="s">
        <v>74</v>
      </c>
      <c r="B39" s="126">
        <f t="shared" si="14"/>
        <v>83.217429903085005</v>
      </c>
      <c r="C39" s="126">
        <f t="shared" si="14"/>
        <v>80.227973331421609</v>
      </c>
      <c r="D39" s="126">
        <f t="shared" si="14"/>
        <v>86.404279709591137</v>
      </c>
      <c r="E39" s="130"/>
      <c r="F39" s="126">
        <f t="shared" si="15"/>
        <v>84.146556279725203</v>
      </c>
      <c r="G39" s="126">
        <f t="shared" si="15"/>
        <v>81.876693766937663</v>
      </c>
      <c r="H39" s="126">
        <f t="shared" si="15"/>
        <v>86.605504587155963</v>
      </c>
      <c r="I39" s="130"/>
      <c r="J39" s="126">
        <f t="shared" si="16"/>
        <v>81.526689743122603</v>
      </c>
      <c r="K39" s="126">
        <f t="shared" si="16"/>
        <v>78.142458100558656</v>
      </c>
      <c r="L39" s="126">
        <f t="shared" si="16"/>
        <v>85.219047619047615</v>
      </c>
      <c r="M39" s="130"/>
      <c r="N39" s="126">
        <f t="shared" si="17"/>
        <v>83.108368684920947</v>
      </c>
      <c r="O39" s="126">
        <f t="shared" si="17"/>
        <v>78.600977811207215</v>
      </c>
      <c r="P39" s="126">
        <f t="shared" si="17"/>
        <v>87.851206964780374</v>
      </c>
      <c r="Q39" s="130"/>
      <c r="R39" s="126">
        <f t="shared" si="18"/>
        <v>77.082518576456778</v>
      </c>
      <c r="S39" s="126">
        <f t="shared" si="18"/>
        <v>73.424971363115688</v>
      </c>
      <c r="T39" s="126">
        <f t="shared" si="18"/>
        <v>80.921843687374746</v>
      </c>
      <c r="U39" s="130"/>
      <c r="V39" s="126">
        <f t="shared" si="19"/>
        <v>88.832783064672753</v>
      </c>
      <c r="W39" s="126">
        <f t="shared" si="19"/>
        <v>87.201233616037015</v>
      </c>
      <c r="X39" s="126">
        <f t="shared" si="19"/>
        <v>90.489236790606654</v>
      </c>
      <c r="Y39" s="130"/>
      <c r="Z39" s="126">
        <f t="shared" si="20"/>
        <v>100</v>
      </c>
      <c r="AA39" s="126">
        <f t="shared" si="20"/>
        <v>100</v>
      </c>
      <c r="AB39" s="126">
        <f t="shared" si="20"/>
        <v>100</v>
      </c>
    </row>
    <row r="40" spans="1:33" ht="15" customHeight="1" x14ac:dyDescent="0.25">
      <c r="A40" s="108" t="s">
        <v>263</v>
      </c>
      <c r="B40" s="126">
        <f t="shared" si="14"/>
        <v>77.122868386532573</v>
      </c>
      <c r="C40" s="126">
        <f t="shared" si="14"/>
        <v>73.781604983510434</v>
      </c>
      <c r="D40" s="126">
        <f t="shared" si="14"/>
        <v>80.174000334616025</v>
      </c>
      <c r="E40" s="130"/>
      <c r="F40" s="126">
        <f t="shared" si="15"/>
        <v>76.097972972972968</v>
      </c>
      <c r="G40" s="126">
        <f t="shared" si="15"/>
        <v>73.716275021758051</v>
      </c>
      <c r="H40" s="126">
        <f t="shared" si="15"/>
        <v>78.342904019688262</v>
      </c>
      <c r="I40" s="130"/>
      <c r="J40" s="126">
        <f t="shared" si="16"/>
        <v>75.612903225806448</v>
      </c>
      <c r="K40" s="126">
        <f t="shared" si="16"/>
        <v>70.760769935838681</v>
      </c>
      <c r="L40" s="126">
        <f t="shared" si="16"/>
        <v>79.902755267423004</v>
      </c>
      <c r="M40" s="130"/>
      <c r="N40" s="126">
        <f t="shared" si="17"/>
        <v>78.693181818181827</v>
      </c>
      <c r="O40" s="126">
        <f t="shared" si="17"/>
        <v>75.78125</v>
      </c>
      <c r="P40" s="126">
        <f t="shared" si="17"/>
        <v>81.433823529411768</v>
      </c>
      <c r="Q40" s="130"/>
      <c r="R40" s="126">
        <f t="shared" si="18"/>
        <v>69.128440366972484</v>
      </c>
      <c r="S40" s="126">
        <f t="shared" si="18"/>
        <v>64.599236641221367</v>
      </c>
      <c r="T40" s="126">
        <f t="shared" si="18"/>
        <v>73.321554770318016</v>
      </c>
      <c r="U40" s="130"/>
      <c r="V40" s="126">
        <f t="shared" si="19"/>
        <v>83.027295285359799</v>
      </c>
      <c r="W40" s="126">
        <f t="shared" si="19"/>
        <v>79.550561797752806</v>
      </c>
      <c r="X40" s="126">
        <f t="shared" si="19"/>
        <v>85.777777777777771</v>
      </c>
      <c r="Y40" s="130"/>
      <c r="Z40" s="126">
        <f t="shared" si="20"/>
        <v>95.862068965517238</v>
      </c>
      <c r="AA40" s="126">
        <f t="shared" si="20"/>
        <v>96.484375</v>
      </c>
      <c r="AB40" s="126">
        <f t="shared" si="20"/>
        <v>94.97206703910615</v>
      </c>
    </row>
    <row r="41" spans="1:33" ht="15" customHeight="1" x14ac:dyDescent="0.25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ref="B43:D45" si="21">+B24/(B24+B74+B125)*100</f>
        <v>64.626607319485657</v>
      </c>
      <c r="C43" s="174">
        <f t="shared" si="21"/>
        <v>60.099901196618731</v>
      </c>
      <c r="D43" s="174">
        <f t="shared" si="21"/>
        <v>69.163274287600402</v>
      </c>
      <c r="E43" s="174"/>
      <c r="F43" s="174">
        <f t="shared" ref="F43:H45" si="22">+F24/(F24+F74+F125)*100</f>
        <v>64.215871643887425</v>
      </c>
      <c r="G43" s="174">
        <f t="shared" si="22"/>
        <v>59.822732012513036</v>
      </c>
      <c r="H43" s="174">
        <f t="shared" si="22"/>
        <v>68.938459813922208</v>
      </c>
      <c r="I43" s="174"/>
      <c r="J43" s="174">
        <f t="shared" ref="J43:L45" si="23">+J24/(J24+J74+J125)*100</f>
        <v>59.161270428615474</v>
      </c>
      <c r="K43" s="174">
        <f t="shared" si="23"/>
        <v>55.018812962738195</v>
      </c>
      <c r="L43" s="174">
        <f t="shared" si="23"/>
        <v>63.440320962888663</v>
      </c>
      <c r="M43" s="174"/>
      <c r="N43" s="174">
        <f t="shared" ref="N43:P45" si="24">+N24/(N24+N74+N125)*100</f>
        <v>69.208611279563371</v>
      </c>
      <c r="O43" s="174">
        <f t="shared" si="24"/>
        <v>64.012690738782297</v>
      </c>
      <c r="P43" s="174">
        <f t="shared" si="24"/>
        <v>74.440894568690098</v>
      </c>
      <c r="Q43" s="174"/>
      <c r="R43" s="174">
        <f t="shared" ref="R43:T45" si="25">+R24/(R24+R74+R125)*100</f>
        <v>57.238549778112699</v>
      </c>
      <c r="S43" s="174">
        <f t="shared" si="25"/>
        <v>51.990472949982994</v>
      </c>
      <c r="T43" s="174">
        <f t="shared" si="25"/>
        <v>62.324814509480632</v>
      </c>
      <c r="U43" s="174"/>
      <c r="V43" s="174">
        <f t="shared" ref="V43:X45" si="26">+V24/(V24+V74+V125)*100</f>
        <v>72.785200411099694</v>
      </c>
      <c r="W43" s="174">
        <f t="shared" si="26"/>
        <v>69.446268330050344</v>
      </c>
      <c r="X43" s="174">
        <f t="shared" si="26"/>
        <v>75.74113543886844</v>
      </c>
      <c r="Y43" s="174"/>
      <c r="Z43" s="174">
        <f t="shared" ref="Z43:AB44" si="27">+Z24/(Z24+Z74+Z125)*100</f>
        <v>78.569197125898157</v>
      </c>
      <c r="AA43" s="174">
        <f t="shared" si="27"/>
        <v>75.405580791693708</v>
      </c>
      <c r="AB43" s="174">
        <f t="shared" si="27"/>
        <v>81.506024096385545</v>
      </c>
    </row>
    <row r="44" spans="1:33" ht="15" customHeight="1" x14ac:dyDescent="0.25">
      <c r="A44" s="108" t="s">
        <v>73</v>
      </c>
      <c r="B44" s="126">
        <f t="shared" si="21"/>
        <v>64.33047562144813</v>
      </c>
      <c r="C44" s="126">
        <f t="shared" si="21"/>
        <v>59.771774439847846</v>
      </c>
      <c r="D44" s="126">
        <f t="shared" si="21"/>
        <v>68.897418780596354</v>
      </c>
      <c r="E44" s="130"/>
      <c r="F44" s="126">
        <f t="shared" si="22"/>
        <v>63.960277186664484</v>
      </c>
      <c r="G44" s="126">
        <f t="shared" si="22"/>
        <v>59.545119511424659</v>
      </c>
      <c r="H44" s="126">
        <f t="shared" si="22"/>
        <v>68.708946772366929</v>
      </c>
      <c r="I44" s="130"/>
      <c r="J44" s="126">
        <f t="shared" si="23"/>
        <v>58.888750467173288</v>
      </c>
      <c r="K44" s="126">
        <f t="shared" si="23"/>
        <v>54.761612942762596</v>
      </c>
      <c r="L44" s="126">
        <f t="shared" si="23"/>
        <v>63.153894870170987</v>
      </c>
      <c r="M44" s="130"/>
      <c r="N44" s="126">
        <f t="shared" si="24"/>
        <v>68.925036445944912</v>
      </c>
      <c r="O44" s="126">
        <f t="shared" si="24"/>
        <v>63.698944469940344</v>
      </c>
      <c r="P44" s="126">
        <f t="shared" si="24"/>
        <v>74.184113300492612</v>
      </c>
      <c r="Q44" s="130"/>
      <c r="R44" s="126">
        <f t="shared" si="25"/>
        <v>56.833616298811542</v>
      </c>
      <c r="S44" s="126">
        <f t="shared" si="25"/>
        <v>51.592905114516959</v>
      </c>
      <c r="T44" s="126">
        <f t="shared" si="25"/>
        <v>61.928679055750877</v>
      </c>
      <c r="U44" s="130"/>
      <c r="V44" s="126">
        <f t="shared" si="26"/>
        <v>72.422062350119916</v>
      </c>
      <c r="W44" s="126">
        <f t="shared" si="26"/>
        <v>68.933987511150761</v>
      </c>
      <c r="X44" s="126">
        <f t="shared" si="26"/>
        <v>75.48462894066968</v>
      </c>
      <c r="Y44" s="130"/>
      <c r="Z44" s="126">
        <f t="shared" si="27"/>
        <v>78.454773869346738</v>
      </c>
      <c r="AA44" s="126">
        <f t="shared" si="27"/>
        <v>75.277234181343772</v>
      </c>
      <c r="AB44" s="126">
        <f t="shared" si="27"/>
        <v>81.405208964264091</v>
      </c>
    </row>
    <row r="45" spans="1:33" ht="15" customHeight="1" x14ac:dyDescent="0.25">
      <c r="A45" s="108" t="s">
        <v>74</v>
      </c>
      <c r="B45" s="126">
        <f t="shared" si="21"/>
        <v>90.522478736330498</v>
      </c>
      <c r="C45" s="126">
        <f t="shared" si="21"/>
        <v>88.305489260143204</v>
      </c>
      <c r="D45" s="126">
        <f t="shared" si="21"/>
        <v>92.821782178217831</v>
      </c>
      <c r="E45" s="130"/>
      <c r="F45" s="126">
        <f t="shared" si="22"/>
        <v>89.673913043478265</v>
      </c>
      <c r="G45" s="126">
        <f t="shared" si="22"/>
        <v>88.172043010752688</v>
      </c>
      <c r="H45" s="126">
        <f t="shared" si="22"/>
        <v>91.208791208791212</v>
      </c>
      <c r="I45" s="130"/>
      <c r="J45" s="126">
        <f t="shared" si="23"/>
        <v>86.335403726708066</v>
      </c>
      <c r="K45" s="126">
        <f t="shared" si="23"/>
        <v>81.25</v>
      </c>
      <c r="L45" s="126">
        <f t="shared" si="23"/>
        <v>91.358024691358025</v>
      </c>
      <c r="M45" s="130"/>
      <c r="N45" s="126">
        <f t="shared" si="24"/>
        <v>92.452830188679243</v>
      </c>
      <c r="O45" s="126">
        <f t="shared" si="24"/>
        <v>89.024390243902445</v>
      </c>
      <c r="P45" s="126">
        <f t="shared" si="24"/>
        <v>96.103896103896105</v>
      </c>
      <c r="Q45" s="130"/>
      <c r="R45" s="126">
        <f t="shared" si="25"/>
        <v>86.50306748466258</v>
      </c>
      <c r="S45" s="126">
        <f t="shared" si="25"/>
        <v>84.507042253521121</v>
      </c>
      <c r="T45" s="126">
        <f t="shared" si="25"/>
        <v>88.043478260869563</v>
      </c>
      <c r="U45" s="130"/>
      <c r="V45" s="126">
        <f t="shared" si="26"/>
        <v>97.841726618705039</v>
      </c>
      <c r="W45" s="126">
        <f t="shared" si="26"/>
        <v>96.470588235294116</v>
      </c>
      <c r="X45" s="126">
        <f t="shared" si="26"/>
        <v>100</v>
      </c>
      <c r="Y45" s="130"/>
      <c r="Z45" s="126">
        <v>0</v>
      </c>
      <c r="AA45" s="126">
        <v>0</v>
      </c>
      <c r="AB45" s="126">
        <v>0</v>
      </c>
    </row>
    <row r="46" spans="1:33" ht="15" customHeight="1" thickBot="1" x14ac:dyDescent="0.3">
      <c r="A46" s="123" t="s">
        <v>263</v>
      </c>
      <c r="B46" s="132"/>
      <c r="C46" s="132"/>
      <c r="D46" s="132"/>
      <c r="E46" s="133"/>
      <c r="F46" s="132"/>
      <c r="G46" s="132"/>
      <c r="H46" s="132"/>
      <c r="I46" s="133"/>
      <c r="J46" s="132"/>
      <c r="K46" s="132"/>
      <c r="L46" s="132"/>
      <c r="M46" s="133"/>
      <c r="N46" s="132"/>
      <c r="O46" s="132"/>
      <c r="P46" s="132"/>
      <c r="Q46" s="133"/>
      <c r="R46" s="132"/>
      <c r="S46" s="132"/>
      <c r="T46" s="132"/>
      <c r="U46" s="133"/>
      <c r="V46" s="132"/>
      <c r="W46" s="132"/>
      <c r="X46" s="132"/>
      <c r="Y46" s="133"/>
      <c r="Z46" s="132"/>
      <c r="AA46" s="132"/>
      <c r="AB46" s="132"/>
    </row>
    <row r="47" spans="1:33" ht="15" customHeight="1" x14ac:dyDescent="0.25">
      <c r="A47" s="317" t="s">
        <v>256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</row>
    <row r="48" spans="1:33" ht="15" customHeight="1" x14ac:dyDescent="0.25">
      <c r="A48" s="318" t="s">
        <v>242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</row>
    <row r="51" spans="1:33" s="124" customFormat="1" ht="15" customHeight="1" x14ac:dyDescent="0.2">
      <c r="A51" s="322" t="s">
        <v>290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171"/>
      <c r="AD51" s="29"/>
      <c r="AE51" s="308" t="s">
        <v>356</v>
      </c>
      <c r="AF51" s="308"/>
      <c r="AG51" s="108"/>
    </row>
    <row r="52" spans="1:33" s="124" customFormat="1" ht="15" customHeight="1" x14ac:dyDescent="0.2">
      <c r="A52" s="321" t="s">
        <v>134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171"/>
      <c r="AD52" s="30"/>
      <c r="AE52" s="308"/>
      <c r="AF52" s="308"/>
      <c r="AG52" s="108"/>
    </row>
    <row r="53" spans="1:33" s="124" customFormat="1" ht="15" customHeight="1" x14ac:dyDescent="0.25">
      <c r="A53" s="322" t="s">
        <v>254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108"/>
      <c r="AD53" s="108"/>
      <c r="AE53" s="108"/>
      <c r="AF53" s="108"/>
      <c r="AG53" s="108"/>
    </row>
    <row r="54" spans="1:33" s="124" customFormat="1" ht="15" customHeight="1" x14ac:dyDescent="0.25">
      <c r="A54" s="321" t="s">
        <v>255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108"/>
      <c r="AD54" s="108"/>
      <c r="AE54" s="108"/>
      <c r="AF54" s="108"/>
      <c r="AG54" s="108"/>
    </row>
    <row r="55" spans="1:33" s="163" customFormat="1" ht="15" customHeight="1" x14ac:dyDescent="0.2">
      <c r="A55" s="321" t="s">
        <v>513</v>
      </c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171"/>
      <c r="AD55" s="171"/>
      <c r="AE55" s="171"/>
      <c r="AF55" s="171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71"/>
      <c r="AF56" s="171"/>
      <c r="AG56" s="171"/>
    </row>
    <row r="57" spans="1:33" ht="15" customHeight="1" x14ac:dyDescent="0.25">
      <c r="A57" s="319" t="s">
        <v>470</v>
      </c>
      <c r="B57" s="316" t="s">
        <v>19</v>
      </c>
      <c r="C57" s="316"/>
      <c r="D57" s="316"/>
      <c r="E57" s="109"/>
      <c r="F57" s="316" t="s">
        <v>116</v>
      </c>
      <c r="G57" s="316"/>
      <c r="H57" s="316"/>
      <c r="I57" s="109"/>
      <c r="J57" s="316" t="s">
        <v>117</v>
      </c>
      <c r="K57" s="316"/>
      <c r="L57" s="316"/>
      <c r="M57" s="109"/>
      <c r="N57" s="316" t="s">
        <v>118</v>
      </c>
      <c r="O57" s="316"/>
      <c r="P57" s="316"/>
      <c r="Q57" s="109"/>
      <c r="R57" s="316" t="s">
        <v>119</v>
      </c>
      <c r="S57" s="316"/>
      <c r="T57" s="316"/>
      <c r="U57" s="109"/>
      <c r="V57" s="316" t="s">
        <v>120</v>
      </c>
      <c r="W57" s="316"/>
      <c r="X57" s="316"/>
      <c r="Y57" s="109"/>
      <c r="Z57" s="316" t="s">
        <v>121</v>
      </c>
      <c r="AA57" s="316"/>
      <c r="AB57" s="316"/>
    </row>
    <row r="58" spans="1:33" ht="15" customHeight="1" thickBot="1" x14ac:dyDescent="0.3">
      <c r="A58" s="320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15" t="s">
        <v>473</v>
      </c>
      <c r="B60" s="315" t="s">
        <v>76</v>
      </c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28">+B68+B74</f>
        <v>84753</v>
      </c>
      <c r="C62" s="152">
        <f t="shared" si="28"/>
        <v>45315</v>
      </c>
      <c r="D62" s="152">
        <f t="shared" si="28"/>
        <v>39438</v>
      </c>
      <c r="E62" s="152"/>
      <c r="F62" s="152">
        <f t="shared" ref="F62:H64" si="29">+F68+F74</f>
        <v>21299</v>
      </c>
      <c r="G62" s="152">
        <f t="shared" si="29"/>
        <v>11739</v>
      </c>
      <c r="H62" s="152">
        <f t="shared" si="29"/>
        <v>9560</v>
      </c>
      <c r="I62" s="152"/>
      <c r="J62" s="152">
        <f t="shared" ref="J62:L64" si="30">+J68+J74</f>
        <v>20779</v>
      </c>
      <c r="K62" s="152">
        <f t="shared" si="30"/>
        <v>11140</v>
      </c>
      <c r="L62" s="152">
        <f t="shared" si="30"/>
        <v>9639</v>
      </c>
      <c r="M62" s="152"/>
      <c r="N62" s="152">
        <f t="shared" ref="N62:P64" si="31">+N68+N74</f>
        <v>14613</v>
      </c>
      <c r="O62" s="152">
        <f t="shared" si="31"/>
        <v>7928</v>
      </c>
      <c r="P62" s="152">
        <f t="shared" si="31"/>
        <v>6685</v>
      </c>
      <c r="Q62" s="152"/>
      <c r="R62" s="152">
        <f t="shared" ref="R62:T64" si="32">+R68+R74</f>
        <v>16770</v>
      </c>
      <c r="S62" s="152">
        <f t="shared" si="32"/>
        <v>8875</v>
      </c>
      <c r="T62" s="152">
        <f t="shared" si="32"/>
        <v>7895</v>
      </c>
      <c r="U62" s="152"/>
      <c r="V62" s="152">
        <f t="shared" ref="V62:X64" si="33">+V68+V74</f>
        <v>9350</v>
      </c>
      <c r="W62" s="152">
        <f t="shared" si="33"/>
        <v>4650</v>
      </c>
      <c r="X62" s="152">
        <f t="shared" si="33"/>
        <v>4700</v>
      </c>
      <c r="Y62" s="152"/>
      <c r="Z62" s="152">
        <f t="shared" ref="Z62:AB64" si="34">+Z68+Z74</f>
        <v>1942</v>
      </c>
      <c r="AA62" s="152">
        <f t="shared" si="34"/>
        <v>983</v>
      </c>
      <c r="AB62" s="152">
        <f t="shared" si="34"/>
        <v>959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28"/>
        <v>78364</v>
      </c>
      <c r="C63" s="115">
        <f t="shared" si="28"/>
        <v>41602</v>
      </c>
      <c r="D63" s="115">
        <f t="shared" si="28"/>
        <v>36762</v>
      </c>
      <c r="E63" s="115"/>
      <c r="F63" s="115">
        <f t="shared" si="29"/>
        <v>20006</v>
      </c>
      <c r="G63" s="115">
        <f t="shared" si="29"/>
        <v>11003</v>
      </c>
      <c r="H63" s="115">
        <f t="shared" si="29"/>
        <v>9003</v>
      </c>
      <c r="I63" s="115"/>
      <c r="J63" s="115">
        <f t="shared" si="30"/>
        <v>19357</v>
      </c>
      <c r="K63" s="115">
        <f t="shared" si="30"/>
        <v>10288</v>
      </c>
      <c r="L63" s="115">
        <f t="shared" si="30"/>
        <v>9069</v>
      </c>
      <c r="M63" s="115"/>
      <c r="N63" s="115">
        <f t="shared" si="31"/>
        <v>13393</v>
      </c>
      <c r="O63" s="115">
        <f t="shared" si="31"/>
        <v>7195</v>
      </c>
      <c r="P63" s="115">
        <f t="shared" si="31"/>
        <v>6198</v>
      </c>
      <c r="Q63" s="115"/>
      <c r="R63" s="115">
        <f t="shared" si="32"/>
        <v>15185</v>
      </c>
      <c r="S63" s="115">
        <f t="shared" si="32"/>
        <v>7963</v>
      </c>
      <c r="T63" s="115">
        <f t="shared" si="32"/>
        <v>7222</v>
      </c>
      <c r="U63" s="115"/>
      <c r="V63" s="115">
        <f t="shared" si="33"/>
        <v>8493</v>
      </c>
      <c r="W63" s="115">
        <f t="shared" si="33"/>
        <v>4174</v>
      </c>
      <c r="X63" s="115">
        <f t="shared" si="33"/>
        <v>4319</v>
      </c>
      <c r="Y63" s="115"/>
      <c r="Z63" s="115">
        <f t="shared" si="34"/>
        <v>1930</v>
      </c>
      <c r="AA63" s="115">
        <f t="shared" si="34"/>
        <v>979</v>
      </c>
      <c r="AB63" s="115">
        <f t="shared" si="34"/>
        <v>951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28"/>
        <v>4170</v>
      </c>
      <c r="C64" s="115">
        <f t="shared" si="28"/>
        <v>2507</v>
      </c>
      <c r="D64" s="115">
        <f t="shared" si="28"/>
        <v>1663</v>
      </c>
      <c r="E64" s="115"/>
      <c r="F64" s="115">
        <f t="shared" si="29"/>
        <v>834</v>
      </c>
      <c r="G64" s="115">
        <f t="shared" si="29"/>
        <v>491</v>
      </c>
      <c r="H64" s="115">
        <f t="shared" si="29"/>
        <v>343</v>
      </c>
      <c r="I64" s="115"/>
      <c r="J64" s="115">
        <f t="shared" si="30"/>
        <v>939</v>
      </c>
      <c r="K64" s="115">
        <f t="shared" si="30"/>
        <v>579</v>
      </c>
      <c r="L64" s="115">
        <f t="shared" si="30"/>
        <v>360</v>
      </c>
      <c r="M64" s="115"/>
      <c r="N64" s="115">
        <f t="shared" si="31"/>
        <v>819</v>
      </c>
      <c r="O64" s="115">
        <f t="shared" si="31"/>
        <v>523</v>
      </c>
      <c r="P64" s="115">
        <f t="shared" si="31"/>
        <v>296</v>
      </c>
      <c r="Q64" s="115"/>
      <c r="R64" s="115">
        <f t="shared" si="32"/>
        <v>1038</v>
      </c>
      <c r="S64" s="115">
        <f t="shared" si="32"/>
        <v>605</v>
      </c>
      <c r="T64" s="115">
        <f t="shared" si="32"/>
        <v>433</v>
      </c>
      <c r="U64" s="115"/>
      <c r="V64" s="115">
        <f t="shared" si="33"/>
        <v>540</v>
      </c>
      <c r="W64" s="115">
        <f t="shared" si="33"/>
        <v>309</v>
      </c>
      <c r="X64" s="115">
        <f t="shared" si="33"/>
        <v>231</v>
      </c>
      <c r="Y64" s="115"/>
      <c r="Z64" s="115">
        <f t="shared" si="34"/>
        <v>0</v>
      </c>
      <c r="AA64" s="115">
        <f t="shared" si="34"/>
        <v>0</v>
      </c>
      <c r="AB64" s="115">
        <f t="shared" si="34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2219</v>
      </c>
      <c r="C65" s="115">
        <f>+C71</f>
        <v>1206</v>
      </c>
      <c r="D65" s="115">
        <f>+D71</f>
        <v>1013</v>
      </c>
      <c r="E65" s="115"/>
      <c r="F65" s="115">
        <f>+F71</f>
        <v>459</v>
      </c>
      <c r="G65" s="115">
        <f>+G71</f>
        <v>245</v>
      </c>
      <c r="H65" s="115">
        <f>+H71</f>
        <v>214</v>
      </c>
      <c r="I65" s="115"/>
      <c r="J65" s="115">
        <f>+J71</f>
        <v>483</v>
      </c>
      <c r="K65" s="115">
        <f>+K71</f>
        <v>273</v>
      </c>
      <c r="L65" s="115">
        <f>+L71</f>
        <v>210</v>
      </c>
      <c r="M65" s="115"/>
      <c r="N65" s="115">
        <f>+N71</f>
        <v>401</v>
      </c>
      <c r="O65" s="115">
        <f>+O71</f>
        <v>210</v>
      </c>
      <c r="P65" s="115">
        <f>+P71</f>
        <v>191</v>
      </c>
      <c r="Q65" s="115"/>
      <c r="R65" s="115">
        <f>+R71</f>
        <v>547</v>
      </c>
      <c r="S65" s="115">
        <f>+S71</f>
        <v>307</v>
      </c>
      <c r="T65" s="115">
        <f>+T71</f>
        <v>240</v>
      </c>
      <c r="U65" s="115"/>
      <c r="V65" s="115">
        <f>+V71</f>
        <v>317</v>
      </c>
      <c r="W65" s="115">
        <f>+W71</f>
        <v>167</v>
      </c>
      <c r="X65" s="115">
        <f>+X71</f>
        <v>150</v>
      </c>
      <c r="Y65" s="115"/>
      <c r="Z65" s="115">
        <f>+Z71</f>
        <v>12</v>
      </c>
      <c r="AA65" s="115">
        <f>+AA71</f>
        <v>4</v>
      </c>
      <c r="AB65" s="115">
        <f>+AB71</f>
        <v>8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5">
      <c r="A68" s="137" t="s">
        <v>19</v>
      </c>
      <c r="B68" s="152">
        <f>SUM(B69:B71)</f>
        <v>63462</v>
      </c>
      <c r="C68" s="152">
        <f>SUM(C69:C71)</f>
        <v>33543</v>
      </c>
      <c r="D68" s="152">
        <f>SUM(D69:D71)</f>
        <v>29919</v>
      </c>
      <c r="E68" s="152"/>
      <c r="F68" s="152">
        <f>SUM(F69:F71)</f>
        <v>16063</v>
      </c>
      <c r="G68" s="152">
        <f>SUM(G69:G71)</f>
        <v>8767</v>
      </c>
      <c r="H68" s="152">
        <f>SUM(H69:H71)</f>
        <v>7296</v>
      </c>
      <c r="I68" s="173"/>
      <c r="J68" s="152">
        <f>SUM(J69:J71)</f>
        <v>15405</v>
      </c>
      <c r="K68" s="152">
        <f>SUM(K69:K71)</f>
        <v>8187</v>
      </c>
      <c r="L68" s="152">
        <f>SUM(L69:L71)</f>
        <v>7218</v>
      </c>
      <c r="M68" s="173"/>
      <c r="N68" s="152">
        <f>SUM(N69:N71)</f>
        <v>11078</v>
      </c>
      <c r="O68" s="152">
        <f>SUM(O69:O71)</f>
        <v>5876</v>
      </c>
      <c r="P68" s="152">
        <f>SUM(P69:P71)</f>
        <v>5202</v>
      </c>
      <c r="Q68" s="173"/>
      <c r="R68" s="152">
        <f>SUM(R69:R71)</f>
        <v>12604</v>
      </c>
      <c r="S68" s="152">
        <f>SUM(S69:S71)</f>
        <v>6639</v>
      </c>
      <c r="T68" s="152">
        <f>SUM(T69:T71)</f>
        <v>5965</v>
      </c>
      <c r="U68" s="173"/>
      <c r="V68" s="152">
        <f>SUM(V69:V71)</f>
        <v>6996</v>
      </c>
      <c r="W68" s="152">
        <f>SUM(W69:W71)</f>
        <v>3432</v>
      </c>
      <c r="X68" s="152">
        <f>SUM(X69:X71)</f>
        <v>3564</v>
      </c>
      <c r="Y68" s="173"/>
      <c r="Z68" s="152">
        <f>SUM(Z69:Z71)</f>
        <v>1316</v>
      </c>
      <c r="AA68" s="152">
        <f>SUM(AA69:AA71)</f>
        <v>642</v>
      </c>
      <c r="AB68" s="152">
        <f>SUM(AB69:AB71)</f>
        <v>674</v>
      </c>
      <c r="AC68" s="108"/>
      <c r="AD68" s="108"/>
      <c r="AE68" s="108"/>
      <c r="AF68" s="108"/>
      <c r="AG68" s="108"/>
    </row>
    <row r="69" spans="1:33" ht="15" customHeight="1" x14ac:dyDescent="0.25">
      <c r="A69" s="116" t="s">
        <v>73</v>
      </c>
      <c r="B69" s="119">
        <f>+'C52-C54'!B69+'C63-C65'!B69</f>
        <v>57149</v>
      </c>
      <c r="C69" s="119">
        <f>+'C52-C54'!C69+'C63-C65'!C69</f>
        <v>29879</v>
      </c>
      <c r="D69" s="119">
        <f>+'C52-C54'!D69+'C63-C65'!D69</f>
        <v>27270</v>
      </c>
      <c r="E69" s="119"/>
      <c r="F69" s="119">
        <f>+'C52-C54'!F69+'C63-C65'!F69</f>
        <v>14788</v>
      </c>
      <c r="G69" s="119">
        <f>+'C52-C54'!G69+'C63-C65'!G69</f>
        <v>8042</v>
      </c>
      <c r="H69" s="119">
        <f>+'C52-C54'!H69+'C63-C65'!H69</f>
        <v>6746</v>
      </c>
      <c r="I69" s="119"/>
      <c r="J69" s="119">
        <f>+'C52-C54'!J69+'C63-C65'!J69</f>
        <v>14005</v>
      </c>
      <c r="K69" s="119">
        <f>+'C52-C54'!K69+'C63-C65'!K69</f>
        <v>7350</v>
      </c>
      <c r="L69" s="119">
        <f>+'C52-C54'!L69+'C63-C65'!L69</f>
        <v>6655</v>
      </c>
      <c r="M69" s="119"/>
      <c r="N69" s="119">
        <f>+'C52-C54'!N69+'C63-C65'!N69</f>
        <v>9870</v>
      </c>
      <c r="O69" s="119">
        <f>+'C52-C54'!O69+'C63-C65'!O69</f>
        <v>5152</v>
      </c>
      <c r="P69" s="119">
        <f>+'C52-C54'!P69+'C63-C65'!P69</f>
        <v>4718</v>
      </c>
      <c r="Q69" s="119"/>
      <c r="R69" s="119">
        <f>+'C52-C54'!R69+'C63-C65'!R69</f>
        <v>11040</v>
      </c>
      <c r="S69" s="119">
        <f>+'C52-C54'!S69+'C63-C65'!S69</f>
        <v>5738</v>
      </c>
      <c r="T69" s="119">
        <f>+'C52-C54'!T69+'C63-C65'!T69</f>
        <v>5302</v>
      </c>
      <c r="U69" s="119"/>
      <c r="V69" s="119">
        <f>+'C52-C54'!V69+'C63-C65'!V69</f>
        <v>6142</v>
      </c>
      <c r="W69" s="119">
        <f>+'C52-C54'!W69+'C63-C65'!W69</f>
        <v>2959</v>
      </c>
      <c r="X69" s="119">
        <f>+'C52-C54'!X69+'C63-C65'!X69</f>
        <v>3183</v>
      </c>
      <c r="Y69" s="119"/>
      <c r="Z69" s="119">
        <f>+'C52-C54'!Z69+'C63-C65'!Z69</f>
        <v>1304</v>
      </c>
      <c r="AA69" s="119">
        <f>+'C52-C54'!AA69+'C63-C65'!AA69</f>
        <v>638</v>
      </c>
      <c r="AB69" s="119">
        <f>+'C52-C54'!AB69+'C63-C65'!AB69</f>
        <v>666</v>
      </c>
    </row>
    <row r="70" spans="1:33" ht="15" customHeight="1" x14ac:dyDescent="0.25">
      <c r="A70" s="116" t="s">
        <v>74</v>
      </c>
      <c r="B70" s="119">
        <f>+'C52-C54'!B70+'C63-C65'!B70</f>
        <v>4094</v>
      </c>
      <c r="C70" s="119">
        <f>+'C52-C54'!C70+'C63-C65'!C70</f>
        <v>2458</v>
      </c>
      <c r="D70" s="119">
        <f>+'C52-C54'!D70+'C63-C65'!D70</f>
        <v>1636</v>
      </c>
      <c r="E70" s="119"/>
      <c r="F70" s="119">
        <f>+'C52-C54'!F70+'C63-C65'!F70</f>
        <v>816</v>
      </c>
      <c r="G70" s="119">
        <f>+'C52-C54'!G70+'C63-C65'!G70</f>
        <v>480</v>
      </c>
      <c r="H70" s="119">
        <f>+'C52-C54'!H70+'C63-C65'!H70</f>
        <v>336</v>
      </c>
      <c r="I70" s="119"/>
      <c r="J70" s="119">
        <f>+'C52-C54'!J70+'C63-C65'!J70</f>
        <v>917</v>
      </c>
      <c r="K70" s="119">
        <f>+'C52-C54'!K70+'C63-C65'!K70</f>
        <v>564</v>
      </c>
      <c r="L70" s="119">
        <f>+'C52-C54'!L70+'C63-C65'!L70</f>
        <v>353</v>
      </c>
      <c r="M70" s="119"/>
      <c r="N70" s="119">
        <f>+'C52-C54'!N70+'C63-C65'!N70</f>
        <v>807</v>
      </c>
      <c r="O70" s="119">
        <f>+'C52-C54'!O70+'C63-C65'!O70</f>
        <v>514</v>
      </c>
      <c r="P70" s="119">
        <f>+'C52-C54'!P70+'C63-C65'!P70</f>
        <v>293</v>
      </c>
      <c r="Q70" s="119"/>
      <c r="R70" s="119">
        <f>+'C52-C54'!R70+'C63-C65'!R70</f>
        <v>1017</v>
      </c>
      <c r="S70" s="119">
        <f>+'C52-C54'!S70+'C63-C65'!S70</f>
        <v>594</v>
      </c>
      <c r="T70" s="119">
        <f>+'C52-C54'!T70+'C63-C65'!T70</f>
        <v>423</v>
      </c>
      <c r="U70" s="119"/>
      <c r="V70" s="119">
        <f>+'C52-C54'!V70+'C63-C65'!V70</f>
        <v>537</v>
      </c>
      <c r="W70" s="119">
        <f>+'C52-C54'!W70+'C63-C65'!W70</f>
        <v>306</v>
      </c>
      <c r="X70" s="119">
        <f>+'C52-C54'!X70+'C63-C65'!X70</f>
        <v>231</v>
      </c>
      <c r="Y70" s="119"/>
      <c r="Z70" s="119">
        <f>+'C52-C54'!Z70+'C63-C65'!Z70</f>
        <v>0</v>
      </c>
      <c r="AA70" s="119">
        <f>+'C52-C54'!AA70+'C63-C65'!AA70</f>
        <v>0</v>
      </c>
      <c r="AB70" s="119">
        <f>+'C52-C54'!AB70+'C63-C65'!AB70</f>
        <v>0</v>
      </c>
    </row>
    <row r="71" spans="1:33" ht="15" customHeight="1" x14ac:dyDescent="0.25">
      <c r="A71" s="116" t="s">
        <v>263</v>
      </c>
      <c r="B71" s="119">
        <f>+'C52-C54'!B71+'C63-C65'!B71</f>
        <v>2219</v>
      </c>
      <c r="C71" s="119">
        <f>+'C52-C54'!C71+'C63-C65'!C71</f>
        <v>1206</v>
      </c>
      <c r="D71" s="119">
        <f>+'C52-C54'!D71+'C63-C65'!D71</f>
        <v>1013</v>
      </c>
      <c r="E71" s="119"/>
      <c r="F71" s="119">
        <f>+'C52-C54'!F71+'C63-C65'!F71</f>
        <v>459</v>
      </c>
      <c r="G71" s="119">
        <f>+'C52-C54'!G71+'C63-C65'!G71</f>
        <v>245</v>
      </c>
      <c r="H71" s="119">
        <f>+'C52-C54'!H71+'C63-C65'!H71</f>
        <v>214</v>
      </c>
      <c r="I71" s="119"/>
      <c r="J71" s="119">
        <f>+'C52-C54'!J71+'C63-C65'!J71</f>
        <v>483</v>
      </c>
      <c r="K71" s="119">
        <f>+'C52-C54'!K71+'C63-C65'!K71</f>
        <v>273</v>
      </c>
      <c r="L71" s="119">
        <f>+'C52-C54'!L71+'C63-C65'!L71</f>
        <v>210</v>
      </c>
      <c r="M71" s="119"/>
      <c r="N71" s="119">
        <f>+'C52-C54'!N71+'C63-C65'!N71</f>
        <v>401</v>
      </c>
      <c r="O71" s="119">
        <f>+'C52-C54'!O71+'C63-C65'!O71</f>
        <v>210</v>
      </c>
      <c r="P71" s="119">
        <f>+'C52-C54'!P71+'C63-C65'!P71</f>
        <v>191</v>
      </c>
      <c r="Q71" s="119"/>
      <c r="R71" s="119">
        <f>+'C52-C54'!R71+'C63-C65'!R71</f>
        <v>547</v>
      </c>
      <c r="S71" s="119">
        <f>+'C52-C54'!S71+'C63-C65'!S71</f>
        <v>307</v>
      </c>
      <c r="T71" s="119">
        <f>+'C52-C54'!T71+'C63-C65'!T71</f>
        <v>240</v>
      </c>
      <c r="U71" s="119"/>
      <c r="V71" s="119">
        <f>+'C52-C54'!V71+'C63-C65'!V71</f>
        <v>317</v>
      </c>
      <c r="W71" s="119">
        <f>+'C52-C54'!W71+'C63-C65'!W71</f>
        <v>167</v>
      </c>
      <c r="X71" s="119">
        <f>+'C52-C54'!X71+'C63-C65'!X71</f>
        <v>150</v>
      </c>
      <c r="Y71" s="119"/>
      <c r="Z71" s="119">
        <f>+'C52-C54'!Z71+'C63-C65'!Z71</f>
        <v>12</v>
      </c>
      <c r="AA71" s="119">
        <f>+'C52-C54'!AA71+'C63-C65'!AA71</f>
        <v>4</v>
      </c>
      <c r="AB71" s="119">
        <f>+'C52-C54'!AB71+'C63-C65'!AB71</f>
        <v>8</v>
      </c>
    </row>
    <row r="72" spans="1:33" ht="15" customHeight="1" x14ac:dyDescent="0.25">
      <c r="A72" s="116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</row>
    <row r="73" spans="1:33" ht="15" customHeight="1" x14ac:dyDescent="0.25">
      <c r="A73" s="125" t="s">
        <v>472</v>
      </c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</row>
    <row r="74" spans="1:33" s="124" customFormat="1" ht="15" customHeight="1" x14ac:dyDescent="0.25">
      <c r="A74" s="137" t="s">
        <v>19</v>
      </c>
      <c r="B74" s="152">
        <f>SUM(B75:B77)</f>
        <v>21291</v>
      </c>
      <c r="C74" s="152">
        <f>SUM(C75:C77)</f>
        <v>11772</v>
      </c>
      <c r="D74" s="152">
        <f>SUM(D75:D77)</f>
        <v>9519</v>
      </c>
      <c r="E74" s="152"/>
      <c r="F74" s="152">
        <f>SUM(F75:F77)</f>
        <v>5236</v>
      </c>
      <c r="G74" s="152">
        <f>SUM(G75:G77)</f>
        <v>2972</v>
      </c>
      <c r="H74" s="152">
        <f>SUM(H75:H77)</f>
        <v>2264</v>
      </c>
      <c r="I74" s="173"/>
      <c r="J74" s="152">
        <f>SUM(J75:J77)</f>
        <v>5374</v>
      </c>
      <c r="K74" s="152">
        <f>SUM(K75:K77)</f>
        <v>2953</v>
      </c>
      <c r="L74" s="152">
        <f>SUM(L75:L77)</f>
        <v>2421</v>
      </c>
      <c r="M74" s="173"/>
      <c r="N74" s="152">
        <f>SUM(N75:N77)</f>
        <v>3535</v>
      </c>
      <c r="O74" s="152">
        <f>SUM(O75:O77)</f>
        <v>2052</v>
      </c>
      <c r="P74" s="152">
        <f>SUM(P75:P77)</f>
        <v>1483</v>
      </c>
      <c r="Q74" s="173"/>
      <c r="R74" s="152">
        <f>SUM(R75:R77)</f>
        <v>4166</v>
      </c>
      <c r="S74" s="152">
        <f>SUM(S75:S77)</f>
        <v>2236</v>
      </c>
      <c r="T74" s="152">
        <f>SUM(T75:T77)</f>
        <v>1930</v>
      </c>
      <c r="U74" s="173"/>
      <c r="V74" s="152">
        <f>SUM(V75:V77)</f>
        <v>2354</v>
      </c>
      <c r="W74" s="152">
        <f>SUM(W75:W77)</f>
        <v>1218</v>
      </c>
      <c r="X74" s="152">
        <f>SUM(X75:X77)</f>
        <v>1136</v>
      </c>
      <c r="Y74" s="173"/>
      <c r="Z74" s="152">
        <f>SUM(Z75:Z77)</f>
        <v>626</v>
      </c>
      <c r="AA74" s="152">
        <f>SUM(AA75:AA77)</f>
        <v>341</v>
      </c>
      <c r="AB74" s="152">
        <f>SUM(AB75:AB77)</f>
        <v>285</v>
      </c>
      <c r="AC74" s="108"/>
      <c r="AD74" s="108"/>
      <c r="AE74" s="108"/>
      <c r="AF74" s="108"/>
      <c r="AG74" s="108"/>
    </row>
    <row r="75" spans="1:33" ht="15" customHeight="1" x14ac:dyDescent="0.25">
      <c r="A75" s="116" t="s">
        <v>73</v>
      </c>
      <c r="B75" s="119">
        <f>+'C52-C54'!B75+'C63-C65'!B75</f>
        <v>21215</v>
      </c>
      <c r="C75" s="119">
        <f>+'C52-C54'!C75+'C63-C65'!C75</f>
        <v>11723</v>
      </c>
      <c r="D75" s="119">
        <f>+'C52-C54'!D75+'C63-C65'!D75</f>
        <v>9492</v>
      </c>
      <c r="E75" s="119"/>
      <c r="F75" s="119">
        <f>+'C52-C54'!F75+'C63-C65'!F75</f>
        <v>5218</v>
      </c>
      <c r="G75" s="119">
        <f>+'C52-C54'!G75+'C63-C65'!G75</f>
        <v>2961</v>
      </c>
      <c r="H75" s="119">
        <f>+'C52-C54'!H75+'C63-C65'!H75</f>
        <v>2257</v>
      </c>
      <c r="I75" s="119"/>
      <c r="J75" s="119">
        <f>+'C52-C54'!J75+'C63-C65'!J75</f>
        <v>5352</v>
      </c>
      <c r="K75" s="119">
        <f>+'C52-C54'!K75+'C63-C65'!K75</f>
        <v>2938</v>
      </c>
      <c r="L75" s="119">
        <f>+'C52-C54'!L75+'C63-C65'!L75</f>
        <v>2414</v>
      </c>
      <c r="M75" s="119"/>
      <c r="N75" s="119">
        <f>+'C52-C54'!N75+'C63-C65'!N75</f>
        <v>3523</v>
      </c>
      <c r="O75" s="119">
        <f>+'C52-C54'!O75+'C63-C65'!O75</f>
        <v>2043</v>
      </c>
      <c r="P75" s="119">
        <f>+'C52-C54'!P75+'C63-C65'!P75</f>
        <v>1480</v>
      </c>
      <c r="Q75" s="119"/>
      <c r="R75" s="119">
        <f>+'C52-C54'!R75+'C63-C65'!R75</f>
        <v>4145</v>
      </c>
      <c r="S75" s="119">
        <f>+'C52-C54'!S75+'C63-C65'!S75</f>
        <v>2225</v>
      </c>
      <c r="T75" s="119">
        <f>+'C52-C54'!T75+'C63-C65'!T75</f>
        <v>1920</v>
      </c>
      <c r="U75" s="119"/>
      <c r="V75" s="119">
        <f>+'C52-C54'!V75+'C63-C65'!V75</f>
        <v>2351</v>
      </c>
      <c r="W75" s="119">
        <f>+'C52-C54'!W75+'C63-C65'!W75</f>
        <v>1215</v>
      </c>
      <c r="X75" s="119">
        <f>+'C52-C54'!X75+'C63-C65'!X75</f>
        <v>1136</v>
      </c>
      <c r="Y75" s="119"/>
      <c r="Z75" s="119">
        <f>+'C52-C54'!Z75+'C63-C65'!Z75</f>
        <v>626</v>
      </c>
      <c r="AA75" s="119">
        <f>+'C52-C54'!AA75+'C63-C65'!AA75</f>
        <v>341</v>
      </c>
      <c r="AB75" s="119">
        <f>+'C52-C54'!AB75+'C63-C65'!AB75</f>
        <v>285</v>
      </c>
    </row>
    <row r="76" spans="1:33" ht="15" customHeight="1" x14ac:dyDescent="0.25">
      <c r="A76" s="116" t="s">
        <v>74</v>
      </c>
      <c r="B76" s="119">
        <f>+'C52-C54'!B76+'C63-C65'!B76</f>
        <v>76</v>
      </c>
      <c r="C76" s="119">
        <f>+'C52-C54'!C76+'C63-C65'!C76</f>
        <v>49</v>
      </c>
      <c r="D76" s="119">
        <f>+'C52-C54'!D76+'C63-C65'!D76</f>
        <v>27</v>
      </c>
      <c r="E76" s="119"/>
      <c r="F76" s="119">
        <f>+'C52-C54'!F76+'C63-C65'!F76</f>
        <v>18</v>
      </c>
      <c r="G76" s="119">
        <f>+'C52-C54'!G76+'C63-C65'!G76</f>
        <v>11</v>
      </c>
      <c r="H76" s="119">
        <f>+'C52-C54'!H76+'C63-C65'!H76</f>
        <v>7</v>
      </c>
      <c r="I76" s="119"/>
      <c r="J76" s="119">
        <f>+'C52-C54'!J76+'C63-C65'!J76</f>
        <v>22</v>
      </c>
      <c r="K76" s="119">
        <f>+'C52-C54'!K76+'C63-C65'!K76</f>
        <v>15</v>
      </c>
      <c r="L76" s="119">
        <f>+'C52-C54'!L76+'C63-C65'!L76</f>
        <v>7</v>
      </c>
      <c r="M76" s="119"/>
      <c r="N76" s="119">
        <f>+'C52-C54'!N76+'C63-C65'!N76</f>
        <v>12</v>
      </c>
      <c r="O76" s="119">
        <f>+'C52-C54'!O76+'C63-C65'!O76</f>
        <v>9</v>
      </c>
      <c r="P76" s="119">
        <f>+'C52-C54'!P76+'C63-C65'!P76</f>
        <v>3</v>
      </c>
      <c r="Q76" s="119"/>
      <c r="R76" s="119">
        <f>+'C52-C54'!R76+'C63-C65'!R76</f>
        <v>21</v>
      </c>
      <c r="S76" s="119">
        <f>+'C52-C54'!S76+'C63-C65'!S76</f>
        <v>11</v>
      </c>
      <c r="T76" s="119">
        <f>+'C52-C54'!T76+'C63-C65'!T76</f>
        <v>10</v>
      </c>
      <c r="U76" s="119"/>
      <c r="V76" s="119">
        <f>+'C52-C54'!V76+'C63-C65'!V76</f>
        <v>3</v>
      </c>
      <c r="W76" s="119">
        <f>+'C52-C54'!W76+'C63-C65'!W76</f>
        <v>3</v>
      </c>
      <c r="X76" s="119">
        <f>+'C52-C54'!X76+'C63-C65'!X76</f>
        <v>0</v>
      </c>
      <c r="Y76" s="119"/>
      <c r="Z76" s="119">
        <f>+'C52-C54'!Z76+'C63-C65'!Z76</f>
        <v>0</v>
      </c>
      <c r="AA76" s="119">
        <f>+'C52-C54'!AA76+'C63-C65'!AA76</f>
        <v>0</v>
      </c>
      <c r="AB76" s="119">
        <f>+'C52-C54'!AB76+'C63-C65'!AB76</f>
        <v>0</v>
      </c>
    </row>
    <row r="77" spans="1:33" ht="15" customHeight="1" x14ac:dyDescent="0.25">
      <c r="A77" s="116" t="s">
        <v>263</v>
      </c>
      <c r="B77" s="119">
        <f>+'C52-C54'!B77+'C63-C65'!B77</f>
        <v>0</v>
      </c>
      <c r="C77" s="119">
        <f>+'C52-C54'!C77+'C63-C65'!C77</f>
        <v>0</v>
      </c>
      <c r="D77" s="119">
        <f>+'C52-C54'!D77+'C63-C65'!D77</f>
        <v>0</v>
      </c>
      <c r="E77" s="119"/>
      <c r="F77" s="119">
        <f>+'C52-C54'!F77+'C63-C65'!F77</f>
        <v>0</v>
      </c>
      <c r="G77" s="119">
        <f>+'C52-C54'!G77+'C63-C65'!G77</f>
        <v>0</v>
      </c>
      <c r="H77" s="119">
        <f>+'C52-C54'!H77+'C63-C65'!H77</f>
        <v>0</v>
      </c>
      <c r="I77" s="119"/>
      <c r="J77" s="119">
        <f>+'C52-C54'!J77+'C63-C65'!J77</f>
        <v>0</v>
      </c>
      <c r="K77" s="119">
        <f>+'C52-C54'!K77+'C63-C65'!K77</f>
        <v>0</v>
      </c>
      <c r="L77" s="119">
        <f>+'C52-C54'!L77+'C63-C65'!L77</f>
        <v>0</v>
      </c>
      <c r="M77" s="119"/>
      <c r="N77" s="119">
        <f>+'C52-C54'!N77+'C63-C65'!N77</f>
        <v>0</v>
      </c>
      <c r="O77" s="119">
        <f>+'C52-C54'!O77+'C63-C65'!O77</f>
        <v>0</v>
      </c>
      <c r="P77" s="119">
        <f>+'C52-C54'!P77+'C63-C65'!P77</f>
        <v>0</v>
      </c>
      <c r="Q77" s="119"/>
      <c r="R77" s="119">
        <f>+'C52-C54'!R77+'C63-C65'!R77</f>
        <v>0</v>
      </c>
      <c r="S77" s="119">
        <f>+'C52-C54'!S77+'C63-C65'!S77</f>
        <v>0</v>
      </c>
      <c r="T77" s="119">
        <f>+'C52-C54'!T77+'C63-C65'!T77</f>
        <v>0</v>
      </c>
      <c r="U77" s="119"/>
      <c r="V77" s="119">
        <f>+'C52-C54'!V77+'C63-C65'!V77</f>
        <v>0</v>
      </c>
      <c r="W77" s="119">
        <f>+'C52-C54'!W77+'C63-C65'!W77</f>
        <v>0</v>
      </c>
      <c r="X77" s="119">
        <f>+'C52-C54'!X77+'C63-C65'!X77</f>
        <v>0</v>
      </c>
      <c r="Y77" s="119"/>
      <c r="Z77" s="119">
        <f>+'C52-C54'!Z77+'C63-C65'!Z77</f>
        <v>0</v>
      </c>
      <c r="AA77" s="119">
        <f>+'C52-C54'!AA77+'C63-C65'!AA77</f>
        <v>0</v>
      </c>
      <c r="AB77" s="119">
        <f>+'C52-C54'!AB77+'C63-C65'!AB77</f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15" t="s">
        <v>474</v>
      </c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4" si="35">+B62/(B62+B113+B12)*100</f>
        <v>28.044035021541024</v>
      </c>
      <c r="C81" s="174">
        <f t="shared" si="35"/>
        <v>30.242258408969569</v>
      </c>
      <c r="D81" s="174">
        <f t="shared" si="35"/>
        <v>25.882368383057475</v>
      </c>
      <c r="E81" s="174"/>
      <c r="F81" s="174">
        <f t="shared" ref="F81:H84" si="36">+F62/(F62+F113+F12)*100</f>
        <v>28.145730369743898</v>
      </c>
      <c r="G81" s="174">
        <f t="shared" si="36"/>
        <v>30.041457672228479</v>
      </c>
      <c r="H81" s="174">
        <f t="shared" si="36"/>
        <v>26.121645991584241</v>
      </c>
      <c r="I81" s="174"/>
      <c r="J81" s="174">
        <f t="shared" ref="J81:L84" si="37">+J62/(J62+J113+J12)*100</f>
        <v>31.93183040585189</v>
      </c>
      <c r="K81" s="174">
        <f t="shared" si="37"/>
        <v>34.111090697531999</v>
      </c>
      <c r="L81" s="174">
        <f t="shared" si="37"/>
        <v>29.736233225358632</v>
      </c>
      <c r="M81" s="174"/>
      <c r="N81" s="174">
        <f t="shared" ref="N81:P84" si="38">+N62/(N62+N113+N12)*100</f>
        <v>26.923502100375856</v>
      </c>
      <c r="O81" s="174">
        <f t="shared" si="38"/>
        <v>29.6141346979941</v>
      </c>
      <c r="P81" s="174">
        <f t="shared" si="38"/>
        <v>24.304671877840391</v>
      </c>
      <c r="Q81" s="174"/>
      <c r="R81" s="174">
        <f t="shared" ref="R81:T84" si="39">+R62/(R62+R113+R12)*100</f>
        <v>32.620112818517796</v>
      </c>
      <c r="S81" s="174">
        <f t="shared" si="39"/>
        <v>35.108192570908656</v>
      </c>
      <c r="T81" s="174">
        <f t="shared" si="39"/>
        <v>30.213156786958017</v>
      </c>
      <c r="U81" s="174"/>
      <c r="V81" s="174">
        <f t="shared" ref="V81:X84" si="40">+V62/(V62+V113+V12)*100</f>
        <v>21.497712275538593</v>
      </c>
      <c r="W81" s="174">
        <f t="shared" si="40"/>
        <v>22.888363851151801</v>
      </c>
      <c r="X81" s="174">
        <f t="shared" si="40"/>
        <v>20.278724597661473</v>
      </c>
      <c r="Y81" s="174"/>
      <c r="Z81" s="174">
        <f t="shared" ref="Z81:AB84" si="41">+Z62/(Z62+Z113+Z12)*100</f>
        <v>15.804036458333334</v>
      </c>
      <c r="AA81" s="174">
        <f t="shared" si="41"/>
        <v>17.125435540069684</v>
      </c>
      <c r="AB81" s="174">
        <f t="shared" si="41"/>
        <v>14.645693341478314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35"/>
        <v>29.805037235377789</v>
      </c>
      <c r="C82" s="126">
        <f t="shared" si="35"/>
        <v>31.998092513113974</v>
      </c>
      <c r="D82" s="126">
        <f t="shared" si="35"/>
        <v>27.659734553224784</v>
      </c>
      <c r="E82" s="126"/>
      <c r="F82" s="126">
        <f t="shared" si="36"/>
        <v>29.662688116242862</v>
      </c>
      <c r="G82" s="126">
        <f t="shared" si="36"/>
        <v>31.543489478814291</v>
      </c>
      <c r="H82" s="126">
        <f t="shared" si="36"/>
        <v>27.64794398550502</v>
      </c>
      <c r="I82" s="126"/>
      <c r="J82" s="126">
        <f t="shared" si="37"/>
        <v>33.901362569617149</v>
      </c>
      <c r="K82" s="126">
        <f t="shared" si="37"/>
        <v>35.943122663592213</v>
      </c>
      <c r="L82" s="126">
        <f t="shared" si="37"/>
        <v>31.848990342405621</v>
      </c>
      <c r="M82" s="126"/>
      <c r="N82" s="126">
        <f t="shared" si="38"/>
        <v>28.605907857920933</v>
      </c>
      <c r="O82" s="126">
        <f t="shared" si="38"/>
        <v>31.274450143440841</v>
      </c>
      <c r="P82" s="126">
        <f t="shared" si="38"/>
        <v>26.027799941208585</v>
      </c>
      <c r="Q82" s="126"/>
      <c r="R82" s="126">
        <f t="shared" si="39"/>
        <v>34.548267467522123</v>
      </c>
      <c r="S82" s="126">
        <f t="shared" si="39"/>
        <v>36.966714637203474</v>
      </c>
      <c r="T82" s="126">
        <f t="shared" si="39"/>
        <v>32.22380867392468</v>
      </c>
      <c r="U82" s="126"/>
      <c r="V82" s="126">
        <f t="shared" si="40"/>
        <v>23.467808786957722</v>
      </c>
      <c r="W82" s="126">
        <f t="shared" si="40"/>
        <v>24.923866961246791</v>
      </c>
      <c r="X82" s="126">
        <f t="shared" si="40"/>
        <v>22.213650156868798</v>
      </c>
      <c r="Y82" s="126"/>
      <c r="Z82" s="126">
        <f t="shared" si="41"/>
        <v>16.904615923622668</v>
      </c>
      <c r="AA82" s="126">
        <f t="shared" si="41"/>
        <v>18.772770853307765</v>
      </c>
      <c r="AB82" s="126">
        <f t="shared" si="41"/>
        <v>15.333763302160595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 t="shared" si="35"/>
        <v>14.969307534910437</v>
      </c>
      <c r="C83" s="126">
        <f t="shared" si="35"/>
        <v>17.448496659242764</v>
      </c>
      <c r="D83" s="126">
        <f t="shared" si="35"/>
        <v>12.328564015123433</v>
      </c>
      <c r="E83" s="126"/>
      <c r="F83" s="126">
        <f t="shared" si="36"/>
        <v>14.229653642723083</v>
      </c>
      <c r="G83" s="126">
        <f t="shared" si="36"/>
        <v>16.124794745484401</v>
      </c>
      <c r="H83" s="126">
        <f t="shared" si="36"/>
        <v>12.180397727272728</v>
      </c>
      <c r="I83" s="126"/>
      <c r="J83" s="126">
        <f t="shared" si="37"/>
        <v>16.619469026548671</v>
      </c>
      <c r="K83" s="126">
        <f t="shared" si="37"/>
        <v>19.667119565217391</v>
      </c>
      <c r="L83" s="126">
        <f t="shared" si="37"/>
        <v>13.303769401330376</v>
      </c>
      <c r="M83" s="126"/>
      <c r="N83" s="126">
        <f t="shared" si="38"/>
        <v>15.322731524789523</v>
      </c>
      <c r="O83" s="126">
        <f t="shared" si="38"/>
        <v>19.080627508208682</v>
      </c>
      <c r="P83" s="126">
        <f t="shared" si="38"/>
        <v>11.367127496159753</v>
      </c>
      <c r="Q83" s="126"/>
      <c r="R83" s="126">
        <f t="shared" si="39"/>
        <v>19.670267197271176</v>
      </c>
      <c r="S83" s="126">
        <f t="shared" si="39"/>
        <v>22.490706319702603</v>
      </c>
      <c r="T83" s="126">
        <f t="shared" si="39"/>
        <v>16.737533822960959</v>
      </c>
      <c r="U83" s="126"/>
      <c r="V83" s="126">
        <f t="shared" si="40"/>
        <v>10.211800302571861</v>
      </c>
      <c r="W83" s="126">
        <f t="shared" si="40"/>
        <v>11.534154535274356</v>
      </c>
      <c r="X83" s="126">
        <f t="shared" si="40"/>
        <v>8.8539670371789967</v>
      </c>
      <c r="Y83" s="126"/>
      <c r="Z83" s="126">
        <f t="shared" si="41"/>
        <v>0</v>
      </c>
      <c r="AA83" s="126">
        <f t="shared" si="41"/>
        <v>0</v>
      </c>
      <c r="AB83" s="126">
        <f t="shared" si="41"/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 t="shared" si="35"/>
        <v>19.405334499344118</v>
      </c>
      <c r="C84" s="126">
        <f t="shared" si="35"/>
        <v>22.096005862953465</v>
      </c>
      <c r="D84" s="126">
        <f t="shared" si="35"/>
        <v>16.948301823657353</v>
      </c>
      <c r="E84" s="126"/>
      <c r="F84" s="126">
        <f t="shared" si="36"/>
        <v>19.383445945945947</v>
      </c>
      <c r="G84" s="126">
        <f t="shared" si="36"/>
        <v>21.322889469103568</v>
      </c>
      <c r="H84" s="126">
        <f t="shared" si="36"/>
        <v>17.555373256767844</v>
      </c>
      <c r="I84" s="126"/>
      <c r="J84" s="126">
        <f t="shared" si="37"/>
        <v>20.774193548387096</v>
      </c>
      <c r="K84" s="126">
        <f t="shared" si="37"/>
        <v>25.022914757103575</v>
      </c>
      <c r="L84" s="126">
        <f t="shared" si="37"/>
        <v>17.017828200972449</v>
      </c>
      <c r="M84" s="126"/>
      <c r="N84" s="126">
        <f t="shared" si="38"/>
        <v>18.986742424242426</v>
      </c>
      <c r="O84" s="126">
        <f t="shared" si="38"/>
        <v>20.5078125</v>
      </c>
      <c r="P84" s="126">
        <f t="shared" si="38"/>
        <v>17.555147058823529</v>
      </c>
      <c r="Q84" s="126"/>
      <c r="R84" s="126">
        <f t="shared" si="39"/>
        <v>25.091743119266052</v>
      </c>
      <c r="S84" s="126">
        <f t="shared" si="39"/>
        <v>29.293893129770993</v>
      </c>
      <c r="T84" s="126">
        <f t="shared" si="39"/>
        <v>21.201413427561839</v>
      </c>
      <c r="U84" s="126"/>
      <c r="V84" s="126">
        <f t="shared" si="40"/>
        <v>15.732009925558312</v>
      </c>
      <c r="W84" s="126">
        <f t="shared" si="40"/>
        <v>18.764044943820224</v>
      </c>
      <c r="X84" s="126">
        <f t="shared" si="40"/>
        <v>13.333333333333334</v>
      </c>
      <c r="Y84" s="126"/>
      <c r="Z84" s="126">
        <f t="shared" si="41"/>
        <v>2.7586206896551726</v>
      </c>
      <c r="AA84" s="126">
        <f t="shared" si="41"/>
        <v>1.5625</v>
      </c>
      <c r="AB84" s="126">
        <f t="shared" si="41"/>
        <v>4.4692737430167595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90" si="42">+B68/(B68+B119+B18)*100</f>
        <v>27.661688940031908</v>
      </c>
      <c r="C87" s="174">
        <f t="shared" si="42"/>
        <v>29.578321752319141</v>
      </c>
      <c r="D87" s="174">
        <f t="shared" si="42"/>
        <v>25.788239755899944</v>
      </c>
      <c r="E87" s="174"/>
      <c r="F87" s="174">
        <f t="shared" ref="F87:H90" si="43">+F68/(F68+F119+F18)*100</f>
        <v>28.100344628518449</v>
      </c>
      <c r="G87" s="174">
        <f t="shared" si="43"/>
        <v>29.732754527572407</v>
      </c>
      <c r="H87" s="174">
        <f t="shared" si="43"/>
        <v>26.361238573544821</v>
      </c>
      <c r="I87" s="174"/>
      <c r="J87" s="174">
        <f t="shared" ref="J87:L90" si="44">+J68/(J68+J119+J18)*100</f>
        <v>31.530148593884316</v>
      </c>
      <c r="K87" s="174">
        <f t="shared" si="44"/>
        <v>33.527171464842951</v>
      </c>
      <c r="L87" s="174">
        <f t="shared" si="44"/>
        <v>29.534760014730555</v>
      </c>
      <c r="M87" s="174"/>
      <c r="N87" s="174">
        <f t="shared" ref="N87:P90" si="45">+N68/(N68+N119+N18)*100</f>
        <v>26.964268328302985</v>
      </c>
      <c r="O87" s="174">
        <f t="shared" si="45"/>
        <v>29.158396188963877</v>
      </c>
      <c r="P87" s="174">
        <f t="shared" si="45"/>
        <v>24.851901394993313</v>
      </c>
      <c r="Q87" s="174"/>
      <c r="R87" s="174">
        <f t="shared" ref="R87:T90" si="46">+R68/(R68+R119+R18)*100</f>
        <v>31.935541084957052</v>
      </c>
      <c r="S87" s="174">
        <f t="shared" si="46"/>
        <v>34.219885572908616</v>
      </c>
      <c r="T87" s="174">
        <f t="shared" si="46"/>
        <v>29.72690122595435</v>
      </c>
      <c r="U87" s="174"/>
      <c r="V87" s="174">
        <f t="shared" ref="V87:X90" si="47">+V68/(V68+V119+V18)*100</f>
        <v>20.720907502295415</v>
      </c>
      <c r="W87" s="174">
        <f t="shared" si="47"/>
        <v>21.794627548104401</v>
      </c>
      <c r="X87" s="174">
        <f t="shared" si="47"/>
        <v>19.78241563055062</v>
      </c>
      <c r="Y87" s="174"/>
      <c r="Z87" s="174">
        <f t="shared" ref="Z87:AB90" si="48">+Z68/(Z68+Z119+Z18)*100</f>
        <v>14.482227357763838</v>
      </c>
      <c r="AA87" s="174">
        <f t="shared" si="48"/>
        <v>15.289354608240057</v>
      </c>
      <c r="AB87" s="174">
        <f t="shared" si="48"/>
        <v>13.788870703764323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42"/>
        <v>29.928306965588391</v>
      </c>
      <c r="C88" s="126">
        <f t="shared" si="42"/>
        <v>31.787184697383957</v>
      </c>
      <c r="D88" s="126">
        <f t="shared" si="42"/>
        <v>28.126160320145221</v>
      </c>
      <c r="E88" s="130"/>
      <c r="F88" s="126">
        <f t="shared" si="43"/>
        <v>30.107089050857123</v>
      </c>
      <c r="G88" s="126">
        <f t="shared" si="43"/>
        <v>31.680126058696079</v>
      </c>
      <c r="H88" s="126">
        <f t="shared" si="43"/>
        <v>28.42455652467029</v>
      </c>
      <c r="I88" s="130"/>
      <c r="J88" s="126">
        <f t="shared" si="44"/>
        <v>34.12191794172108</v>
      </c>
      <c r="K88" s="126">
        <f t="shared" si="44"/>
        <v>35.916731821735731</v>
      </c>
      <c r="L88" s="126">
        <f t="shared" si="44"/>
        <v>32.33722060252672</v>
      </c>
      <c r="M88" s="130"/>
      <c r="N88" s="126">
        <f t="shared" si="45"/>
        <v>29.213283608595276</v>
      </c>
      <c r="O88" s="126">
        <f t="shared" si="45"/>
        <v>31.28301657659846</v>
      </c>
      <c r="P88" s="126">
        <f t="shared" si="45"/>
        <v>27.244903851706415</v>
      </c>
      <c r="Q88" s="130"/>
      <c r="R88" s="126">
        <f t="shared" si="46"/>
        <v>34.314487303018062</v>
      </c>
      <c r="S88" s="126">
        <f t="shared" si="46"/>
        <v>36.468793695182406</v>
      </c>
      <c r="T88" s="126">
        <f t="shared" si="46"/>
        <v>32.252570107670778</v>
      </c>
      <c r="U88" s="130"/>
      <c r="V88" s="126">
        <f t="shared" si="47"/>
        <v>23.091093650137225</v>
      </c>
      <c r="W88" s="126">
        <f t="shared" si="47"/>
        <v>24.129495229552312</v>
      </c>
      <c r="X88" s="126">
        <f t="shared" si="47"/>
        <v>22.202845982142858</v>
      </c>
      <c r="Y88" s="130"/>
      <c r="Z88" s="126">
        <f t="shared" si="48"/>
        <v>15.838697922992834</v>
      </c>
      <c r="AA88" s="126">
        <f t="shared" si="48"/>
        <v>17.32753938077132</v>
      </c>
      <c r="AB88" s="126">
        <f t="shared" si="48"/>
        <v>14.634146341463413</v>
      </c>
    </row>
    <row r="89" spans="1:33" ht="15" customHeight="1" x14ac:dyDescent="0.25">
      <c r="A89" s="108" t="s">
        <v>74</v>
      </c>
      <c r="B89" s="126">
        <f t="shared" si="42"/>
        <v>15.143892875638084</v>
      </c>
      <c r="C89" s="126">
        <f t="shared" si="42"/>
        <v>17.621334862714171</v>
      </c>
      <c r="D89" s="126">
        <f t="shared" si="42"/>
        <v>12.502865876958349</v>
      </c>
      <c r="E89" s="130"/>
      <c r="F89" s="126">
        <f t="shared" si="43"/>
        <v>14.373788973049145</v>
      </c>
      <c r="G89" s="126">
        <f t="shared" si="43"/>
        <v>16.260162601626014</v>
      </c>
      <c r="H89" s="126">
        <f t="shared" si="43"/>
        <v>12.330275229357799</v>
      </c>
      <c r="I89" s="130"/>
      <c r="J89" s="126">
        <f t="shared" si="44"/>
        <v>16.706139551830933</v>
      </c>
      <c r="K89" s="126">
        <f t="shared" si="44"/>
        <v>19.692737430167597</v>
      </c>
      <c r="L89" s="126">
        <f t="shared" si="44"/>
        <v>13.447619047619048</v>
      </c>
      <c r="M89" s="130"/>
      <c r="N89" s="126">
        <f t="shared" si="45"/>
        <v>15.561126108754339</v>
      </c>
      <c r="O89" s="126">
        <f t="shared" si="45"/>
        <v>19.330575404287327</v>
      </c>
      <c r="P89" s="126">
        <f t="shared" si="45"/>
        <v>11.594776414721013</v>
      </c>
      <c r="Q89" s="130"/>
      <c r="R89" s="126">
        <f t="shared" si="46"/>
        <v>19.886585842784513</v>
      </c>
      <c r="S89" s="126">
        <f t="shared" si="46"/>
        <v>22.680412371134022</v>
      </c>
      <c r="T89" s="126">
        <f t="shared" si="46"/>
        <v>16.953907815631261</v>
      </c>
      <c r="U89" s="130"/>
      <c r="V89" s="126">
        <f t="shared" si="47"/>
        <v>10.429209555253447</v>
      </c>
      <c r="W89" s="126">
        <f t="shared" si="47"/>
        <v>11.7964533538936</v>
      </c>
      <c r="X89" s="126">
        <f t="shared" si="47"/>
        <v>9.0410958904109595</v>
      </c>
      <c r="Y89" s="130"/>
      <c r="Z89" s="126">
        <f t="shared" si="48"/>
        <v>0</v>
      </c>
      <c r="AA89" s="126">
        <f t="shared" si="48"/>
        <v>0</v>
      </c>
      <c r="AB89" s="126">
        <f t="shared" si="48"/>
        <v>0</v>
      </c>
    </row>
    <row r="90" spans="1:33" ht="15" customHeight="1" x14ac:dyDescent="0.25">
      <c r="A90" s="108" t="s">
        <v>263</v>
      </c>
      <c r="B90" s="126">
        <f t="shared" si="42"/>
        <v>19.405334499344118</v>
      </c>
      <c r="C90" s="126">
        <f t="shared" si="42"/>
        <v>22.096005862953465</v>
      </c>
      <c r="D90" s="126">
        <f t="shared" si="42"/>
        <v>16.948301823657353</v>
      </c>
      <c r="E90" s="130"/>
      <c r="F90" s="126">
        <f t="shared" si="43"/>
        <v>19.383445945945947</v>
      </c>
      <c r="G90" s="126">
        <f t="shared" si="43"/>
        <v>21.322889469103568</v>
      </c>
      <c r="H90" s="126">
        <f t="shared" si="43"/>
        <v>17.555373256767844</v>
      </c>
      <c r="I90" s="130"/>
      <c r="J90" s="126">
        <f t="shared" si="44"/>
        <v>20.774193548387096</v>
      </c>
      <c r="K90" s="126">
        <f t="shared" si="44"/>
        <v>25.022914757103575</v>
      </c>
      <c r="L90" s="126">
        <f t="shared" si="44"/>
        <v>17.017828200972449</v>
      </c>
      <c r="M90" s="130"/>
      <c r="N90" s="126">
        <f t="shared" si="45"/>
        <v>18.986742424242426</v>
      </c>
      <c r="O90" s="126">
        <f t="shared" si="45"/>
        <v>20.5078125</v>
      </c>
      <c r="P90" s="126">
        <f t="shared" si="45"/>
        <v>17.555147058823529</v>
      </c>
      <c r="Q90" s="130"/>
      <c r="R90" s="126">
        <f t="shared" si="46"/>
        <v>25.091743119266052</v>
      </c>
      <c r="S90" s="126">
        <f t="shared" si="46"/>
        <v>29.293893129770993</v>
      </c>
      <c r="T90" s="126">
        <f t="shared" si="46"/>
        <v>21.201413427561839</v>
      </c>
      <c r="U90" s="130"/>
      <c r="V90" s="126">
        <f t="shared" si="47"/>
        <v>15.732009925558312</v>
      </c>
      <c r="W90" s="126">
        <f t="shared" si="47"/>
        <v>18.764044943820224</v>
      </c>
      <c r="X90" s="126">
        <f t="shared" si="47"/>
        <v>13.333333333333334</v>
      </c>
      <c r="Y90" s="130"/>
      <c r="Z90" s="126">
        <f t="shared" si="48"/>
        <v>2.7586206896551726</v>
      </c>
      <c r="AA90" s="126">
        <f t="shared" si="48"/>
        <v>1.5625</v>
      </c>
      <c r="AB90" s="126">
        <f t="shared" si="48"/>
        <v>4.4692737430167595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5" si="49">+B74/(B74+B125+B24)*100</f>
        <v>29.249093306956809</v>
      </c>
      <c r="C93" s="174">
        <f t="shared" si="49"/>
        <v>32.308705675705347</v>
      </c>
      <c r="D93" s="174">
        <f t="shared" si="49"/>
        <v>26.182748377159204</v>
      </c>
      <c r="E93" s="174"/>
      <c r="F93" s="174">
        <f t="shared" ref="F93:H95" si="50">+F74/(F74+F125+F24)*100</f>
        <v>28.285884068931988</v>
      </c>
      <c r="G93" s="174">
        <f t="shared" si="50"/>
        <v>30.990615224191863</v>
      </c>
      <c r="H93" s="174">
        <f t="shared" si="50"/>
        <v>25.378320816052014</v>
      </c>
      <c r="I93" s="174"/>
      <c r="J93" s="174">
        <f t="shared" ref="J93:L95" si="51">+J74/(J74+J125+J24)*100</f>
        <v>33.142152328091271</v>
      </c>
      <c r="K93" s="174">
        <f t="shared" si="51"/>
        <v>35.841728365092848</v>
      </c>
      <c r="L93" s="174">
        <f t="shared" si="51"/>
        <v>30.353560682046137</v>
      </c>
      <c r="M93" s="174"/>
      <c r="N93" s="174">
        <f t="shared" ref="N93:P95" si="52">+N74/(N74+N125+N24)*100</f>
        <v>26.796543359611885</v>
      </c>
      <c r="O93" s="174">
        <f t="shared" si="52"/>
        <v>31.001661882459587</v>
      </c>
      <c r="P93" s="174">
        <f t="shared" si="52"/>
        <v>22.561996044424159</v>
      </c>
      <c r="Q93" s="174"/>
      <c r="R93" s="174">
        <f t="shared" ref="R93:T95" si="53">+R74/(R74+R125+R24)*100</f>
        <v>34.882357866532701</v>
      </c>
      <c r="S93" s="174">
        <f t="shared" si="53"/>
        <v>38.040149710785983</v>
      </c>
      <c r="T93" s="174">
        <f t="shared" si="53"/>
        <v>31.821929101401487</v>
      </c>
      <c r="U93" s="174"/>
      <c r="V93" s="174">
        <f t="shared" ref="V93:X95" si="54">+V74/(V74+V125+V24)*100</f>
        <v>24.193216855087361</v>
      </c>
      <c r="W93" s="174">
        <f t="shared" si="54"/>
        <v>26.657912015758374</v>
      </c>
      <c r="X93" s="174">
        <f t="shared" si="54"/>
        <v>22.011238132144932</v>
      </c>
      <c r="Y93" s="174"/>
      <c r="Z93" s="174">
        <f t="shared" ref="Z93:AB94" si="55">+Z74/(Z74+Z125+Z24)*100</f>
        <v>19.556388628553577</v>
      </c>
      <c r="AA93" s="174">
        <f t="shared" si="55"/>
        <v>22.128487994808566</v>
      </c>
      <c r="AB93" s="174">
        <f t="shared" si="55"/>
        <v>17.168674698795179</v>
      </c>
    </row>
    <row r="94" spans="1:33" ht="15" customHeight="1" x14ac:dyDescent="0.25">
      <c r="A94" s="108" t="s">
        <v>73</v>
      </c>
      <c r="B94" s="126">
        <f t="shared" si="49"/>
        <v>29.477969681390597</v>
      </c>
      <c r="C94" s="126">
        <f t="shared" si="49"/>
        <v>32.548518755032347</v>
      </c>
      <c r="D94" s="126">
        <f t="shared" si="49"/>
        <v>26.401869158878505</v>
      </c>
      <c r="E94" s="130"/>
      <c r="F94" s="126">
        <f t="shared" si="50"/>
        <v>28.471653844055218</v>
      </c>
      <c r="G94" s="126">
        <f t="shared" si="50"/>
        <v>31.178266821101403</v>
      </c>
      <c r="H94" s="126">
        <f t="shared" si="50"/>
        <v>25.560588901472254</v>
      </c>
      <c r="I94" s="130"/>
      <c r="J94" s="126">
        <f t="shared" si="51"/>
        <v>33.337485984801297</v>
      </c>
      <c r="K94" s="126">
        <f t="shared" si="51"/>
        <v>36.00931486701802</v>
      </c>
      <c r="L94" s="126">
        <f t="shared" si="51"/>
        <v>30.57631412286257</v>
      </c>
      <c r="M94" s="130"/>
      <c r="N94" s="126">
        <f t="shared" si="52"/>
        <v>27.03138187677434</v>
      </c>
      <c r="O94" s="126">
        <f t="shared" si="52"/>
        <v>31.252868288205597</v>
      </c>
      <c r="P94" s="126">
        <f t="shared" si="52"/>
        <v>22.783251231527093</v>
      </c>
      <c r="Q94" s="130"/>
      <c r="R94" s="126">
        <f t="shared" si="53"/>
        <v>35.186757215619693</v>
      </c>
      <c r="S94" s="126">
        <f t="shared" si="53"/>
        <v>38.315825727570171</v>
      </c>
      <c r="T94" s="126">
        <f t="shared" si="53"/>
        <v>32.144650929181317</v>
      </c>
      <c r="U94" s="130"/>
      <c r="V94" s="126">
        <f t="shared" si="54"/>
        <v>24.512563861953915</v>
      </c>
      <c r="W94" s="126">
        <f t="shared" si="54"/>
        <v>27.096342551293489</v>
      </c>
      <c r="X94" s="126">
        <f t="shared" si="54"/>
        <v>22.243978852555315</v>
      </c>
      <c r="Y94" s="130"/>
      <c r="Z94" s="126">
        <f t="shared" si="55"/>
        <v>19.660804020100503</v>
      </c>
      <c r="AA94" s="126">
        <f t="shared" si="55"/>
        <v>22.243966079582517</v>
      </c>
      <c r="AB94" s="126">
        <f t="shared" si="55"/>
        <v>17.262265293761356</v>
      </c>
    </row>
    <row r="95" spans="1:33" ht="15" customHeight="1" x14ac:dyDescent="0.25">
      <c r="A95" s="108" t="s">
        <v>74</v>
      </c>
      <c r="B95" s="126">
        <f t="shared" si="49"/>
        <v>9.2345078979343871</v>
      </c>
      <c r="C95" s="126">
        <f t="shared" si="49"/>
        <v>11.694510739856803</v>
      </c>
      <c r="D95" s="126">
        <f t="shared" si="49"/>
        <v>6.6831683168316838</v>
      </c>
      <c r="E95" s="130"/>
      <c r="F95" s="126">
        <f t="shared" si="50"/>
        <v>9.7826086956521738</v>
      </c>
      <c r="G95" s="126">
        <f t="shared" si="50"/>
        <v>11.827956989247312</v>
      </c>
      <c r="H95" s="126">
        <f t="shared" si="50"/>
        <v>7.6923076923076925</v>
      </c>
      <c r="I95" s="130"/>
      <c r="J95" s="126">
        <f t="shared" si="51"/>
        <v>13.664596273291925</v>
      </c>
      <c r="K95" s="126">
        <f t="shared" si="51"/>
        <v>18.75</v>
      </c>
      <c r="L95" s="126">
        <f t="shared" si="51"/>
        <v>8.6419753086419746</v>
      </c>
      <c r="M95" s="130"/>
      <c r="N95" s="126">
        <f t="shared" si="52"/>
        <v>7.5471698113207548</v>
      </c>
      <c r="O95" s="126">
        <f t="shared" si="52"/>
        <v>10.975609756097562</v>
      </c>
      <c r="P95" s="126">
        <f t="shared" si="52"/>
        <v>3.8961038961038961</v>
      </c>
      <c r="Q95" s="130"/>
      <c r="R95" s="126">
        <f t="shared" si="53"/>
        <v>12.883435582822086</v>
      </c>
      <c r="S95" s="126">
        <f t="shared" si="53"/>
        <v>15.492957746478872</v>
      </c>
      <c r="T95" s="126">
        <f t="shared" si="53"/>
        <v>10.869565217391305</v>
      </c>
      <c r="U95" s="130"/>
      <c r="V95" s="126">
        <f t="shared" si="54"/>
        <v>2.1582733812949639</v>
      </c>
      <c r="W95" s="126">
        <f t="shared" si="54"/>
        <v>3.5294117647058822</v>
      </c>
      <c r="X95" s="126">
        <f t="shared" si="54"/>
        <v>0</v>
      </c>
      <c r="Y95" s="130"/>
      <c r="Z95" s="126">
        <v>0</v>
      </c>
      <c r="AA95" s="126">
        <v>0</v>
      </c>
      <c r="AB95" s="126">
        <v>0</v>
      </c>
    </row>
    <row r="96" spans="1:33" ht="15" customHeight="1" thickBot="1" x14ac:dyDescent="0.3">
      <c r="A96" s="123" t="s">
        <v>263</v>
      </c>
      <c r="B96" s="132"/>
      <c r="C96" s="132"/>
      <c r="D96" s="132"/>
      <c r="E96" s="133"/>
      <c r="F96" s="132"/>
      <c r="G96" s="132"/>
      <c r="H96" s="132"/>
      <c r="I96" s="133"/>
      <c r="J96" s="132"/>
      <c r="K96" s="132"/>
      <c r="L96" s="132"/>
      <c r="M96" s="133"/>
      <c r="N96" s="132"/>
      <c r="O96" s="132"/>
      <c r="P96" s="132"/>
      <c r="Q96" s="133"/>
      <c r="R96" s="132"/>
      <c r="S96" s="132"/>
      <c r="T96" s="132"/>
      <c r="U96" s="133"/>
      <c r="V96" s="132"/>
      <c r="W96" s="132"/>
      <c r="X96" s="132"/>
      <c r="Y96" s="133"/>
      <c r="Z96" s="132"/>
      <c r="AA96" s="132"/>
      <c r="AB96" s="132"/>
    </row>
    <row r="97" spans="1:33" ht="15" customHeight="1" x14ac:dyDescent="0.25">
      <c r="A97" s="317" t="s">
        <v>256</v>
      </c>
      <c r="B97" s="317"/>
      <c r="C97" s="317"/>
      <c r="D97" s="317"/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</row>
    <row r="98" spans="1:33" ht="15" customHeight="1" x14ac:dyDescent="0.25">
      <c r="A98" s="318" t="s">
        <v>242</v>
      </c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</row>
    <row r="102" spans="1:33" s="124" customFormat="1" ht="15" customHeight="1" x14ac:dyDescent="0.2">
      <c r="A102" s="322" t="s">
        <v>289</v>
      </c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171"/>
      <c r="AD102" s="29"/>
      <c r="AE102" s="308" t="s">
        <v>356</v>
      </c>
      <c r="AF102" s="308"/>
      <c r="AG102" s="108"/>
    </row>
    <row r="103" spans="1:33" s="124" customFormat="1" ht="15" customHeight="1" x14ac:dyDescent="0.2">
      <c r="A103" s="321" t="s">
        <v>135</v>
      </c>
      <c r="B103" s="321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171"/>
      <c r="AD103" s="30"/>
      <c r="AE103" s="308"/>
      <c r="AF103" s="308"/>
      <c r="AG103" s="108"/>
    </row>
    <row r="104" spans="1:33" s="124" customFormat="1" ht="15" customHeight="1" x14ac:dyDescent="0.25">
      <c r="A104" s="322" t="s">
        <v>254</v>
      </c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108"/>
      <c r="AD104" s="108"/>
      <c r="AE104" s="108"/>
      <c r="AF104" s="108"/>
      <c r="AG104" s="108"/>
    </row>
    <row r="105" spans="1:33" s="124" customFormat="1" ht="15" customHeight="1" x14ac:dyDescent="0.25">
      <c r="A105" s="321" t="s">
        <v>255</v>
      </c>
      <c r="B105" s="321"/>
      <c r="C105" s="321"/>
      <c r="D105" s="321"/>
      <c r="E105" s="321"/>
      <c r="F105" s="321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108"/>
      <c r="AD105" s="108"/>
      <c r="AE105" s="108"/>
      <c r="AF105" s="108"/>
      <c r="AG105" s="108"/>
    </row>
    <row r="106" spans="1:33" s="163" customFormat="1" ht="15" customHeight="1" x14ac:dyDescent="0.2">
      <c r="A106" s="321" t="s">
        <v>513</v>
      </c>
      <c r="B106" s="321"/>
      <c r="C106" s="321"/>
      <c r="D106" s="321"/>
      <c r="E106" s="321"/>
      <c r="F106" s="321"/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171"/>
      <c r="AD106" s="171"/>
      <c r="AE106" s="171"/>
      <c r="AF106" s="171"/>
      <c r="AG106" s="171"/>
    </row>
    <row r="107" spans="1:33" s="163" customFormat="1" ht="15" customHeight="1" thickBot="1" x14ac:dyDescent="0.25">
      <c r="A107" s="120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71"/>
      <c r="AD107" s="171"/>
      <c r="AE107" s="171"/>
      <c r="AF107" s="171"/>
      <c r="AG107" s="171"/>
    </row>
    <row r="108" spans="1:33" ht="15" customHeight="1" x14ac:dyDescent="0.25">
      <c r="A108" s="319" t="s">
        <v>470</v>
      </c>
      <c r="B108" s="316" t="s">
        <v>19</v>
      </c>
      <c r="C108" s="316"/>
      <c r="D108" s="316"/>
      <c r="E108" s="109"/>
      <c r="F108" s="316" t="s">
        <v>116</v>
      </c>
      <c r="G108" s="316"/>
      <c r="H108" s="316"/>
      <c r="I108" s="109"/>
      <c r="J108" s="316" t="s">
        <v>117</v>
      </c>
      <c r="K108" s="316"/>
      <c r="L108" s="316"/>
      <c r="M108" s="109"/>
      <c r="N108" s="316" t="s">
        <v>118</v>
      </c>
      <c r="O108" s="316"/>
      <c r="P108" s="316"/>
      <c r="Q108" s="109"/>
      <c r="R108" s="316" t="s">
        <v>119</v>
      </c>
      <c r="S108" s="316"/>
      <c r="T108" s="316"/>
      <c r="U108" s="109"/>
      <c r="V108" s="316" t="s">
        <v>120</v>
      </c>
      <c r="W108" s="316"/>
      <c r="X108" s="316"/>
      <c r="Y108" s="109"/>
      <c r="Z108" s="316" t="s">
        <v>121</v>
      </c>
      <c r="AA108" s="316"/>
      <c r="AB108" s="316"/>
    </row>
    <row r="109" spans="1:33" ht="15" customHeight="1" thickBot="1" x14ac:dyDescent="0.3">
      <c r="A109" s="320"/>
      <c r="B109" s="110" t="s">
        <v>70</v>
      </c>
      <c r="C109" s="110" t="s">
        <v>71</v>
      </c>
      <c r="D109" s="110" t="s">
        <v>72</v>
      </c>
      <c r="E109" s="111"/>
      <c r="F109" s="110" t="s">
        <v>70</v>
      </c>
      <c r="G109" s="110" t="s">
        <v>71</v>
      </c>
      <c r="H109" s="110" t="s">
        <v>72</v>
      </c>
      <c r="I109" s="111"/>
      <c r="J109" s="110" t="s">
        <v>70</v>
      </c>
      <c r="K109" s="110" t="s">
        <v>71</v>
      </c>
      <c r="L109" s="110" t="s">
        <v>72</v>
      </c>
      <c r="M109" s="111"/>
      <c r="N109" s="110" t="s">
        <v>70</v>
      </c>
      <c r="O109" s="110" t="s">
        <v>71</v>
      </c>
      <c r="P109" s="110" t="s">
        <v>72</v>
      </c>
      <c r="Q109" s="111"/>
      <c r="R109" s="110" t="s">
        <v>70</v>
      </c>
      <c r="S109" s="110" t="s">
        <v>71</v>
      </c>
      <c r="T109" s="110" t="s">
        <v>72</v>
      </c>
      <c r="U109" s="111"/>
      <c r="V109" s="110" t="s">
        <v>70</v>
      </c>
      <c r="W109" s="110" t="s">
        <v>71</v>
      </c>
      <c r="X109" s="110" t="s">
        <v>72</v>
      </c>
      <c r="Y109" s="111"/>
      <c r="Z109" s="110" t="s">
        <v>70</v>
      </c>
      <c r="AA109" s="110" t="s">
        <v>71</v>
      </c>
      <c r="AB109" s="110" t="s">
        <v>72</v>
      </c>
    </row>
    <row r="110" spans="1:33" s="124" customFormat="1" ht="15" customHeight="1" x14ac:dyDescent="0.25">
      <c r="A110" s="175"/>
      <c r="B110" s="113"/>
      <c r="C110" s="113"/>
      <c r="D110" s="113"/>
      <c r="E110" s="114"/>
      <c r="F110" s="113"/>
      <c r="G110" s="113"/>
      <c r="H110" s="113"/>
      <c r="I110" s="114"/>
      <c r="J110" s="113"/>
      <c r="K110" s="113"/>
      <c r="L110" s="113"/>
      <c r="M110" s="114"/>
      <c r="N110" s="113"/>
      <c r="O110" s="113"/>
      <c r="P110" s="113"/>
      <c r="Q110" s="114"/>
      <c r="R110" s="113"/>
      <c r="S110" s="113"/>
      <c r="T110" s="113"/>
      <c r="U110" s="114"/>
      <c r="V110" s="113"/>
      <c r="W110" s="113"/>
      <c r="X110" s="113"/>
      <c r="Y110" s="114"/>
      <c r="Z110" s="113"/>
      <c r="AA110" s="113"/>
      <c r="AB110" s="113"/>
      <c r="AC110" s="108"/>
      <c r="AD110" s="108"/>
      <c r="AE110" s="108"/>
      <c r="AF110" s="108"/>
      <c r="AG110" s="108"/>
    </row>
    <row r="111" spans="1:33" s="124" customFormat="1" ht="15" customHeight="1" x14ac:dyDescent="0.25">
      <c r="A111" s="315" t="s">
        <v>473</v>
      </c>
      <c r="B111" s="315" t="s">
        <v>76</v>
      </c>
      <c r="C111" s="315"/>
      <c r="D111" s="315"/>
      <c r="E111" s="315"/>
      <c r="F111" s="315"/>
      <c r="G111" s="315"/>
      <c r="H111" s="315"/>
      <c r="I111" s="315"/>
      <c r="J111" s="315"/>
      <c r="K111" s="315"/>
      <c r="L111" s="315"/>
      <c r="M111" s="315"/>
      <c r="N111" s="315"/>
      <c r="O111" s="315"/>
      <c r="P111" s="315"/>
      <c r="Q111" s="315"/>
      <c r="R111" s="315"/>
      <c r="S111" s="315"/>
      <c r="T111" s="315"/>
      <c r="U111" s="315"/>
      <c r="V111" s="315"/>
      <c r="W111" s="315"/>
      <c r="X111" s="315"/>
      <c r="Y111" s="315"/>
      <c r="Z111" s="315"/>
      <c r="AA111" s="315"/>
      <c r="AB111" s="315"/>
      <c r="AC111" s="108"/>
      <c r="AD111" s="108"/>
      <c r="AE111" s="108"/>
      <c r="AF111" s="108"/>
      <c r="AG111" s="108"/>
    </row>
    <row r="112" spans="1:33" s="124" customFormat="1" ht="15" customHeight="1" x14ac:dyDescent="0.25">
      <c r="A112" s="112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08"/>
      <c r="AD112" s="108"/>
      <c r="AE112" s="108"/>
      <c r="AF112" s="108"/>
      <c r="AG112" s="108"/>
    </row>
    <row r="113" spans="1:33" s="124" customFormat="1" ht="15" customHeight="1" x14ac:dyDescent="0.25">
      <c r="A113" s="136" t="s">
        <v>19</v>
      </c>
      <c r="B113" s="152">
        <f t="shared" ref="B113:D115" si="56">+B119+B125</f>
        <v>28591</v>
      </c>
      <c r="C113" s="152">
        <f t="shared" si="56"/>
        <v>16331</v>
      </c>
      <c r="D113" s="152">
        <f t="shared" si="56"/>
        <v>12260</v>
      </c>
      <c r="E113" s="152"/>
      <c r="F113" s="152">
        <f t="shared" ref="F113:H115" si="57">+F119+F125</f>
        <v>9919</v>
      </c>
      <c r="G113" s="152">
        <f t="shared" si="57"/>
        <v>5845</v>
      </c>
      <c r="H113" s="152">
        <f t="shared" si="57"/>
        <v>4074</v>
      </c>
      <c r="I113" s="152"/>
      <c r="J113" s="152">
        <f t="shared" ref="J113:L115" si="58">+J119+J125</f>
        <v>7305</v>
      </c>
      <c r="K113" s="152">
        <f t="shared" si="58"/>
        <v>4108</v>
      </c>
      <c r="L113" s="152">
        <f t="shared" si="58"/>
        <v>3197</v>
      </c>
      <c r="M113" s="152"/>
      <c r="N113" s="152">
        <f t="shared" ref="N113:P115" si="59">+N119+N125</f>
        <v>3222</v>
      </c>
      <c r="O113" s="152">
        <f t="shared" si="59"/>
        <v>1852</v>
      </c>
      <c r="P113" s="152">
        <f t="shared" si="59"/>
        <v>1370</v>
      </c>
      <c r="Q113" s="152"/>
      <c r="R113" s="152">
        <f t="shared" ref="R113:T115" si="60">+R119+R125</f>
        <v>5979</v>
      </c>
      <c r="S113" s="152">
        <f t="shared" si="60"/>
        <v>3319</v>
      </c>
      <c r="T113" s="152">
        <f t="shared" si="60"/>
        <v>2660</v>
      </c>
      <c r="U113" s="152"/>
      <c r="V113" s="152">
        <f t="shared" ref="V113:X115" si="61">+V119+V125</f>
        <v>1915</v>
      </c>
      <c r="W113" s="152">
        <f t="shared" si="61"/>
        <v>1058</v>
      </c>
      <c r="X113" s="152">
        <f t="shared" si="61"/>
        <v>857</v>
      </c>
      <c r="Y113" s="152"/>
      <c r="Z113" s="152">
        <f t="shared" ref="Z113:AB115" si="62">+Z119+Z125</f>
        <v>251</v>
      </c>
      <c r="AA113" s="152">
        <f t="shared" si="62"/>
        <v>149</v>
      </c>
      <c r="AB113" s="152">
        <f t="shared" si="62"/>
        <v>102</v>
      </c>
      <c r="AC113" s="108"/>
      <c r="AD113" s="108"/>
      <c r="AE113" s="108"/>
      <c r="AF113" s="108"/>
      <c r="AG113" s="108"/>
    </row>
    <row r="114" spans="1:33" s="124" customFormat="1" ht="15" customHeight="1" x14ac:dyDescent="0.25">
      <c r="A114" s="116" t="s">
        <v>73</v>
      </c>
      <c r="B114" s="115">
        <f t="shared" si="56"/>
        <v>27749</v>
      </c>
      <c r="C114" s="115">
        <f t="shared" si="56"/>
        <v>15806</v>
      </c>
      <c r="D114" s="115">
        <f t="shared" si="56"/>
        <v>11943</v>
      </c>
      <c r="E114" s="115"/>
      <c r="F114" s="115">
        <f t="shared" si="57"/>
        <v>9727</v>
      </c>
      <c r="G114" s="115">
        <f t="shared" si="57"/>
        <v>5733</v>
      </c>
      <c r="H114" s="115">
        <f t="shared" si="57"/>
        <v>3994</v>
      </c>
      <c r="I114" s="115"/>
      <c r="J114" s="115">
        <f t="shared" si="58"/>
        <v>7124</v>
      </c>
      <c r="K114" s="115">
        <f t="shared" si="58"/>
        <v>4000</v>
      </c>
      <c r="L114" s="115">
        <f t="shared" si="58"/>
        <v>3124</v>
      </c>
      <c r="M114" s="115"/>
      <c r="N114" s="115">
        <f t="shared" si="59"/>
        <v>3104</v>
      </c>
      <c r="O114" s="115">
        <f t="shared" si="59"/>
        <v>1759</v>
      </c>
      <c r="P114" s="115">
        <f t="shared" si="59"/>
        <v>1345</v>
      </c>
      <c r="Q114" s="115"/>
      <c r="R114" s="115">
        <f t="shared" si="60"/>
        <v>5697</v>
      </c>
      <c r="S114" s="115">
        <f t="shared" si="60"/>
        <v>3153</v>
      </c>
      <c r="T114" s="115">
        <f t="shared" si="60"/>
        <v>2544</v>
      </c>
      <c r="U114" s="115"/>
      <c r="V114" s="115">
        <f t="shared" si="61"/>
        <v>1852</v>
      </c>
      <c r="W114" s="115">
        <f t="shared" si="61"/>
        <v>1017</v>
      </c>
      <c r="X114" s="115">
        <f t="shared" si="61"/>
        <v>835</v>
      </c>
      <c r="Y114" s="115"/>
      <c r="Z114" s="115">
        <f t="shared" si="62"/>
        <v>245</v>
      </c>
      <c r="AA114" s="115">
        <f t="shared" si="62"/>
        <v>144</v>
      </c>
      <c r="AB114" s="115">
        <f t="shared" si="62"/>
        <v>101</v>
      </c>
      <c r="AC114" s="108"/>
      <c r="AD114" s="108"/>
      <c r="AE114" s="108"/>
      <c r="AF114" s="108"/>
      <c r="AG114" s="108"/>
    </row>
    <row r="115" spans="1:33" s="124" customFormat="1" ht="15" customHeight="1" x14ac:dyDescent="0.25">
      <c r="A115" s="116" t="s">
        <v>74</v>
      </c>
      <c r="B115" s="115">
        <f t="shared" si="56"/>
        <v>445</v>
      </c>
      <c r="C115" s="115">
        <f t="shared" si="56"/>
        <v>300</v>
      </c>
      <c r="D115" s="115">
        <f t="shared" si="56"/>
        <v>145</v>
      </c>
      <c r="E115" s="115"/>
      <c r="F115" s="115">
        <f t="shared" si="57"/>
        <v>85</v>
      </c>
      <c r="G115" s="115">
        <f t="shared" si="57"/>
        <v>55</v>
      </c>
      <c r="H115" s="115">
        <f t="shared" si="57"/>
        <v>30</v>
      </c>
      <c r="I115" s="115"/>
      <c r="J115" s="115">
        <f t="shared" si="58"/>
        <v>97</v>
      </c>
      <c r="K115" s="115">
        <f t="shared" si="58"/>
        <v>62</v>
      </c>
      <c r="L115" s="115">
        <f t="shared" si="58"/>
        <v>35</v>
      </c>
      <c r="M115" s="115"/>
      <c r="N115" s="115">
        <f t="shared" si="59"/>
        <v>69</v>
      </c>
      <c r="O115" s="115">
        <f t="shared" si="59"/>
        <v>55</v>
      </c>
      <c r="P115" s="115">
        <f t="shared" si="59"/>
        <v>14</v>
      </c>
      <c r="Q115" s="115"/>
      <c r="R115" s="115">
        <f t="shared" si="60"/>
        <v>156</v>
      </c>
      <c r="S115" s="115">
        <f t="shared" si="60"/>
        <v>102</v>
      </c>
      <c r="T115" s="115">
        <f t="shared" si="60"/>
        <v>54</v>
      </c>
      <c r="U115" s="115"/>
      <c r="V115" s="115">
        <f t="shared" si="61"/>
        <v>38</v>
      </c>
      <c r="W115" s="115">
        <f t="shared" si="61"/>
        <v>26</v>
      </c>
      <c r="X115" s="115">
        <f t="shared" si="61"/>
        <v>12</v>
      </c>
      <c r="Y115" s="115"/>
      <c r="Z115" s="115">
        <f t="shared" si="62"/>
        <v>0</v>
      </c>
      <c r="AA115" s="115">
        <f t="shared" si="62"/>
        <v>0</v>
      </c>
      <c r="AB115" s="115">
        <f t="shared" si="62"/>
        <v>0</v>
      </c>
      <c r="AC115" s="108"/>
      <c r="AD115" s="108"/>
      <c r="AE115" s="108"/>
      <c r="AF115" s="108"/>
      <c r="AG115" s="108"/>
    </row>
    <row r="116" spans="1:33" s="124" customFormat="1" ht="15" customHeight="1" x14ac:dyDescent="0.25">
      <c r="A116" s="116" t="s">
        <v>263</v>
      </c>
      <c r="B116" s="115">
        <f>+B122</f>
        <v>397</v>
      </c>
      <c r="C116" s="115">
        <f>+C122</f>
        <v>225</v>
      </c>
      <c r="D116" s="115">
        <f>+D122</f>
        <v>172</v>
      </c>
      <c r="E116" s="115"/>
      <c r="F116" s="115">
        <f>+F122</f>
        <v>107</v>
      </c>
      <c r="G116" s="115">
        <f>+G122</f>
        <v>57</v>
      </c>
      <c r="H116" s="115">
        <f>+H122</f>
        <v>50</v>
      </c>
      <c r="I116" s="115"/>
      <c r="J116" s="115">
        <f>+J122</f>
        <v>84</v>
      </c>
      <c r="K116" s="115">
        <f>+K122</f>
        <v>46</v>
      </c>
      <c r="L116" s="115">
        <f>+L122</f>
        <v>38</v>
      </c>
      <c r="M116" s="115"/>
      <c r="N116" s="115">
        <f>+N122</f>
        <v>49</v>
      </c>
      <c r="O116" s="115">
        <f>+O122</f>
        <v>38</v>
      </c>
      <c r="P116" s="115">
        <f>+P122</f>
        <v>11</v>
      </c>
      <c r="Q116" s="115"/>
      <c r="R116" s="115">
        <f>+R122</f>
        <v>126</v>
      </c>
      <c r="S116" s="115">
        <f>+S122</f>
        <v>64</v>
      </c>
      <c r="T116" s="115">
        <f>+T122</f>
        <v>62</v>
      </c>
      <c r="U116" s="115"/>
      <c r="V116" s="115">
        <f>+V122</f>
        <v>25</v>
      </c>
      <c r="W116" s="115">
        <f>+W122</f>
        <v>15</v>
      </c>
      <c r="X116" s="115">
        <f>+X122</f>
        <v>10</v>
      </c>
      <c r="Y116" s="115"/>
      <c r="Z116" s="115">
        <f>+Z122</f>
        <v>6</v>
      </c>
      <c r="AA116" s="115">
        <f>+AA122</f>
        <v>5</v>
      </c>
      <c r="AB116" s="115">
        <f>+AB122</f>
        <v>1</v>
      </c>
      <c r="AC116" s="108"/>
      <c r="AD116" s="108"/>
      <c r="AE116" s="108"/>
      <c r="AF116" s="108"/>
      <c r="AG116" s="108"/>
    </row>
    <row r="117" spans="1:33" s="124" customFormat="1" ht="15" customHeight="1" x14ac:dyDescent="0.25">
      <c r="A117" s="112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08"/>
      <c r="AD117" s="108"/>
      <c r="AE117" s="108"/>
      <c r="AF117" s="108"/>
      <c r="AG117" s="108"/>
    </row>
    <row r="118" spans="1:33" s="124" customFormat="1" ht="15" customHeight="1" x14ac:dyDescent="0.25">
      <c r="A118" s="136" t="s">
        <v>471</v>
      </c>
      <c r="B118" s="117"/>
      <c r="C118" s="117"/>
      <c r="D118" s="117"/>
      <c r="E118" s="118"/>
      <c r="F118" s="117"/>
      <c r="G118" s="117"/>
      <c r="H118" s="117"/>
      <c r="I118" s="118"/>
      <c r="J118" s="117"/>
      <c r="K118" s="117"/>
      <c r="L118" s="117"/>
      <c r="M118" s="118"/>
      <c r="N118" s="117"/>
      <c r="O118" s="117"/>
      <c r="P118" s="117"/>
      <c r="Q118" s="118"/>
      <c r="R118" s="117"/>
      <c r="S118" s="117"/>
      <c r="T118" s="117"/>
      <c r="U118" s="118"/>
      <c r="V118" s="117"/>
      <c r="W118" s="117"/>
      <c r="X118" s="117"/>
      <c r="Y118" s="118"/>
      <c r="Z118" s="117"/>
      <c r="AA118" s="117"/>
      <c r="AB118" s="117"/>
      <c r="AC118" s="108"/>
      <c r="AD118" s="108"/>
      <c r="AE118" s="108"/>
      <c r="AF118" s="108"/>
      <c r="AG118" s="108"/>
    </row>
    <row r="119" spans="1:33" s="124" customFormat="1" ht="15" customHeight="1" x14ac:dyDescent="0.25">
      <c r="A119" s="137" t="s">
        <v>19</v>
      </c>
      <c r="B119" s="152">
        <f>SUM(B120:B122)</f>
        <v>24133</v>
      </c>
      <c r="C119" s="152">
        <f>SUM(C120:C122)</f>
        <v>13565</v>
      </c>
      <c r="D119" s="152">
        <f>SUM(D120:D122)</f>
        <v>10568</v>
      </c>
      <c r="E119" s="152"/>
      <c r="F119" s="152">
        <f>SUM(F120:F122)</f>
        <v>8531</v>
      </c>
      <c r="G119" s="152">
        <f>SUM(G120:G122)</f>
        <v>4964</v>
      </c>
      <c r="H119" s="152">
        <f>SUM(H120:H122)</f>
        <v>3567</v>
      </c>
      <c r="I119" s="173"/>
      <c r="J119" s="152">
        <f>SUM(J120:J122)</f>
        <v>6057</v>
      </c>
      <c r="K119" s="152">
        <f>SUM(K120:K122)</f>
        <v>3355</v>
      </c>
      <c r="L119" s="152">
        <f>SUM(L120:L122)</f>
        <v>2702</v>
      </c>
      <c r="M119" s="173"/>
      <c r="N119" s="152">
        <f>SUM(N120:N122)</f>
        <v>2695</v>
      </c>
      <c r="O119" s="152">
        <f>SUM(O120:O122)</f>
        <v>1522</v>
      </c>
      <c r="P119" s="152">
        <f>SUM(P120:P122)</f>
        <v>1173</v>
      </c>
      <c r="Q119" s="173"/>
      <c r="R119" s="152">
        <f>SUM(R120:R122)</f>
        <v>5038</v>
      </c>
      <c r="S119" s="152">
        <f>SUM(S120:S122)</f>
        <v>2733</v>
      </c>
      <c r="T119" s="152">
        <f>SUM(T120:T122)</f>
        <v>2305</v>
      </c>
      <c r="U119" s="173"/>
      <c r="V119" s="152">
        <f>SUM(V120:V122)</f>
        <v>1621</v>
      </c>
      <c r="W119" s="152">
        <f>SUM(W120:W122)</f>
        <v>880</v>
      </c>
      <c r="X119" s="152">
        <f>SUM(X120:X122)</f>
        <v>741</v>
      </c>
      <c r="Y119" s="173"/>
      <c r="Z119" s="152">
        <f>SUM(Z120:Z122)</f>
        <v>191</v>
      </c>
      <c r="AA119" s="152">
        <f>SUM(AA120:AA122)</f>
        <v>111</v>
      </c>
      <c r="AB119" s="152">
        <f>SUM(AB120:AB122)</f>
        <v>80</v>
      </c>
      <c r="AC119" s="108"/>
      <c r="AD119" s="108"/>
      <c r="AE119" s="108"/>
      <c r="AF119" s="108"/>
      <c r="AG119" s="108"/>
    </row>
    <row r="120" spans="1:33" ht="15" customHeight="1" x14ac:dyDescent="0.25">
      <c r="A120" s="116" t="s">
        <v>73</v>
      </c>
      <c r="B120" s="119">
        <f>+'C52-C54'!B120+'C63-C65'!B120</f>
        <v>23293</v>
      </c>
      <c r="C120" s="119">
        <f>+'C52-C54'!C120+'C63-C65'!C120</f>
        <v>13040</v>
      </c>
      <c r="D120" s="119">
        <f>+'C52-C54'!D120+'C63-C65'!D120</f>
        <v>10253</v>
      </c>
      <c r="E120" s="119"/>
      <c r="F120" s="119">
        <f>+'C52-C54'!F120+'C63-C65'!F120</f>
        <v>8340</v>
      </c>
      <c r="G120" s="119">
        <f>+'C52-C54'!G120+'C63-C65'!G120</f>
        <v>4852</v>
      </c>
      <c r="H120" s="119">
        <f>+'C52-C54'!H120+'C63-C65'!H120</f>
        <v>3488</v>
      </c>
      <c r="I120" s="119"/>
      <c r="J120" s="119">
        <f>+'C52-C54'!J120+'C63-C65'!J120</f>
        <v>5876</v>
      </c>
      <c r="K120" s="119">
        <f>+'C52-C54'!K120+'C63-C65'!K120</f>
        <v>3247</v>
      </c>
      <c r="L120" s="119">
        <f>+'C52-C54'!L120+'C63-C65'!L120</f>
        <v>2629</v>
      </c>
      <c r="M120" s="119"/>
      <c r="N120" s="119">
        <f>+'C52-C54'!N120+'C63-C65'!N120</f>
        <v>2577</v>
      </c>
      <c r="O120" s="119">
        <f>+'C52-C54'!O120+'C63-C65'!O120</f>
        <v>1429</v>
      </c>
      <c r="P120" s="119">
        <f>+'C52-C54'!P120+'C63-C65'!P120</f>
        <v>1148</v>
      </c>
      <c r="Q120" s="119"/>
      <c r="R120" s="119">
        <f>+'C52-C54'!R120+'C63-C65'!R120</f>
        <v>4757</v>
      </c>
      <c r="S120" s="119">
        <f>+'C52-C54'!S120+'C63-C65'!S120</f>
        <v>2567</v>
      </c>
      <c r="T120" s="119">
        <f>+'C52-C54'!T120+'C63-C65'!T120</f>
        <v>2190</v>
      </c>
      <c r="U120" s="119"/>
      <c r="V120" s="119">
        <f>+'C52-C54'!V120+'C63-C65'!V120</f>
        <v>1558</v>
      </c>
      <c r="W120" s="119">
        <f>+'C52-C54'!W120+'C63-C65'!W120</f>
        <v>839</v>
      </c>
      <c r="X120" s="119">
        <f>+'C52-C54'!X120+'C63-C65'!X120</f>
        <v>719</v>
      </c>
      <c r="Y120" s="119"/>
      <c r="Z120" s="119">
        <f>+'C52-C54'!Z120+'C63-C65'!Z120</f>
        <v>185</v>
      </c>
      <c r="AA120" s="119">
        <f>+'C52-C54'!AA120+'C63-C65'!AA120</f>
        <v>106</v>
      </c>
      <c r="AB120" s="119">
        <f>+'C52-C54'!AB120+'C63-C65'!AB120</f>
        <v>79</v>
      </c>
    </row>
    <row r="121" spans="1:33" ht="15" customHeight="1" x14ac:dyDescent="0.25">
      <c r="A121" s="116" t="s">
        <v>74</v>
      </c>
      <c r="B121" s="119">
        <f>+'C52-C54'!B121+'C63-C65'!B121</f>
        <v>443</v>
      </c>
      <c r="C121" s="119">
        <f>+'C52-C54'!C121+'C63-C65'!C121</f>
        <v>300</v>
      </c>
      <c r="D121" s="119">
        <f>+'C52-C54'!D121+'C63-C65'!D121</f>
        <v>143</v>
      </c>
      <c r="E121" s="119"/>
      <c r="F121" s="119">
        <f>+'C52-C54'!F121+'C63-C65'!F121</f>
        <v>84</v>
      </c>
      <c r="G121" s="119">
        <f>+'C52-C54'!G121+'C63-C65'!G121</f>
        <v>55</v>
      </c>
      <c r="H121" s="119">
        <f>+'C52-C54'!H121+'C63-C65'!H121</f>
        <v>29</v>
      </c>
      <c r="I121" s="119"/>
      <c r="J121" s="119">
        <f>+'C52-C54'!J121+'C63-C65'!J121</f>
        <v>97</v>
      </c>
      <c r="K121" s="119">
        <f>+'C52-C54'!K121+'C63-C65'!K121</f>
        <v>62</v>
      </c>
      <c r="L121" s="119">
        <f>+'C52-C54'!L121+'C63-C65'!L121</f>
        <v>35</v>
      </c>
      <c r="M121" s="119"/>
      <c r="N121" s="119">
        <f>+'C52-C54'!N121+'C63-C65'!N121</f>
        <v>69</v>
      </c>
      <c r="O121" s="119">
        <f>+'C52-C54'!O121+'C63-C65'!O121</f>
        <v>55</v>
      </c>
      <c r="P121" s="119">
        <f>+'C52-C54'!P121+'C63-C65'!P121</f>
        <v>14</v>
      </c>
      <c r="Q121" s="119"/>
      <c r="R121" s="119">
        <f>+'C52-C54'!R121+'C63-C65'!R121</f>
        <v>155</v>
      </c>
      <c r="S121" s="119">
        <f>+'C52-C54'!S121+'C63-C65'!S121</f>
        <v>102</v>
      </c>
      <c r="T121" s="119">
        <f>+'C52-C54'!T121+'C63-C65'!T121</f>
        <v>53</v>
      </c>
      <c r="U121" s="119"/>
      <c r="V121" s="119">
        <f>+'C52-C54'!V121+'C63-C65'!V121</f>
        <v>38</v>
      </c>
      <c r="W121" s="119">
        <f>+'C52-C54'!W121+'C63-C65'!W121</f>
        <v>26</v>
      </c>
      <c r="X121" s="119">
        <f>+'C52-C54'!X121+'C63-C65'!X121</f>
        <v>12</v>
      </c>
      <c r="Y121" s="119"/>
      <c r="Z121" s="119">
        <f>+'C52-C54'!Z121+'C63-C65'!Z121</f>
        <v>0</v>
      </c>
      <c r="AA121" s="119">
        <f>+'C52-C54'!AA121+'C63-C65'!AA121</f>
        <v>0</v>
      </c>
      <c r="AB121" s="119">
        <f>+'C52-C54'!AB121+'C63-C65'!AB121</f>
        <v>0</v>
      </c>
    </row>
    <row r="122" spans="1:33" ht="15" customHeight="1" x14ac:dyDescent="0.25">
      <c r="A122" s="116" t="s">
        <v>263</v>
      </c>
      <c r="B122" s="119">
        <f>+'C52-C54'!B122+'C63-C65'!B122</f>
        <v>397</v>
      </c>
      <c r="C122" s="119">
        <f>+'C52-C54'!C122+'C63-C65'!C122</f>
        <v>225</v>
      </c>
      <c r="D122" s="119">
        <f>+'C52-C54'!D122+'C63-C65'!D122</f>
        <v>172</v>
      </c>
      <c r="E122" s="119"/>
      <c r="F122" s="119">
        <f>+'C52-C54'!F122+'C63-C65'!F122</f>
        <v>107</v>
      </c>
      <c r="G122" s="119">
        <f>+'C52-C54'!G122+'C63-C65'!G122</f>
        <v>57</v>
      </c>
      <c r="H122" s="119">
        <f>+'C52-C54'!H122+'C63-C65'!H122</f>
        <v>50</v>
      </c>
      <c r="I122" s="119"/>
      <c r="J122" s="119">
        <f>+'C52-C54'!J122+'C63-C65'!J122</f>
        <v>84</v>
      </c>
      <c r="K122" s="119">
        <f>+'C52-C54'!K122+'C63-C65'!K122</f>
        <v>46</v>
      </c>
      <c r="L122" s="119">
        <f>+'C52-C54'!L122+'C63-C65'!L122</f>
        <v>38</v>
      </c>
      <c r="M122" s="119"/>
      <c r="N122" s="119">
        <f>+'C52-C54'!N122+'C63-C65'!N122</f>
        <v>49</v>
      </c>
      <c r="O122" s="119">
        <f>+'C52-C54'!O122+'C63-C65'!O122</f>
        <v>38</v>
      </c>
      <c r="P122" s="119">
        <f>+'C52-C54'!P122+'C63-C65'!P122</f>
        <v>11</v>
      </c>
      <c r="Q122" s="119"/>
      <c r="R122" s="119">
        <f>+'C52-C54'!R122+'C63-C65'!R122</f>
        <v>126</v>
      </c>
      <c r="S122" s="119">
        <f>+'C52-C54'!S122+'C63-C65'!S122</f>
        <v>64</v>
      </c>
      <c r="T122" s="119">
        <f>+'C52-C54'!T122+'C63-C65'!T122</f>
        <v>62</v>
      </c>
      <c r="U122" s="119"/>
      <c r="V122" s="119">
        <f>+'C52-C54'!V122+'C63-C65'!V122</f>
        <v>25</v>
      </c>
      <c r="W122" s="119">
        <f>+'C52-C54'!W122+'C63-C65'!W122</f>
        <v>15</v>
      </c>
      <c r="X122" s="119">
        <f>+'C52-C54'!X122+'C63-C65'!X122</f>
        <v>10</v>
      </c>
      <c r="Y122" s="119"/>
      <c r="Z122" s="119">
        <f>+'C52-C54'!Z122+'C63-C65'!Z122</f>
        <v>6</v>
      </c>
      <c r="AA122" s="119">
        <f>+'C52-C54'!AA122+'C63-C65'!AA122</f>
        <v>5</v>
      </c>
      <c r="AB122" s="119">
        <f>+'C52-C54'!AB122+'C63-C65'!AB122</f>
        <v>1</v>
      </c>
    </row>
    <row r="123" spans="1:33" ht="15" customHeight="1" x14ac:dyDescent="0.25">
      <c r="A123" s="116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</row>
    <row r="124" spans="1:33" ht="15" customHeight="1" x14ac:dyDescent="0.25">
      <c r="A124" s="125" t="s">
        <v>472</v>
      </c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</row>
    <row r="125" spans="1:33" s="124" customFormat="1" ht="15" customHeight="1" x14ac:dyDescent="0.25">
      <c r="A125" s="137" t="s">
        <v>19</v>
      </c>
      <c r="B125" s="152">
        <f>SUM(B126:B128)</f>
        <v>4458</v>
      </c>
      <c r="C125" s="152">
        <f>SUM(C126:C128)</f>
        <v>2766</v>
      </c>
      <c r="D125" s="152">
        <f>SUM(D126:D128)</f>
        <v>1692</v>
      </c>
      <c r="E125" s="152"/>
      <c r="F125" s="152">
        <f>SUM(F126:F128)</f>
        <v>1388</v>
      </c>
      <c r="G125" s="152">
        <f>SUM(G126:G128)</f>
        <v>881</v>
      </c>
      <c r="H125" s="152">
        <f>SUM(H126:H128)</f>
        <v>507</v>
      </c>
      <c r="I125" s="173"/>
      <c r="J125" s="152">
        <f>SUM(J126:J128)</f>
        <v>1248</v>
      </c>
      <c r="K125" s="152">
        <f>SUM(K126:K128)</f>
        <v>753</v>
      </c>
      <c r="L125" s="152">
        <f>SUM(L126:L128)</f>
        <v>495</v>
      </c>
      <c r="M125" s="173"/>
      <c r="N125" s="152">
        <f>SUM(N126:N128)</f>
        <v>527</v>
      </c>
      <c r="O125" s="152">
        <f>SUM(O126:O128)</f>
        <v>330</v>
      </c>
      <c r="P125" s="152">
        <f>SUM(P126:P128)</f>
        <v>197</v>
      </c>
      <c r="Q125" s="173"/>
      <c r="R125" s="152">
        <f>SUM(R126:R128)</f>
        <v>941</v>
      </c>
      <c r="S125" s="152">
        <f>SUM(S126:S128)</f>
        <v>586</v>
      </c>
      <c r="T125" s="152">
        <f>SUM(T126:T128)</f>
        <v>355</v>
      </c>
      <c r="U125" s="173"/>
      <c r="V125" s="152">
        <f>SUM(V126:V128)</f>
        <v>294</v>
      </c>
      <c r="W125" s="152">
        <f>SUM(W126:W128)</f>
        <v>178</v>
      </c>
      <c r="X125" s="152">
        <f>SUM(X126:X128)</f>
        <v>116</v>
      </c>
      <c r="Y125" s="173"/>
      <c r="Z125" s="152">
        <f>SUM(Z126:Z128)</f>
        <v>60</v>
      </c>
      <c r="AA125" s="152">
        <f>SUM(AA126:AA128)</f>
        <v>38</v>
      </c>
      <c r="AB125" s="152">
        <f>SUM(AB126:AB128)</f>
        <v>22</v>
      </c>
      <c r="AC125" s="108"/>
      <c r="AD125" s="108"/>
      <c r="AE125" s="108"/>
      <c r="AF125" s="108"/>
      <c r="AG125" s="108"/>
    </row>
    <row r="126" spans="1:33" ht="15" customHeight="1" x14ac:dyDescent="0.25">
      <c r="A126" s="116" t="s">
        <v>73</v>
      </c>
      <c r="B126" s="119">
        <f>+'C52-C54'!B126+'C63-C65'!B126</f>
        <v>4456</v>
      </c>
      <c r="C126" s="119">
        <f>+'C52-C54'!C126+'C63-C65'!C126</f>
        <v>2766</v>
      </c>
      <c r="D126" s="119">
        <f>+'C52-C54'!D126+'C63-C65'!D126</f>
        <v>1690</v>
      </c>
      <c r="E126" s="119"/>
      <c r="F126" s="119">
        <f>+'C52-C54'!F126+'C63-C65'!F126</f>
        <v>1387</v>
      </c>
      <c r="G126" s="119">
        <f>+'C52-C54'!G126+'C63-C65'!G126</f>
        <v>881</v>
      </c>
      <c r="H126" s="119">
        <f>+'C52-C54'!H126+'C63-C65'!H126</f>
        <v>506</v>
      </c>
      <c r="I126" s="119"/>
      <c r="J126" s="119">
        <f>+'C52-C54'!J126+'C63-C65'!J126</f>
        <v>1248</v>
      </c>
      <c r="K126" s="119">
        <f>+'C52-C54'!K126+'C63-C65'!K126</f>
        <v>753</v>
      </c>
      <c r="L126" s="119">
        <f>+'C52-C54'!L126+'C63-C65'!L126</f>
        <v>495</v>
      </c>
      <c r="M126" s="119"/>
      <c r="N126" s="119">
        <f>+'C52-C54'!N126+'C63-C65'!N126</f>
        <v>527</v>
      </c>
      <c r="O126" s="119">
        <f>+'C52-C54'!O126+'C63-C65'!O126</f>
        <v>330</v>
      </c>
      <c r="P126" s="119">
        <f>+'C52-C54'!P126+'C63-C65'!P126</f>
        <v>197</v>
      </c>
      <c r="Q126" s="119"/>
      <c r="R126" s="119">
        <f>+'C52-C54'!R126+'C63-C65'!R126</f>
        <v>940</v>
      </c>
      <c r="S126" s="119">
        <f>+'C52-C54'!S126+'C63-C65'!S126</f>
        <v>586</v>
      </c>
      <c r="T126" s="119">
        <f>+'C52-C54'!T126+'C63-C65'!T126</f>
        <v>354</v>
      </c>
      <c r="U126" s="119"/>
      <c r="V126" s="119">
        <f>+'C52-C54'!V126+'C63-C65'!V126</f>
        <v>294</v>
      </c>
      <c r="W126" s="119">
        <f>+'C52-C54'!W126+'C63-C65'!W126</f>
        <v>178</v>
      </c>
      <c r="X126" s="119">
        <f>+'C52-C54'!X126+'C63-C65'!X126</f>
        <v>116</v>
      </c>
      <c r="Y126" s="119"/>
      <c r="Z126" s="119">
        <f>+'C52-C54'!Z126+'C63-C65'!Z126</f>
        <v>60</v>
      </c>
      <c r="AA126" s="119">
        <f>+'C52-C54'!AA126+'C63-C65'!AA126</f>
        <v>38</v>
      </c>
      <c r="AB126" s="119">
        <f>+'C52-C54'!AB126+'C63-C65'!AB126</f>
        <v>22</v>
      </c>
    </row>
    <row r="127" spans="1:33" ht="15" customHeight="1" x14ac:dyDescent="0.25">
      <c r="A127" s="116" t="s">
        <v>74</v>
      </c>
      <c r="B127" s="119">
        <f>+'C52-C54'!B127+'C63-C65'!B127</f>
        <v>2</v>
      </c>
      <c r="C127" s="119">
        <f>+'C52-C54'!C127+'C63-C65'!C127</f>
        <v>0</v>
      </c>
      <c r="D127" s="119">
        <f>+'C52-C54'!D127+'C63-C65'!D127</f>
        <v>2</v>
      </c>
      <c r="E127" s="119"/>
      <c r="F127" s="119">
        <f>+'C52-C54'!F127+'C63-C65'!F127</f>
        <v>1</v>
      </c>
      <c r="G127" s="119">
        <f>+'C52-C54'!G127+'C63-C65'!G127</f>
        <v>0</v>
      </c>
      <c r="H127" s="119">
        <f>+'C52-C54'!H127+'C63-C65'!H127</f>
        <v>1</v>
      </c>
      <c r="I127" s="119"/>
      <c r="J127" s="119">
        <f>+'C52-C54'!J127+'C63-C65'!J127</f>
        <v>0</v>
      </c>
      <c r="K127" s="119">
        <f>+'C52-C54'!K127+'C63-C65'!K127</f>
        <v>0</v>
      </c>
      <c r="L127" s="119">
        <f>+'C52-C54'!L127+'C63-C65'!L127</f>
        <v>0</v>
      </c>
      <c r="M127" s="119"/>
      <c r="N127" s="119">
        <f>+'C52-C54'!N127+'C63-C65'!N127</f>
        <v>0</v>
      </c>
      <c r="O127" s="119">
        <f>+'C52-C54'!O127+'C63-C65'!O127</f>
        <v>0</v>
      </c>
      <c r="P127" s="119">
        <f>+'C52-C54'!P127+'C63-C65'!P127</f>
        <v>0</v>
      </c>
      <c r="Q127" s="119"/>
      <c r="R127" s="119">
        <f>+'C52-C54'!R127+'C63-C65'!R127</f>
        <v>1</v>
      </c>
      <c r="S127" s="119">
        <f>+'C52-C54'!S127+'C63-C65'!S127</f>
        <v>0</v>
      </c>
      <c r="T127" s="119">
        <f>+'C52-C54'!T127+'C63-C65'!T127</f>
        <v>1</v>
      </c>
      <c r="U127" s="119"/>
      <c r="V127" s="119">
        <f>+'C52-C54'!V127+'C63-C65'!V127</f>
        <v>0</v>
      </c>
      <c r="W127" s="119">
        <f>+'C52-C54'!W127+'C63-C65'!W127</f>
        <v>0</v>
      </c>
      <c r="X127" s="119">
        <f>+'C52-C54'!X127+'C63-C65'!X127</f>
        <v>0</v>
      </c>
      <c r="Y127" s="119"/>
      <c r="Z127" s="119">
        <f>+'C52-C54'!Z127+'C63-C65'!Z127</f>
        <v>0</v>
      </c>
      <c r="AA127" s="119">
        <f>+'C52-C54'!AA127+'C63-C65'!AA127</f>
        <v>0</v>
      </c>
      <c r="AB127" s="119">
        <f>+'C52-C54'!AB127+'C63-C65'!AB127</f>
        <v>0</v>
      </c>
    </row>
    <row r="128" spans="1:33" ht="15" customHeight="1" x14ac:dyDescent="0.25">
      <c r="A128" s="116" t="s">
        <v>263</v>
      </c>
      <c r="B128" s="119">
        <f>+'C52-C54'!B128+'C63-C65'!B128</f>
        <v>0</v>
      </c>
      <c r="C128" s="119">
        <f>+'C52-C54'!C128+'C63-C65'!C128</f>
        <v>0</v>
      </c>
      <c r="D128" s="119">
        <f>+'C52-C54'!D128+'C63-C65'!D128</f>
        <v>0</v>
      </c>
      <c r="E128" s="119"/>
      <c r="F128" s="119">
        <f>+'C52-C54'!F128+'C63-C65'!F128</f>
        <v>0</v>
      </c>
      <c r="G128" s="119">
        <f>+'C52-C54'!G128+'C63-C65'!G128</f>
        <v>0</v>
      </c>
      <c r="H128" s="119">
        <f>+'C52-C54'!H128+'C63-C65'!H128</f>
        <v>0</v>
      </c>
      <c r="I128" s="119"/>
      <c r="J128" s="119">
        <f>+'C52-C54'!J128+'C63-C65'!J128</f>
        <v>0</v>
      </c>
      <c r="K128" s="119">
        <f>+'C52-C54'!K128+'C63-C65'!K128</f>
        <v>0</v>
      </c>
      <c r="L128" s="119">
        <f>+'C52-C54'!L128+'C63-C65'!L128</f>
        <v>0</v>
      </c>
      <c r="M128" s="119"/>
      <c r="N128" s="119">
        <f>+'C52-C54'!N128+'C63-C65'!N128</f>
        <v>0</v>
      </c>
      <c r="O128" s="119">
        <f>+'C52-C54'!O128+'C63-C65'!O128</f>
        <v>0</v>
      </c>
      <c r="P128" s="119">
        <f>+'C52-C54'!P128+'C63-C65'!P128</f>
        <v>0</v>
      </c>
      <c r="Q128" s="119"/>
      <c r="R128" s="119">
        <f>+'C52-C54'!R128+'C63-C65'!R128</f>
        <v>0</v>
      </c>
      <c r="S128" s="119">
        <f>+'C52-C54'!S128+'C63-C65'!S128</f>
        <v>0</v>
      </c>
      <c r="T128" s="119">
        <f>+'C52-C54'!T128+'C63-C65'!T128</f>
        <v>0</v>
      </c>
      <c r="U128" s="119"/>
      <c r="V128" s="119">
        <f>+'C52-C54'!V128+'C63-C65'!V128</f>
        <v>0</v>
      </c>
      <c r="W128" s="119">
        <f>+'C52-C54'!W128+'C63-C65'!W128</f>
        <v>0</v>
      </c>
      <c r="X128" s="119">
        <f>+'C52-C54'!X128+'C63-C65'!X128</f>
        <v>0</v>
      </c>
      <c r="Y128" s="119"/>
      <c r="Z128" s="119">
        <f>+'C52-C54'!Z128+'C63-C65'!Z128</f>
        <v>0</v>
      </c>
      <c r="AA128" s="119">
        <f>+'C52-C54'!AA128+'C63-C65'!AA128</f>
        <v>0</v>
      </c>
      <c r="AB128" s="119">
        <f>+'C52-C54'!AB128+'C63-C65'!AB128</f>
        <v>0</v>
      </c>
    </row>
    <row r="129" spans="1:33" ht="15" customHeight="1" x14ac:dyDescent="0.25">
      <c r="A129" s="116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</row>
    <row r="130" spans="1:33" s="124" customFormat="1" ht="15" customHeight="1" x14ac:dyDescent="0.25">
      <c r="A130" s="315" t="s">
        <v>474</v>
      </c>
      <c r="B130" s="315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108"/>
      <c r="AD130" s="108"/>
      <c r="AE130" s="108"/>
      <c r="AF130" s="108"/>
      <c r="AG130" s="108"/>
    </row>
    <row r="131" spans="1:33" s="124" customFormat="1" ht="15" customHeight="1" x14ac:dyDescent="0.25">
      <c r="A131" s="112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08"/>
      <c r="AD131" s="108"/>
      <c r="AE131" s="108"/>
      <c r="AF131" s="108"/>
      <c r="AG131" s="108"/>
    </row>
    <row r="132" spans="1:33" s="124" customFormat="1" ht="15" customHeight="1" x14ac:dyDescent="0.25">
      <c r="A132" s="113" t="s">
        <v>19</v>
      </c>
      <c r="B132" s="174">
        <f t="shared" ref="B132:D135" si="63">+B113/(B113+B12+B62)*100</f>
        <v>9.460514734592044</v>
      </c>
      <c r="C132" s="174">
        <f t="shared" si="63"/>
        <v>10.898958889482115</v>
      </c>
      <c r="D132" s="174">
        <f t="shared" si="63"/>
        <v>8.0459920983894886</v>
      </c>
      <c r="E132" s="174"/>
      <c r="F132" s="174">
        <f t="shared" ref="F132:H135" si="64">+F113/(F113+F12+F62)*100</f>
        <v>13.107540238390994</v>
      </c>
      <c r="G132" s="174">
        <f t="shared" si="64"/>
        <v>14.958030504657591</v>
      </c>
      <c r="H132" s="174">
        <f t="shared" si="64"/>
        <v>11.131755833652113</v>
      </c>
      <c r="I132" s="174"/>
      <c r="J132" s="174">
        <f t="shared" ref="J132:L135" si="65">+J113/(J113+J12+J62)*100</f>
        <v>11.225854040846434</v>
      </c>
      <c r="K132" s="174">
        <f t="shared" si="65"/>
        <v>12.578847449323291</v>
      </c>
      <c r="L132" s="174">
        <f t="shared" si="65"/>
        <v>9.8627178775258368</v>
      </c>
      <c r="M132" s="174"/>
      <c r="N132" s="174">
        <f t="shared" ref="N132:P135" si="66">+N113/(N113+N12+N62)*100</f>
        <v>5.9363254477116962</v>
      </c>
      <c r="O132" s="174">
        <f t="shared" si="66"/>
        <v>6.9179335848492771</v>
      </c>
      <c r="P132" s="174">
        <f t="shared" si="66"/>
        <v>4.9809125613524818</v>
      </c>
      <c r="Q132" s="174"/>
      <c r="R132" s="174">
        <f t="shared" ref="R132:T135" si="67">+R113/(R113+R12+R62)*100</f>
        <v>11.630033067496596</v>
      </c>
      <c r="S132" s="174">
        <f t="shared" si="67"/>
        <v>13.129475058348827</v>
      </c>
      <c r="T132" s="174">
        <f t="shared" si="67"/>
        <v>10.179480310742031</v>
      </c>
      <c r="U132" s="174"/>
      <c r="V132" s="174">
        <f t="shared" ref="V132:X135" si="68">+V113/(V113+V12+V62)*100</f>
        <v>4.4030073804980114</v>
      </c>
      <c r="W132" s="174">
        <f t="shared" si="68"/>
        <v>5.2077180547351842</v>
      </c>
      <c r="X132" s="174">
        <f t="shared" si="68"/>
        <v>3.697631272382103</v>
      </c>
      <c r="Y132" s="174"/>
      <c r="Z132" s="174">
        <f t="shared" ref="Z132:AB135" si="69">+Z113/(Z113+Z12+Z62)*100</f>
        <v>2.042643229166667</v>
      </c>
      <c r="AA132" s="174">
        <f t="shared" si="69"/>
        <v>2.5958188153310102</v>
      </c>
      <c r="AB132" s="174">
        <f t="shared" si="69"/>
        <v>1.5577275503970678</v>
      </c>
      <c r="AC132" s="108"/>
      <c r="AD132" s="108"/>
      <c r="AE132" s="108"/>
      <c r="AF132" s="108"/>
      <c r="AG132" s="108"/>
    </row>
    <row r="133" spans="1:33" s="124" customFormat="1" ht="15" customHeight="1" x14ac:dyDescent="0.25">
      <c r="A133" s="108" t="s">
        <v>73</v>
      </c>
      <c r="B133" s="126">
        <f t="shared" si="63"/>
        <v>10.554080677919687</v>
      </c>
      <c r="C133" s="126">
        <f t="shared" si="63"/>
        <v>12.157152306674666</v>
      </c>
      <c r="D133" s="126">
        <f t="shared" si="63"/>
        <v>8.9859150690703338</v>
      </c>
      <c r="E133" s="126"/>
      <c r="F133" s="126">
        <f t="shared" si="64"/>
        <v>14.422121728816073</v>
      </c>
      <c r="G133" s="126">
        <f t="shared" si="64"/>
        <v>16.435410813600136</v>
      </c>
      <c r="H133" s="126">
        <f t="shared" si="64"/>
        <v>12.265454657126186</v>
      </c>
      <c r="I133" s="126"/>
      <c r="J133" s="126">
        <f t="shared" si="65"/>
        <v>12.476794283512557</v>
      </c>
      <c r="K133" s="126">
        <f t="shared" si="65"/>
        <v>13.974775530168046</v>
      </c>
      <c r="L133" s="126">
        <f t="shared" si="65"/>
        <v>10.971027216856893</v>
      </c>
      <c r="M133" s="126"/>
      <c r="N133" s="126">
        <f t="shared" si="66"/>
        <v>6.6297870522651055</v>
      </c>
      <c r="O133" s="126">
        <f t="shared" si="66"/>
        <v>7.645831522211596</v>
      </c>
      <c r="P133" s="126">
        <f t="shared" si="66"/>
        <v>5.6481753663965062</v>
      </c>
      <c r="Q133" s="126"/>
      <c r="R133" s="126">
        <f t="shared" si="67"/>
        <v>12.961572588901781</v>
      </c>
      <c r="S133" s="126">
        <f t="shared" si="67"/>
        <v>14.63720347244789</v>
      </c>
      <c r="T133" s="126">
        <f t="shared" si="67"/>
        <v>11.351061931108335</v>
      </c>
      <c r="U133" s="126"/>
      <c r="V133" s="126">
        <f t="shared" si="68"/>
        <v>5.1174357557336281</v>
      </c>
      <c r="W133" s="126">
        <f t="shared" si="68"/>
        <v>6.0727294440795365</v>
      </c>
      <c r="X133" s="126">
        <f t="shared" si="68"/>
        <v>4.2946047420665536</v>
      </c>
      <c r="Y133" s="126"/>
      <c r="Z133" s="126">
        <f t="shared" si="69"/>
        <v>2.1459227467811157</v>
      </c>
      <c r="AA133" s="126">
        <f t="shared" si="69"/>
        <v>2.7612655800575263</v>
      </c>
      <c r="AB133" s="126">
        <f t="shared" si="69"/>
        <v>1.6285069332473396</v>
      </c>
      <c r="AC133" s="108"/>
      <c r="AD133" s="108"/>
      <c r="AE133" s="108"/>
      <c r="AF133" s="108"/>
      <c r="AG133" s="108"/>
    </row>
    <row r="134" spans="1:33" s="124" customFormat="1" ht="15" customHeight="1" x14ac:dyDescent="0.25">
      <c r="A134" s="108" t="s">
        <v>74</v>
      </c>
      <c r="B134" s="126">
        <f t="shared" si="63"/>
        <v>1.5974440894568689</v>
      </c>
      <c r="C134" s="126">
        <f t="shared" si="63"/>
        <v>2.0879732739420938</v>
      </c>
      <c r="D134" s="126">
        <f t="shared" si="63"/>
        <v>1.0749499592260359</v>
      </c>
      <c r="E134" s="126"/>
      <c r="F134" s="126">
        <f t="shared" si="64"/>
        <v>1.4502644599897629</v>
      </c>
      <c r="G134" s="126">
        <f t="shared" si="64"/>
        <v>1.8062397372742198</v>
      </c>
      <c r="H134" s="126">
        <f t="shared" si="64"/>
        <v>1.0653409090909089</v>
      </c>
      <c r="I134" s="126"/>
      <c r="J134" s="126">
        <f t="shared" si="65"/>
        <v>1.7168141592920354</v>
      </c>
      <c r="K134" s="126">
        <f t="shared" si="65"/>
        <v>2.1059782608695654</v>
      </c>
      <c r="L134" s="126">
        <f t="shared" si="65"/>
        <v>1.2934220251293422</v>
      </c>
      <c r="M134" s="126"/>
      <c r="N134" s="126">
        <f t="shared" si="66"/>
        <v>1.2909260991580918</v>
      </c>
      <c r="O134" s="126">
        <f t="shared" si="66"/>
        <v>2.0065669463699378</v>
      </c>
      <c r="P134" s="126">
        <f t="shared" si="66"/>
        <v>0.53763440860215062</v>
      </c>
      <c r="Q134" s="126"/>
      <c r="R134" s="126">
        <f t="shared" si="67"/>
        <v>2.9562251279135872</v>
      </c>
      <c r="S134" s="126">
        <f t="shared" si="67"/>
        <v>3.7918215613382897</v>
      </c>
      <c r="T134" s="126">
        <f t="shared" si="67"/>
        <v>2.0873598763045997</v>
      </c>
      <c r="U134" s="126"/>
      <c r="V134" s="126">
        <f t="shared" si="68"/>
        <v>0.71860816944024208</v>
      </c>
      <c r="W134" s="126">
        <f t="shared" si="68"/>
        <v>0.97051138484509147</v>
      </c>
      <c r="X134" s="126">
        <f t="shared" si="68"/>
        <v>0.45994633959371406</v>
      </c>
      <c r="Y134" s="126"/>
      <c r="Z134" s="126">
        <f t="shared" si="69"/>
        <v>0</v>
      </c>
      <c r="AA134" s="126">
        <f t="shared" si="69"/>
        <v>0</v>
      </c>
      <c r="AB134" s="126">
        <f t="shared" si="69"/>
        <v>0</v>
      </c>
      <c r="AC134" s="108"/>
      <c r="AD134" s="108"/>
      <c r="AE134" s="108"/>
      <c r="AF134" s="108"/>
      <c r="AG134" s="108"/>
    </row>
    <row r="135" spans="1:33" s="124" customFormat="1" ht="15" customHeight="1" x14ac:dyDescent="0.25">
      <c r="A135" s="108" t="s">
        <v>263</v>
      </c>
      <c r="B135" s="126">
        <f t="shared" si="63"/>
        <v>3.4717971141233055</v>
      </c>
      <c r="C135" s="126">
        <f t="shared" si="63"/>
        <v>4.1223891535360933</v>
      </c>
      <c r="D135" s="126">
        <f t="shared" si="63"/>
        <v>2.877697841726619</v>
      </c>
      <c r="E135" s="126"/>
      <c r="F135" s="126">
        <f t="shared" si="64"/>
        <v>4.5185810810810816</v>
      </c>
      <c r="G135" s="126">
        <f t="shared" si="64"/>
        <v>4.9608355091383807</v>
      </c>
      <c r="H135" s="126">
        <f t="shared" si="64"/>
        <v>4.1017227235438884</v>
      </c>
      <c r="I135" s="126"/>
      <c r="J135" s="126">
        <f t="shared" si="65"/>
        <v>3.612903225806452</v>
      </c>
      <c r="K135" s="126">
        <f t="shared" si="65"/>
        <v>4.2163153070577453</v>
      </c>
      <c r="L135" s="126">
        <f t="shared" si="65"/>
        <v>3.0794165316045379</v>
      </c>
      <c r="M135" s="126"/>
      <c r="N135" s="126">
        <f t="shared" si="66"/>
        <v>2.3200757575757578</v>
      </c>
      <c r="O135" s="126">
        <f t="shared" si="66"/>
        <v>3.7109375</v>
      </c>
      <c r="P135" s="126">
        <f t="shared" si="66"/>
        <v>1.0110294117647058</v>
      </c>
      <c r="Q135" s="126"/>
      <c r="R135" s="126">
        <f t="shared" si="67"/>
        <v>5.7798165137614683</v>
      </c>
      <c r="S135" s="126">
        <f t="shared" si="67"/>
        <v>6.1068702290076331</v>
      </c>
      <c r="T135" s="126">
        <f t="shared" si="67"/>
        <v>5.4770318021201412</v>
      </c>
      <c r="U135" s="126"/>
      <c r="V135" s="126">
        <f t="shared" si="68"/>
        <v>1.240694789081886</v>
      </c>
      <c r="W135" s="126">
        <f t="shared" si="68"/>
        <v>1.6853932584269662</v>
      </c>
      <c r="X135" s="126">
        <f t="shared" si="68"/>
        <v>0.88888888888888884</v>
      </c>
      <c r="Y135" s="126"/>
      <c r="Z135" s="126">
        <f t="shared" si="69"/>
        <v>1.3793103448275863</v>
      </c>
      <c r="AA135" s="126">
        <f t="shared" si="69"/>
        <v>1.953125</v>
      </c>
      <c r="AB135" s="126">
        <f t="shared" si="69"/>
        <v>0.55865921787709494</v>
      </c>
      <c r="AC135" s="108"/>
      <c r="AD135" s="108"/>
      <c r="AE135" s="108"/>
      <c r="AF135" s="108"/>
      <c r="AG135" s="108"/>
    </row>
    <row r="136" spans="1:33" s="124" customFormat="1" ht="15" customHeight="1" x14ac:dyDescent="0.25">
      <c r="A136" s="127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08"/>
      <c r="AD136" s="108"/>
      <c r="AE136" s="108"/>
      <c r="AF136" s="108"/>
      <c r="AG136" s="108"/>
    </row>
    <row r="137" spans="1:33" s="124" customFormat="1" ht="15" customHeight="1" x14ac:dyDescent="0.25">
      <c r="A137" s="113" t="s">
        <v>471</v>
      </c>
      <c r="B137" s="128"/>
      <c r="C137" s="128"/>
      <c r="D137" s="128"/>
      <c r="E137" s="129"/>
      <c r="F137" s="128"/>
      <c r="G137" s="128"/>
      <c r="H137" s="128"/>
      <c r="I137" s="129"/>
      <c r="J137" s="128"/>
      <c r="K137" s="128"/>
      <c r="L137" s="128"/>
      <c r="M137" s="129"/>
      <c r="N137" s="128"/>
      <c r="O137" s="128"/>
      <c r="P137" s="128"/>
      <c r="Q137" s="129"/>
      <c r="R137" s="128"/>
      <c r="S137" s="128"/>
      <c r="T137" s="128"/>
      <c r="U137" s="129"/>
      <c r="V137" s="128"/>
      <c r="W137" s="128"/>
      <c r="X137" s="128"/>
      <c r="Y137" s="129"/>
      <c r="Z137" s="128"/>
      <c r="AA137" s="128"/>
      <c r="AB137" s="128"/>
      <c r="AC137" s="108"/>
      <c r="AD137" s="108"/>
      <c r="AE137" s="108"/>
      <c r="AF137" s="108"/>
      <c r="AG137" s="108"/>
    </row>
    <row r="138" spans="1:33" s="124" customFormat="1" ht="15" customHeight="1" x14ac:dyDescent="0.25">
      <c r="A138" s="138" t="s">
        <v>19</v>
      </c>
      <c r="B138" s="174">
        <f t="shared" ref="B138:D141" si="70">+B119/(B119+B18+B68)*100</f>
        <v>10.519043509340866</v>
      </c>
      <c r="C138" s="174">
        <f t="shared" si="70"/>
        <v>11.96165920073366</v>
      </c>
      <c r="D138" s="174">
        <f t="shared" si="70"/>
        <v>9.1089313727180272</v>
      </c>
      <c r="E138" s="174"/>
      <c r="F138" s="174">
        <f t="shared" ref="F138:H141" si="71">+F119/(F119+F18+F68)*100</f>
        <v>14.923989293773946</v>
      </c>
      <c r="G138" s="174">
        <f t="shared" si="71"/>
        <v>16.835108186936175</v>
      </c>
      <c r="H138" s="174">
        <f t="shared" si="71"/>
        <v>12.887957509845721</v>
      </c>
      <c r="I138" s="174"/>
      <c r="J138" s="174">
        <f t="shared" ref="J138:L141" si="72">+J119/(J119+J18+J68)*100</f>
        <v>12.397150927176716</v>
      </c>
      <c r="K138" s="174">
        <f t="shared" si="72"/>
        <v>13.739301363692208</v>
      </c>
      <c r="L138" s="174">
        <f t="shared" si="72"/>
        <v>11.056098858382095</v>
      </c>
      <c r="M138" s="174"/>
      <c r="N138" s="174">
        <f t="shared" ref="N138:P141" si="73">+N119/(N119+N18+N68)*100</f>
        <v>6.5597312822509979</v>
      </c>
      <c r="O138" s="174">
        <f t="shared" si="73"/>
        <v>7.5526002381897577</v>
      </c>
      <c r="P138" s="174">
        <f t="shared" si="73"/>
        <v>5.6038601184788837</v>
      </c>
      <c r="Q138" s="174"/>
      <c r="R138" s="174">
        <f t="shared" ref="R138:T141" si="74">+R119/(R119+R18+R68)*100</f>
        <v>12.76509488940127</v>
      </c>
      <c r="S138" s="174">
        <f t="shared" si="74"/>
        <v>14.08690273697232</v>
      </c>
      <c r="T138" s="174">
        <f t="shared" si="74"/>
        <v>11.487092594438353</v>
      </c>
      <c r="U138" s="174"/>
      <c r="V138" s="174">
        <f t="shared" ref="V138:X141" si="75">+V119/(V119+V18+V68)*100</f>
        <v>4.8011136451144747</v>
      </c>
      <c r="W138" s="174">
        <f t="shared" si="75"/>
        <v>5.5883660379754874</v>
      </c>
      <c r="X138" s="174">
        <f t="shared" si="75"/>
        <v>4.1130106571936054</v>
      </c>
      <c r="Y138" s="174"/>
      <c r="Z138" s="174">
        <f t="shared" ref="Z138:AB141" si="76">+Z119/(Z119+Z18+Z68)*100</f>
        <v>2.101903818642016</v>
      </c>
      <c r="AA138" s="174">
        <f t="shared" si="76"/>
        <v>2.643486544415337</v>
      </c>
      <c r="AB138" s="174">
        <f t="shared" si="76"/>
        <v>1.6366612111292964</v>
      </c>
      <c r="AC138" s="108"/>
      <c r="AD138" s="108"/>
      <c r="AE138" s="108"/>
      <c r="AF138" s="108"/>
      <c r="AG138" s="108"/>
    </row>
    <row r="139" spans="1:33" ht="15" customHeight="1" x14ac:dyDescent="0.25">
      <c r="A139" s="108" t="s">
        <v>73</v>
      </c>
      <c r="B139" s="126">
        <f t="shared" si="70"/>
        <v>12.198289631479998</v>
      </c>
      <c r="C139" s="126">
        <f t="shared" si="70"/>
        <v>13.872783173931083</v>
      </c>
      <c r="D139" s="126">
        <f t="shared" si="70"/>
        <v>10.574899954618591</v>
      </c>
      <c r="E139" s="130"/>
      <c r="F139" s="126">
        <f t="shared" si="71"/>
        <v>16.979518710045198</v>
      </c>
      <c r="G139" s="126">
        <f t="shared" si="71"/>
        <v>19.113649793184955</v>
      </c>
      <c r="H139" s="126">
        <f t="shared" si="71"/>
        <v>14.696835629713901</v>
      </c>
      <c r="I139" s="130"/>
      <c r="J139" s="126">
        <f t="shared" si="72"/>
        <v>14.316343436312252</v>
      </c>
      <c r="K139" s="126">
        <f t="shared" si="72"/>
        <v>15.866888193901485</v>
      </c>
      <c r="L139" s="126">
        <f t="shared" si="72"/>
        <v>12.774538386783284</v>
      </c>
      <c r="M139" s="130"/>
      <c r="N139" s="126">
        <f t="shared" si="73"/>
        <v>7.6274196412715325</v>
      </c>
      <c r="O139" s="126">
        <f t="shared" si="73"/>
        <v>8.6769081304268614</v>
      </c>
      <c r="P139" s="126">
        <f t="shared" si="73"/>
        <v>6.6293237858751519</v>
      </c>
      <c r="Q139" s="130"/>
      <c r="R139" s="126">
        <f t="shared" si="74"/>
        <v>14.785689864171822</v>
      </c>
      <c r="S139" s="126">
        <f t="shared" si="74"/>
        <v>16.314986653107919</v>
      </c>
      <c r="T139" s="126">
        <f t="shared" si="74"/>
        <v>13.321978222519618</v>
      </c>
      <c r="U139" s="130"/>
      <c r="V139" s="126">
        <f t="shared" si="75"/>
        <v>5.8573630587616075</v>
      </c>
      <c r="W139" s="126">
        <f t="shared" si="75"/>
        <v>6.8417189920900272</v>
      </c>
      <c r="X139" s="126">
        <f t="shared" si="75"/>
        <v>5.0153459821428568</v>
      </c>
      <c r="Y139" s="130"/>
      <c r="Z139" s="126">
        <f t="shared" si="76"/>
        <v>2.247054536620916</v>
      </c>
      <c r="AA139" s="126">
        <f t="shared" si="76"/>
        <v>2.8788701792504074</v>
      </c>
      <c r="AB139" s="126">
        <f t="shared" si="76"/>
        <v>1.7358822236871019</v>
      </c>
    </row>
    <row r="140" spans="1:33" ht="15" customHeight="1" x14ac:dyDescent="0.25">
      <c r="A140" s="108" t="s">
        <v>74</v>
      </c>
      <c r="B140" s="126">
        <f t="shared" si="70"/>
        <v>1.6386772212769105</v>
      </c>
      <c r="C140" s="126">
        <f t="shared" si="70"/>
        <v>2.1506918058642195</v>
      </c>
      <c r="D140" s="126">
        <f t="shared" si="70"/>
        <v>1.0928544134505158</v>
      </c>
      <c r="E140" s="130"/>
      <c r="F140" s="126">
        <f t="shared" si="71"/>
        <v>1.4796547472256474</v>
      </c>
      <c r="G140" s="126">
        <f t="shared" si="71"/>
        <v>1.8631436314363143</v>
      </c>
      <c r="H140" s="126">
        <f t="shared" si="71"/>
        <v>1.0642201834862384</v>
      </c>
      <c r="I140" s="130"/>
      <c r="J140" s="126">
        <f t="shared" si="72"/>
        <v>1.7671707050464565</v>
      </c>
      <c r="K140" s="126">
        <f t="shared" si="72"/>
        <v>2.1648044692737431</v>
      </c>
      <c r="L140" s="126">
        <f t="shared" si="72"/>
        <v>1.3333333333333335</v>
      </c>
      <c r="M140" s="130"/>
      <c r="N140" s="126">
        <f t="shared" si="73"/>
        <v>1.3305052063247205</v>
      </c>
      <c r="O140" s="126">
        <f t="shared" si="73"/>
        <v>2.0684467845054533</v>
      </c>
      <c r="P140" s="126">
        <f t="shared" si="73"/>
        <v>0.554016620498615</v>
      </c>
      <c r="Q140" s="130"/>
      <c r="R140" s="126">
        <f t="shared" si="74"/>
        <v>3.0308955807587017</v>
      </c>
      <c r="S140" s="126">
        <f t="shared" si="74"/>
        <v>3.8946162657502863</v>
      </c>
      <c r="T140" s="126">
        <f t="shared" si="74"/>
        <v>2.1242484969939879</v>
      </c>
      <c r="U140" s="130"/>
      <c r="V140" s="126">
        <f t="shared" si="75"/>
        <v>0.73800738007380073</v>
      </c>
      <c r="W140" s="126">
        <f t="shared" si="75"/>
        <v>1.002313030069391</v>
      </c>
      <c r="X140" s="126">
        <f t="shared" si="75"/>
        <v>0.46966731898238745</v>
      </c>
      <c r="Y140" s="130"/>
      <c r="Z140" s="126">
        <f t="shared" si="76"/>
        <v>0</v>
      </c>
      <c r="AA140" s="126">
        <f t="shared" si="76"/>
        <v>0</v>
      </c>
      <c r="AB140" s="126">
        <f t="shared" si="76"/>
        <v>0</v>
      </c>
    </row>
    <row r="141" spans="1:33" ht="15" customHeight="1" x14ac:dyDescent="0.25">
      <c r="A141" s="108" t="s">
        <v>263</v>
      </c>
      <c r="B141" s="126">
        <f t="shared" si="70"/>
        <v>3.4717971141233055</v>
      </c>
      <c r="C141" s="126">
        <f t="shared" si="70"/>
        <v>4.1223891535360933</v>
      </c>
      <c r="D141" s="126">
        <f t="shared" si="70"/>
        <v>2.877697841726619</v>
      </c>
      <c r="E141" s="130"/>
      <c r="F141" s="126">
        <f t="shared" si="71"/>
        <v>4.5185810810810816</v>
      </c>
      <c r="G141" s="126">
        <f t="shared" si="71"/>
        <v>4.9608355091383807</v>
      </c>
      <c r="H141" s="126">
        <f t="shared" si="71"/>
        <v>4.1017227235438884</v>
      </c>
      <c r="I141" s="130"/>
      <c r="J141" s="126">
        <f t="shared" si="72"/>
        <v>3.612903225806452</v>
      </c>
      <c r="K141" s="126">
        <f t="shared" si="72"/>
        <v>4.2163153070577453</v>
      </c>
      <c r="L141" s="126">
        <f t="shared" si="72"/>
        <v>3.0794165316045379</v>
      </c>
      <c r="M141" s="130"/>
      <c r="N141" s="126">
        <f t="shared" si="73"/>
        <v>2.3200757575757578</v>
      </c>
      <c r="O141" s="126">
        <f t="shared" si="73"/>
        <v>3.7109375</v>
      </c>
      <c r="P141" s="126">
        <f t="shared" si="73"/>
        <v>1.0110294117647058</v>
      </c>
      <c r="Q141" s="130"/>
      <c r="R141" s="126">
        <f t="shared" si="74"/>
        <v>5.7798165137614683</v>
      </c>
      <c r="S141" s="126">
        <f t="shared" si="74"/>
        <v>6.1068702290076331</v>
      </c>
      <c r="T141" s="126">
        <f t="shared" si="74"/>
        <v>5.4770318021201412</v>
      </c>
      <c r="U141" s="130"/>
      <c r="V141" s="126">
        <f t="shared" si="75"/>
        <v>1.240694789081886</v>
      </c>
      <c r="W141" s="126">
        <f t="shared" si="75"/>
        <v>1.6853932584269662</v>
      </c>
      <c r="X141" s="126">
        <f t="shared" si="75"/>
        <v>0.88888888888888884</v>
      </c>
      <c r="Y141" s="130"/>
      <c r="Z141" s="126">
        <f t="shared" si="76"/>
        <v>1.3793103448275863</v>
      </c>
      <c r="AA141" s="126">
        <f t="shared" si="76"/>
        <v>1.953125</v>
      </c>
      <c r="AB141" s="126">
        <f t="shared" si="76"/>
        <v>0.55865921787709494</v>
      </c>
    </row>
    <row r="142" spans="1:33" ht="15" customHeigh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33" ht="15" customHeight="1" x14ac:dyDescent="0.25">
      <c r="A143" s="139" t="s">
        <v>472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33" ht="15" customHeight="1" x14ac:dyDescent="0.25">
      <c r="A144" s="140" t="s">
        <v>19</v>
      </c>
      <c r="B144" s="174">
        <f t="shared" ref="B144:D146" si="77">+B125/(B125+B24+B74)*100</f>
        <v>6.124299373557534</v>
      </c>
      <c r="C144" s="174">
        <f t="shared" si="77"/>
        <v>7.5913931276759241</v>
      </c>
      <c r="D144" s="174">
        <f t="shared" si="77"/>
        <v>4.6539773352404001</v>
      </c>
      <c r="E144" s="174"/>
      <c r="F144" s="174">
        <f t="shared" ref="F144:H146" si="78">+F125/(F125+F24+F74)*100</f>
        <v>7.4982442871805954</v>
      </c>
      <c r="G144" s="174">
        <f t="shared" si="78"/>
        <v>9.1866527632950987</v>
      </c>
      <c r="H144" s="174">
        <f t="shared" si="78"/>
        <v>5.6832193700257818</v>
      </c>
      <c r="I144" s="174"/>
      <c r="J144" s="174">
        <f t="shared" ref="J144:L146" si="79">+J125/(J125+J24+J74)*100</f>
        <v>7.6965772432932473</v>
      </c>
      <c r="K144" s="174">
        <f t="shared" si="79"/>
        <v>9.1394586721689528</v>
      </c>
      <c r="L144" s="174">
        <f t="shared" si="79"/>
        <v>6.206118355065195</v>
      </c>
      <c r="M144" s="174"/>
      <c r="N144" s="174">
        <f t="shared" ref="N144:P146" si="80">+N125/(N125+N24+N74)*100</f>
        <v>3.9948453608247418</v>
      </c>
      <c r="O144" s="174">
        <f t="shared" si="80"/>
        <v>4.985647378758121</v>
      </c>
      <c r="P144" s="174">
        <f t="shared" si="80"/>
        <v>2.9971093868857448</v>
      </c>
      <c r="Q144" s="174"/>
      <c r="R144" s="174">
        <f t="shared" ref="R144:T146" si="81">+R125/(R125+R24+R74)*100</f>
        <v>7.8790923553546017</v>
      </c>
      <c r="S144" s="174">
        <f t="shared" si="81"/>
        <v>9.9693773392310305</v>
      </c>
      <c r="T144" s="174">
        <f t="shared" si="81"/>
        <v>5.8532563891178899</v>
      </c>
      <c r="U144" s="174"/>
      <c r="V144" s="174">
        <f t="shared" ref="V144:X146" si="82">+V125/(V125+V24+V74)*100</f>
        <v>3.0215827338129495</v>
      </c>
      <c r="W144" s="174">
        <f t="shared" si="82"/>
        <v>3.8958196541912891</v>
      </c>
      <c r="X144" s="174">
        <f t="shared" si="82"/>
        <v>2.2476264289866306</v>
      </c>
      <c r="Y144" s="174"/>
      <c r="Z144" s="174">
        <f t="shared" ref="Z144:AB145" si="83">+Z125/(Z125+Z24+Z74)*100</f>
        <v>1.874414245548266</v>
      </c>
      <c r="AA144" s="174">
        <f t="shared" si="83"/>
        <v>2.4659312134977287</v>
      </c>
      <c r="AB144" s="174">
        <f t="shared" si="83"/>
        <v>1.3253012048192772</v>
      </c>
    </row>
    <row r="145" spans="1:28" ht="15" customHeight="1" x14ac:dyDescent="0.25">
      <c r="A145" s="108" t="s">
        <v>73</v>
      </c>
      <c r="B145" s="126">
        <f t="shared" si="77"/>
        <v>6.191554697161278</v>
      </c>
      <c r="C145" s="126">
        <f t="shared" si="77"/>
        <v>7.6797068051198041</v>
      </c>
      <c r="D145" s="126">
        <f t="shared" si="77"/>
        <v>4.7007120605251442</v>
      </c>
      <c r="E145" s="130"/>
      <c r="F145" s="126">
        <f t="shared" si="78"/>
        <v>7.5680689692802963</v>
      </c>
      <c r="G145" s="126">
        <f t="shared" si="78"/>
        <v>9.2766136674739386</v>
      </c>
      <c r="H145" s="126">
        <f t="shared" si="78"/>
        <v>5.7304643261608152</v>
      </c>
      <c r="I145" s="130"/>
      <c r="J145" s="126">
        <f t="shared" si="79"/>
        <v>7.7737635480254141</v>
      </c>
      <c r="K145" s="126">
        <f t="shared" si="79"/>
        <v>9.2290721902193891</v>
      </c>
      <c r="L145" s="126">
        <f t="shared" si="79"/>
        <v>6.2697910069664342</v>
      </c>
      <c r="M145" s="130"/>
      <c r="N145" s="126">
        <f t="shared" si="80"/>
        <v>4.0435816772807494</v>
      </c>
      <c r="O145" s="126">
        <f t="shared" si="80"/>
        <v>5.0481872418540616</v>
      </c>
      <c r="P145" s="126">
        <f t="shared" si="80"/>
        <v>3.0326354679802958</v>
      </c>
      <c r="Q145" s="130"/>
      <c r="R145" s="126">
        <f t="shared" si="81"/>
        <v>7.9796264855687609</v>
      </c>
      <c r="S145" s="126">
        <f t="shared" si="81"/>
        <v>10.091269157912864</v>
      </c>
      <c r="T145" s="126">
        <f t="shared" si="81"/>
        <v>5.9266700150678053</v>
      </c>
      <c r="U145" s="130"/>
      <c r="V145" s="126">
        <f t="shared" si="82"/>
        <v>3.0653737879261809</v>
      </c>
      <c r="W145" s="126">
        <f t="shared" si="82"/>
        <v>3.969669937555754</v>
      </c>
      <c r="X145" s="126">
        <f t="shared" si="82"/>
        <v>2.2713922067750145</v>
      </c>
      <c r="Y145" s="130"/>
      <c r="Z145" s="126">
        <f t="shared" si="83"/>
        <v>1.8844221105527637</v>
      </c>
      <c r="AA145" s="126">
        <f t="shared" si="83"/>
        <v>2.4787997390737115</v>
      </c>
      <c r="AB145" s="126">
        <f t="shared" si="83"/>
        <v>1.3325257419745609</v>
      </c>
    </row>
    <row r="146" spans="1:28" ht="15" customHeight="1" x14ac:dyDescent="0.25">
      <c r="A146" s="108" t="s">
        <v>74</v>
      </c>
      <c r="B146" s="126">
        <f t="shared" si="77"/>
        <v>0.24301336573511542</v>
      </c>
      <c r="C146" s="126">
        <f t="shared" si="77"/>
        <v>0</v>
      </c>
      <c r="D146" s="126">
        <f t="shared" si="77"/>
        <v>0.49504950495049505</v>
      </c>
      <c r="E146" s="130"/>
      <c r="F146" s="126">
        <f t="shared" si="78"/>
        <v>0.54347826086956519</v>
      </c>
      <c r="G146" s="126">
        <f t="shared" si="78"/>
        <v>0</v>
      </c>
      <c r="H146" s="126">
        <f t="shared" si="78"/>
        <v>1.098901098901099</v>
      </c>
      <c r="I146" s="130"/>
      <c r="J146" s="126">
        <f t="shared" si="79"/>
        <v>0</v>
      </c>
      <c r="K146" s="126">
        <f t="shared" si="79"/>
        <v>0</v>
      </c>
      <c r="L146" s="126">
        <f t="shared" si="79"/>
        <v>0</v>
      </c>
      <c r="M146" s="130"/>
      <c r="N146" s="126">
        <f t="shared" si="80"/>
        <v>0</v>
      </c>
      <c r="O146" s="126">
        <f t="shared" si="80"/>
        <v>0</v>
      </c>
      <c r="P146" s="126">
        <f t="shared" si="80"/>
        <v>0</v>
      </c>
      <c r="Q146" s="130"/>
      <c r="R146" s="126">
        <f t="shared" si="81"/>
        <v>0.61349693251533743</v>
      </c>
      <c r="S146" s="126">
        <f t="shared" si="81"/>
        <v>0</v>
      </c>
      <c r="T146" s="126">
        <f t="shared" si="81"/>
        <v>1.0869565217391304</v>
      </c>
      <c r="U146" s="130"/>
      <c r="V146" s="126">
        <f t="shared" si="82"/>
        <v>0</v>
      </c>
      <c r="W146" s="126">
        <f t="shared" si="82"/>
        <v>0</v>
      </c>
      <c r="X146" s="126">
        <f t="shared" si="82"/>
        <v>0</v>
      </c>
      <c r="Y146" s="130"/>
      <c r="Z146" s="126">
        <v>0</v>
      </c>
      <c r="AA146" s="126">
        <v>0</v>
      </c>
      <c r="AB146" s="126">
        <v>0</v>
      </c>
    </row>
    <row r="147" spans="1:28" ht="15" customHeight="1" thickBot="1" x14ac:dyDescent="0.3">
      <c r="A147" s="123" t="s">
        <v>263</v>
      </c>
      <c r="B147" s="132"/>
      <c r="C147" s="132"/>
      <c r="D147" s="132"/>
      <c r="E147" s="133"/>
      <c r="F147" s="132"/>
      <c r="G147" s="132"/>
      <c r="H147" s="132"/>
      <c r="I147" s="133"/>
      <c r="J147" s="132"/>
      <c r="K147" s="132"/>
      <c r="L147" s="132"/>
      <c r="M147" s="133"/>
      <c r="N147" s="132"/>
      <c r="O147" s="132"/>
      <c r="P147" s="132"/>
      <c r="Q147" s="133"/>
      <c r="R147" s="132"/>
      <c r="S147" s="132"/>
      <c r="T147" s="132"/>
      <c r="U147" s="133"/>
      <c r="V147" s="132"/>
      <c r="W147" s="132"/>
      <c r="X147" s="132"/>
      <c r="Y147" s="133"/>
      <c r="Z147" s="132"/>
      <c r="AA147" s="132"/>
      <c r="AB147" s="132"/>
    </row>
    <row r="148" spans="1:28" ht="15" customHeight="1" x14ac:dyDescent="0.25">
      <c r="A148" s="317" t="s">
        <v>256</v>
      </c>
      <c r="B148" s="317"/>
      <c r="C148" s="317"/>
      <c r="D148" s="317"/>
      <c r="E148" s="317"/>
      <c r="F148" s="317"/>
      <c r="G148" s="317"/>
      <c r="H148" s="317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  <c r="S148" s="317"/>
      <c r="T148" s="317"/>
      <c r="U148" s="317"/>
      <c r="V148" s="317"/>
      <c r="W148" s="317"/>
      <c r="X148" s="317"/>
      <c r="Y148" s="317"/>
      <c r="Z148" s="317"/>
      <c r="AA148" s="317"/>
      <c r="AB148" s="317"/>
    </row>
    <row r="149" spans="1:28" ht="15" customHeight="1" x14ac:dyDescent="0.25">
      <c r="A149" s="318" t="s">
        <v>242</v>
      </c>
      <c r="B149" s="318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</row>
  </sheetData>
  <mergeCells count="54">
    <mergeCell ref="A108:A109"/>
    <mergeCell ref="B108:D108"/>
    <mergeCell ref="F108:H108"/>
    <mergeCell ref="A102:AB102"/>
    <mergeCell ref="A103:AB103"/>
    <mergeCell ref="A104:AB104"/>
    <mergeCell ref="A105:AB105"/>
    <mergeCell ref="A60:AB60"/>
    <mergeCell ref="A79:AB79"/>
    <mergeCell ref="A97:AB97"/>
    <mergeCell ref="A98:AB98"/>
    <mergeCell ref="A53:AB53"/>
    <mergeCell ref="A54:AB54"/>
    <mergeCell ref="R57:T57"/>
    <mergeCell ref="V57:X57"/>
    <mergeCell ref="A7:A8"/>
    <mergeCell ref="B7:D7"/>
    <mergeCell ref="F7:H7"/>
    <mergeCell ref="J7:L7"/>
    <mergeCell ref="A3:AB3"/>
    <mergeCell ref="A4:AB4"/>
    <mergeCell ref="A5:AB5"/>
    <mergeCell ref="A51:AB51"/>
    <mergeCell ref="A52:AB52"/>
    <mergeCell ref="A148:AB148"/>
    <mergeCell ref="A149:AB149"/>
    <mergeCell ref="A55:AB55"/>
    <mergeCell ref="A106:AB106"/>
    <mergeCell ref="J108:L108"/>
    <mergeCell ref="N108:P108"/>
    <mergeCell ref="R108:T108"/>
    <mergeCell ref="V108:X108"/>
    <mergeCell ref="Z108:AB108"/>
    <mergeCell ref="A57:A58"/>
    <mergeCell ref="B57:D57"/>
    <mergeCell ref="F57:H57"/>
    <mergeCell ref="J57:L57"/>
    <mergeCell ref="N57:P57"/>
    <mergeCell ref="AE1:AF2"/>
    <mergeCell ref="AE51:AF52"/>
    <mergeCell ref="AE102:AF103"/>
    <mergeCell ref="A111:AB111"/>
    <mergeCell ref="A130:AB130"/>
    <mergeCell ref="A29:AB29"/>
    <mergeCell ref="A47:AB47"/>
    <mergeCell ref="A48:AB48"/>
    <mergeCell ref="Z57:AB57"/>
    <mergeCell ref="N7:P7"/>
    <mergeCell ref="R7:T7"/>
    <mergeCell ref="V7:X7"/>
    <mergeCell ref="Z7:AB7"/>
    <mergeCell ref="A10:AB10"/>
    <mergeCell ref="A1:AB1"/>
    <mergeCell ref="A2:AB2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  <hyperlink ref="AE102" r:id="rId3" location="INDICE!A1"/>
    <hyperlink ref="AE102:AF10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activeCell="AE1" sqref="AE1:AF2"/>
    </sheetView>
  </sheetViews>
  <sheetFormatPr baseColWidth="10" defaultRowHeight="15" customHeight="1" x14ac:dyDescent="0.25"/>
  <cols>
    <col min="1" max="1" width="17.7109375" style="124" customWidth="1"/>
    <col min="2" max="4" width="8" style="124" customWidth="1"/>
    <col min="5" max="5" width="1.42578125" style="124" customWidth="1"/>
    <col min="6" max="8" width="7" style="124" customWidth="1"/>
    <col min="9" max="9" width="1.42578125" style="124" customWidth="1"/>
    <col min="10" max="12" width="7" style="124" customWidth="1"/>
    <col min="13" max="13" width="1.85546875" style="124" customWidth="1"/>
    <col min="14" max="16" width="7" style="124" customWidth="1"/>
    <col min="17" max="17" width="1.5703125" style="124" customWidth="1"/>
    <col min="18" max="20" width="7" style="124" customWidth="1"/>
    <col min="21" max="21" width="1.140625" style="124" customWidth="1"/>
    <col min="22" max="24" width="7" style="124" customWidth="1"/>
    <col min="25" max="25" width="1.42578125" style="124" customWidth="1"/>
    <col min="26" max="26" width="7" style="124" customWidth="1"/>
    <col min="27" max="28" width="6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21" t="s">
        <v>292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D1" s="29"/>
      <c r="AE1" s="308" t="s">
        <v>356</v>
      </c>
      <c r="AF1" s="308"/>
    </row>
    <row r="2" spans="1:32" ht="15" customHeight="1" x14ac:dyDescent="0.2">
      <c r="A2" s="321" t="s">
        <v>136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D2" s="30"/>
      <c r="AE2" s="308"/>
      <c r="AF2" s="308"/>
    </row>
    <row r="3" spans="1:32" ht="15" customHeight="1" x14ac:dyDescent="0.25">
      <c r="A3" s="321" t="s">
        <v>254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</row>
    <row r="4" spans="1:32" ht="15" customHeight="1" x14ac:dyDescent="0.25">
      <c r="A4" s="321" t="s">
        <v>264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</row>
    <row r="5" spans="1:32" ht="15" customHeight="1" x14ac:dyDescent="0.25">
      <c r="A5" s="321" t="s">
        <v>248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</row>
    <row r="6" spans="1:32" ht="15" customHeight="1" x14ac:dyDescent="0.25">
      <c r="A6" s="321" t="s">
        <v>513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23" t="s">
        <v>260</v>
      </c>
      <c r="B8" s="316" t="s">
        <v>19</v>
      </c>
      <c r="C8" s="316"/>
      <c r="D8" s="316"/>
      <c r="E8" s="109"/>
      <c r="F8" s="316" t="s">
        <v>116</v>
      </c>
      <c r="G8" s="316"/>
      <c r="H8" s="316"/>
      <c r="I8" s="109"/>
      <c r="J8" s="316" t="s">
        <v>117</v>
      </c>
      <c r="K8" s="316"/>
      <c r="L8" s="316"/>
      <c r="M8" s="109"/>
      <c r="N8" s="316" t="s">
        <v>118</v>
      </c>
      <c r="O8" s="316"/>
      <c r="P8" s="316"/>
      <c r="Q8" s="109"/>
      <c r="R8" s="316" t="s">
        <v>119</v>
      </c>
      <c r="S8" s="316"/>
      <c r="T8" s="316"/>
      <c r="U8" s="109"/>
      <c r="V8" s="316" t="s">
        <v>120</v>
      </c>
      <c r="W8" s="316"/>
      <c r="X8" s="316"/>
      <c r="Y8" s="109"/>
      <c r="Z8" s="316" t="s">
        <v>121</v>
      </c>
      <c r="AA8" s="316"/>
      <c r="AB8" s="316"/>
    </row>
    <row r="9" spans="1:32" ht="15" customHeight="1" thickBot="1" x14ac:dyDescent="0.3">
      <c r="A9" s="324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SUM(B13:B39)</f>
        <v>302214</v>
      </c>
      <c r="C11" s="153">
        <f>SUM(C13:C39)</f>
        <v>149840</v>
      </c>
      <c r="D11" s="153">
        <f>SUM(D13:D39)</f>
        <v>152374</v>
      </c>
      <c r="E11" s="153"/>
      <c r="F11" s="153">
        <f>SUM(F13:F39)</f>
        <v>75674</v>
      </c>
      <c r="G11" s="153">
        <f>SUM(G13:G39)</f>
        <v>39076</v>
      </c>
      <c r="H11" s="153">
        <f>SUM(H13:H39)</f>
        <v>36598</v>
      </c>
      <c r="I11" s="153"/>
      <c r="J11" s="153">
        <f>SUM(J13:J39)</f>
        <v>65073</v>
      </c>
      <c r="K11" s="153">
        <f>SUM(K13:K39)</f>
        <v>32658</v>
      </c>
      <c r="L11" s="153">
        <f>SUM(L13:L39)</f>
        <v>32415</v>
      </c>
      <c r="M11" s="153"/>
      <c r="N11" s="153">
        <f>SUM(N13:N39)</f>
        <v>54276</v>
      </c>
      <c r="O11" s="153">
        <f>SUM(O13:O39)</f>
        <v>26771</v>
      </c>
      <c r="P11" s="153">
        <f>SUM(P13:P39)</f>
        <v>27505</v>
      </c>
      <c r="Q11" s="153"/>
      <c r="R11" s="153">
        <f>SUM(R13:R39)</f>
        <v>51410</v>
      </c>
      <c r="S11" s="153">
        <f>SUM(S13:S39)</f>
        <v>25279</v>
      </c>
      <c r="T11" s="153">
        <f>SUM(T13:T39)</f>
        <v>26131</v>
      </c>
      <c r="U11" s="153"/>
      <c r="V11" s="153">
        <f>SUM(V13:V39)</f>
        <v>43493</v>
      </c>
      <c r="W11" s="153">
        <f>SUM(W13:W39)</f>
        <v>20316</v>
      </c>
      <c r="X11" s="153">
        <f>SUM(X13:X39)</f>
        <v>23177</v>
      </c>
      <c r="Y11" s="153"/>
      <c r="Z11" s="153">
        <f>SUM(Z13:Z39)</f>
        <v>12288</v>
      </c>
      <c r="AA11" s="153">
        <f>SUM(AA13:AA39)</f>
        <v>5740</v>
      </c>
      <c r="AB11" s="153">
        <f>SUM(AB13:AB39)</f>
        <v>6548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5">
      <c r="A13" s="108" t="s">
        <v>79</v>
      </c>
      <c r="B13" s="172">
        <f>+'C55'!B13+'C66'!B13</f>
        <v>20278</v>
      </c>
      <c r="C13" s="172">
        <f>+'C55'!C13+'C66'!C13</f>
        <v>10427</v>
      </c>
      <c r="D13" s="172">
        <f>+'C55'!D13+'C66'!D13</f>
        <v>9851</v>
      </c>
      <c r="E13" s="119"/>
      <c r="F13" s="172">
        <f>+'C55'!F13+'C66'!F13</f>
        <v>5254</v>
      </c>
      <c r="G13" s="172">
        <f>+'C55'!G13+'C66'!G13</f>
        <v>2823</v>
      </c>
      <c r="H13" s="172">
        <f>+'C55'!H13+'C66'!H13</f>
        <v>2431</v>
      </c>
      <c r="I13" s="119"/>
      <c r="J13" s="172">
        <f>+'C55'!J13+'C66'!J13</f>
        <v>4286</v>
      </c>
      <c r="K13" s="172">
        <f>+'C55'!K13+'C66'!K13</f>
        <v>2240</v>
      </c>
      <c r="L13" s="172">
        <f>+'C55'!L13+'C66'!L13</f>
        <v>2046</v>
      </c>
      <c r="M13" s="119"/>
      <c r="N13" s="172">
        <f>+'C55'!N13+'C66'!N13</f>
        <v>3594</v>
      </c>
      <c r="O13" s="172">
        <f>+'C55'!O13+'C66'!O13</f>
        <v>1853</v>
      </c>
      <c r="P13" s="172">
        <f>+'C55'!P13+'C66'!P13</f>
        <v>1741</v>
      </c>
      <c r="Q13" s="119"/>
      <c r="R13" s="172">
        <f>+'C55'!R13+'C66'!R13</f>
        <v>3480</v>
      </c>
      <c r="S13" s="172">
        <f>+'C55'!S13+'C66'!S13</f>
        <v>1714</v>
      </c>
      <c r="T13" s="172">
        <f>+'C55'!T13+'C66'!T13</f>
        <v>1766</v>
      </c>
      <c r="U13" s="119"/>
      <c r="V13" s="172">
        <f>+'C55'!V13+'C66'!V13</f>
        <v>2946</v>
      </c>
      <c r="W13" s="172">
        <f>+'C55'!W13+'C66'!W13</f>
        <v>1456</v>
      </c>
      <c r="X13" s="172">
        <f>+'C55'!X13+'C66'!X13</f>
        <v>1490</v>
      </c>
      <c r="Y13" s="119"/>
      <c r="Z13" s="172">
        <f>+'C55'!Z13+'C66'!Z13</f>
        <v>718</v>
      </c>
      <c r="AA13" s="172">
        <f>+'C55'!AA13+'C66'!AA13</f>
        <v>341</v>
      </c>
      <c r="AB13" s="172">
        <f>+'C55'!AB13+'C66'!AB13</f>
        <v>377</v>
      </c>
    </row>
    <row r="14" spans="1:32" ht="15" customHeight="1" x14ac:dyDescent="0.25">
      <c r="A14" s="108" t="s">
        <v>80</v>
      </c>
      <c r="B14" s="172">
        <f>+'C55'!B14+'C66'!B14</f>
        <v>22092</v>
      </c>
      <c r="C14" s="172">
        <f>+'C55'!C14+'C66'!C14</f>
        <v>11071</v>
      </c>
      <c r="D14" s="172">
        <f>+'C55'!D14+'C66'!D14</f>
        <v>11021</v>
      </c>
      <c r="E14" s="119"/>
      <c r="F14" s="172">
        <f>+'C55'!F14+'C66'!F14</f>
        <v>5192</v>
      </c>
      <c r="G14" s="172">
        <f>+'C55'!G14+'C66'!G14</f>
        <v>2705</v>
      </c>
      <c r="H14" s="172">
        <f>+'C55'!H14+'C66'!H14</f>
        <v>2487</v>
      </c>
      <c r="I14" s="119"/>
      <c r="J14" s="172">
        <f>+'C55'!J14+'C66'!J14</f>
        <v>4680</v>
      </c>
      <c r="K14" s="172">
        <f>+'C55'!K14+'C66'!K14</f>
        <v>2396</v>
      </c>
      <c r="L14" s="172">
        <f>+'C55'!L14+'C66'!L14</f>
        <v>2284</v>
      </c>
      <c r="M14" s="119"/>
      <c r="N14" s="172">
        <f>+'C55'!N14+'C66'!N14</f>
        <v>4127</v>
      </c>
      <c r="O14" s="172">
        <f>+'C55'!O14+'C66'!O14</f>
        <v>2012</v>
      </c>
      <c r="P14" s="172">
        <f>+'C55'!P14+'C66'!P14</f>
        <v>2115</v>
      </c>
      <c r="Q14" s="119"/>
      <c r="R14" s="172">
        <f>+'C55'!R14+'C66'!R14</f>
        <v>4054</v>
      </c>
      <c r="S14" s="172">
        <f>+'C55'!S14+'C66'!S14</f>
        <v>2063</v>
      </c>
      <c r="T14" s="172">
        <f>+'C55'!T14+'C66'!T14</f>
        <v>1991</v>
      </c>
      <c r="U14" s="119"/>
      <c r="V14" s="172">
        <f>+'C55'!V14+'C66'!V14</f>
        <v>3447</v>
      </c>
      <c r="W14" s="172">
        <f>+'C55'!W14+'C66'!W14</f>
        <v>1601</v>
      </c>
      <c r="X14" s="172">
        <f>+'C55'!X14+'C66'!X14</f>
        <v>1846</v>
      </c>
      <c r="Y14" s="119"/>
      <c r="Z14" s="172">
        <f>+'C55'!Z14+'C66'!Z14</f>
        <v>592</v>
      </c>
      <c r="AA14" s="172">
        <f>+'C55'!AA14+'C66'!AA14</f>
        <v>294</v>
      </c>
      <c r="AB14" s="172">
        <f>+'C55'!AB14+'C66'!AB14</f>
        <v>298</v>
      </c>
    </row>
    <row r="15" spans="1:32" ht="15" customHeight="1" x14ac:dyDescent="0.25">
      <c r="A15" s="108" t="s">
        <v>81</v>
      </c>
      <c r="B15" s="172">
        <f>+'C55'!B15+'C66'!B15</f>
        <v>16748</v>
      </c>
      <c r="C15" s="172">
        <f>+'C55'!C15+'C66'!C15</f>
        <v>8133</v>
      </c>
      <c r="D15" s="172">
        <f>+'C55'!D15+'C66'!D15</f>
        <v>8615</v>
      </c>
      <c r="E15" s="119"/>
      <c r="F15" s="172">
        <f>+'C55'!F15+'C66'!F15</f>
        <v>4334</v>
      </c>
      <c r="G15" s="172">
        <f>+'C55'!G15+'C66'!G15</f>
        <v>2243</v>
      </c>
      <c r="H15" s="172">
        <f>+'C55'!H15+'C66'!H15</f>
        <v>2091</v>
      </c>
      <c r="I15" s="119"/>
      <c r="J15" s="172">
        <f>+'C55'!J15+'C66'!J15</f>
        <v>3586</v>
      </c>
      <c r="K15" s="172">
        <f>+'C55'!K15+'C66'!K15</f>
        <v>1741</v>
      </c>
      <c r="L15" s="172">
        <f>+'C55'!L15+'C66'!L15</f>
        <v>1845</v>
      </c>
      <c r="M15" s="119"/>
      <c r="N15" s="172">
        <f>+'C55'!N15+'C66'!N15</f>
        <v>2964</v>
      </c>
      <c r="O15" s="172">
        <f>+'C55'!O15+'C66'!O15</f>
        <v>1417</v>
      </c>
      <c r="P15" s="172">
        <f>+'C55'!P15+'C66'!P15</f>
        <v>1547</v>
      </c>
      <c r="Q15" s="119"/>
      <c r="R15" s="172">
        <f>+'C55'!R15+'C66'!R15</f>
        <v>2835</v>
      </c>
      <c r="S15" s="172">
        <f>+'C55'!S15+'C66'!S15</f>
        <v>1359</v>
      </c>
      <c r="T15" s="172">
        <f>+'C55'!T15+'C66'!T15</f>
        <v>1476</v>
      </c>
      <c r="U15" s="119"/>
      <c r="V15" s="172">
        <f>+'C55'!V15+'C66'!V15</f>
        <v>2400</v>
      </c>
      <c r="W15" s="172">
        <f>+'C55'!W15+'C66'!W15</f>
        <v>1084</v>
      </c>
      <c r="X15" s="172">
        <f>+'C55'!X15+'C66'!X15</f>
        <v>1316</v>
      </c>
      <c r="Y15" s="119"/>
      <c r="Z15" s="172">
        <f>+'C55'!Z15+'C66'!Z15</f>
        <v>629</v>
      </c>
      <c r="AA15" s="172">
        <f>+'C55'!AA15+'C66'!AA15</f>
        <v>289</v>
      </c>
      <c r="AB15" s="172">
        <f>+'C55'!AB15+'C66'!AB15</f>
        <v>340</v>
      </c>
    </row>
    <row r="16" spans="1:32" ht="15" customHeight="1" x14ac:dyDescent="0.25">
      <c r="A16" s="108" t="s">
        <v>82</v>
      </c>
      <c r="B16" s="172">
        <f>+'C55'!B16+'C66'!B16</f>
        <v>21088</v>
      </c>
      <c r="C16" s="172">
        <f>+'C55'!C16+'C66'!C16</f>
        <v>10224</v>
      </c>
      <c r="D16" s="172">
        <f>+'C55'!D16+'C66'!D16</f>
        <v>10864</v>
      </c>
      <c r="E16" s="119"/>
      <c r="F16" s="172">
        <f>+'C55'!F16+'C66'!F16</f>
        <v>5448</v>
      </c>
      <c r="G16" s="172">
        <f>+'C55'!G16+'C66'!G16</f>
        <v>2779</v>
      </c>
      <c r="H16" s="172">
        <f>+'C55'!H16+'C66'!H16</f>
        <v>2669</v>
      </c>
      <c r="I16" s="119"/>
      <c r="J16" s="172">
        <f>+'C55'!J16+'C66'!J16</f>
        <v>4141</v>
      </c>
      <c r="K16" s="172">
        <f>+'C55'!K16+'C66'!K16</f>
        <v>2014</v>
      </c>
      <c r="L16" s="172">
        <f>+'C55'!L16+'C66'!L16</f>
        <v>2127</v>
      </c>
      <c r="M16" s="119"/>
      <c r="N16" s="172">
        <f>+'C55'!N16+'C66'!N16</f>
        <v>3542</v>
      </c>
      <c r="O16" s="172">
        <f>+'C55'!O16+'C66'!O16</f>
        <v>1744</v>
      </c>
      <c r="P16" s="172">
        <f>+'C55'!P16+'C66'!P16</f>
        <v>1798</v>
      </c>
      <c r="Q16" s="119"/>
      <c r="R16" s="172">
        <f>+'C55'!R16+'C66'!R16</f>
        <v>3647</v>
      </c>
      <c r="S16" s="172">
        <f>+'C55'!S16+'C66'!S16</f>
        <v>1776</v>
      </c>
      <c r="T16" s="172">
        <f>+'C55'!T16+'C66'!T16</f>
        <v>1871</v>
      </c>
      <c r="U16" s="119"/>
      <c r="V16" s="172">
        <f>+'C55'!V16+'C66'!V16</f>
        <v>3051</v>
      </c>
      <c r="W16" s="172">
        <f>+'C55'!W16+'C66'!W16</f>
        <v>1358</v>
      </c>
      <c r="X16" s="172">
        <f>+'C55'!X16+'C66'!X16</f>
        <v>1693</v>
      </c>
      <c r="Y16" s="119"/>
      <c r="Z16" s="172">
        <f>+'C55'!Z16+'C66'!Z16</f>
        <v>1259</v>
      </c>
      <c r="AA16" s="172">
        <f>+'C55'!AA16+'C66'!AA16</f>
        <v>553</v>
      </c>
      <c r="AB16" s="172">
        <f>+'C55'!AB16+'C66'!AB16</f>
        <v>706</v>
      </c>
    </row>
    <row r="17" spans="1:28" ht="15" customHeight="1" x14ac:dyDescent="0.25">
      <c r="A17" s="108" t="s">
        <v>83</v>
      </c>
      <c r="B17" s="172">
        <f>+'C55'!B17+'C66'!B17</f>
        <v>5008</v>
      </c>
      <c r="C17" s="172">
        <f>+'C55'!C17+'C66'!C17</f>
        <v>2572</v>
      </c>
      <c r="D17" s="172">
        <f>+'C55'!D17+'C66'!D17</f>
        <v>2436</v>
      </c>
      <c r="E17" s="119"/>
      <c r="F17" s="172">
        <f>+'C55'!F17+'C66'!F17</f>
        <v>1038</v>
      </c>
      <c r="G17" s="172">
        <f>+'C55'!G17+'C66'!G17</f>
        <v>566</v>
      </c>
      <c r="H17" s="172">
        <f>+'C55'!H17+'C66'!H17</f>
        <v>472</v>
      </c>
      <c r="I17" s="119"/>
      <c r="J17" s="172">
        <f>+'C55'!J17+'C66'!J17</f>
        <v>1048</v>
      </c>
      <c r="K17" s="172">
        <f>+'C55'!K17+'C66'!K17</f>
        <v>549</v>
      </c>
      <c r="L17" s="172">
        <f>+'C55'!L17+'C66'!L17</f>
        <v>499</v>
      </c>
      <c r="M17" s="119"/>
      <c r="N17" s="172">
        <f>+'C55'!N17+'C66'!N17</f>
        <v>933</v>
      </c>
      <c r="O17" s="172">
        <f>+'C55'!O17+'C66'!O17</f>
        <v>477</v>
      </c>
      <c r="P17" s="172">
        <f>+'C55'!P17+'C66'!P17</f>
        <v>456</v>
      </c>
      <c r="Q17" s="119"/>
      <c r="R17" s="172">
        <f>+'C55'!R17+'C66'!R17</f>
        <v>917</v>
      </c>
      <c r="S17" s="172">
        <f>+'C55'!S17+'C66'!S17</f>
        <v>471</v>
      </c>
      <c r="T17" s="172">
        <f>+'C55'!T17+'C66'!T17</f>
        <v>446</v>
      </c>
      <c r="U17" s="119"/>
      <c r="V17" s="172">
        <f>+'C55'!V17+'C66'!V17</f>
        <v>779</v>
      </c>
      <c r="W17" s="172">
        <f>+'C55'!W17+'C66'!W17</f>
        <v>374</v>
      </c>
      <c r="X17" s="172">
        <f>+'C55'!X17+'C66'!X17</f>
        <v>405</v>
      </c>
      <c r="Y17" s="119"/>
      <c r="Z17" s="172">
        <f>+'C55'!Z17+'C66'!Z17</f>
        <v>293</v>
      </c>
      <c r="AA17" s="172">
        <f>+'C55'!AA17+'C66'!AA17</f>
        <v>135</v>
      </c>
      <c r="AB17" s="172">
        <f>+'C55'!AB17+'C66'!AB17</f>
        <v>158</v>
      </c>
    </row>
    <row r="18" spans="1:28" ht="15" customHeight="1" x14ac:dyDescent="0.25">
      <c r="A18" s="108" t="s">
        <v>84</v>
      </c>
      <c r="B18" s="172">
        <f>+'C55'!B18+'C66'!B18</f>
        <v>10435</v>
      </c>
      <c r="C18" s="172">
        <f>+'C55'!C18+'C66'!C18</f>
        <v>5302</v>
      </c>
      <c r="D18" s="172">
        <f>+'C55'!D18+'C66'!D18</f>
        <v>5133</v>
      </c>
      <c r="E18" s="119"/>
      <c r="F18" s="172">
        <f>+'C55'!F18+'C66'!F18</f>
        <v>2575</v>
      </c>
      <c r="G18" s="172">
        <f>+'C55'!G18+'C66'!G18</f>
        <v>1346</v>
      </c>
      <c r="H18" s="172">
        <f>+'C55'!H18+'C66'!H18</f>
        <v>1229</v>
      </c>
      <c r="I18" s="119"/>
      <c r="J18" s="172">
        <f>+'C55'!J18+'C66'!J18</f>
        <v>2181</v>
      </c>
      <c r="K18" s="172">
        <f>+'C55'!K18+'C66'!K18</f>
        <v>1150</v>
      </c>
      <c r="L18" s="172">
        <f>+'C55'!L18+'C66'!L18</f>
        <v>1031</v>
      </c>
      <c r="M18" s="119"/>
      <c r="N18" s="172">
        <f>+'C55'!N18+'C66'!N18</f>
        <v>1989</v>
      </c>
      <c r="O18" s="172">
        <f>+'C55'!O18+'C66'!O18</f>
        <v>970</v>
      </c>
      <c r="P18" s="172">
        <f>+'C55'!P18+'C66'!P18</f>
        <v>1019</v>
      </c>
      <c r="Q18" s="119"/>
      <c r="R18" s="172">
        <f>+'C55'!R18+'C66'!R18</f>
        <v>1765</v>
      </c>
      <c r="S18" s="172">
        <f>+'C55'!S18+'C66'!S18</f>
        <v>867</v>
      </c>
      <c r="T18" s="172">
        <f>+'C55'!T18+'C66'!T18</f>
        <v>898</v>
      </c>
      <c r="U18" s="119"/>
      <c r="V18" s="172">
        <f>+'C55'!V18+'C66'!V18</f>
        <v>1477</v>
      </c>
      <c r="W18" s="172">
        <f>+'C55'!W18+'C66'!W18</f>
        <v>721</v>
      </c>
      <c r="X18" s="172">
        <f>+'C55'!X18+'C66'!X18</f>
        <v>756</v>
      </c>
      <c r="Y18" s="119"/>
      <c r="Z18" s="172">
        <f>+'C55'!Z18+'C66'!Z18</f>
        <v>448</v>
      </c>
      <c r="AA18" s="172">
        <f>+'C55'!AA18+'C66'!AA18</f>
        <v>248</v>
      </c>
      <c r="AB18" s="172">
        <f>+'C55'!AB18+'C66'!AB18</f>
        <v>200</v>
      </c>
    </row>
    <row r="19" spans="1:28" ht="15" customHeight="1" x14ac:dyDescent="0.25">
      <c r="A19" s="108" t="s">
        <v>85</v>
      </c>
      <c r="B19" s="172">
        <f>+'C55'!B19+'C66'!B19</f>
        <v>2635</v>
      </c>
      <c r="C19" s="172">
        <f>+'C55'!C19+'C66'!C19</f>
        <v>1314</v>
      </c>
      <c r="D19" s="172">
        <f>+'C55'!D19+'C66'!D19</f>
        <v>1321</v>
      </c>
      <c r="E19" s="119"/>
      <c r="F19" s="172">
        <f>+'C55'!F19+'C66'!F19</f>
        <v>564</v>
      </c>
      <c r="G19" s="172">
        <f>+'C55'!G19+'C66'!G19</f>
        <v>271</v>
      </c>
      <c r="H19" s="172">
        <f>+'C55'!H19+'C66'!H19</f>
        <v>293</v>
      </c>
      <c r="I19" s="119"/>
      <c r="J19" s="172">
        <f>+'C55'!J19+'C66'!J19</f>
        <v>536</v>
      </c>
      <c r="K19" s="172">
        <f>+'C55'!K19+'C66'!K19</f>
        <v>280</v>
      </c>
      <c r="L19" s="172">
        <f>+'C55'!L19+'C66'!L19</f>
        <v>256</v>
      </c>
      <c r="M19" s="119"/>
      <c r="N19" s="172">
        <f>+'C55'!N19+'C66'!N19</f>
        <v>460</v>
      </c>
      <c r="O19" s="172">
        <f>+'C55'!O19+'C66'!O19</f>
        <v>240</v>
      </c>
      <c r="P19" s="172">
        <f>+'C55'!P19+'C66'!P19</f>
        <v>220</v>
      </c>
      <c r="Q19" s="119"/>
      <c r="R19" s="172">
        <f>+'C55'!R19+'C66'!R19</f>
        <v>414</v>
      </c>
      <c r="S19" s="172">
        <f>+'C55'!S19+'C66'!S19</f>
        <v>218</v>
      </c>
      <c r="T19" s="172">
        <f>+'C55'!T19+'C66'!T19</f>
        <v>196</v>
      </c>
      <c r="U19" s="119"/>
      <c r="V19" s="172">
        <f>+'C55'!V19+'C66'!V19</f>
        <v>476</v>
      </c>
      <c r="W19" s="172">
        <f>+'C55'!W19+'C66'!W19</f>
        <v>224</v>
      </c>
      <c r="X19" s="172">
        <f>+'C55'!X19+'C66'!X19</f>
        <v>252</v>
      </c>
      <c r="Y19" s="119"/>
      <c r="Z19" s="172">
        <f>+'C55'!Z19+'C66'!Z19</f>
        <v>185</v>
      </c>
      <c r="AA19" s="172">
        <f>+'C55'!AA19+'C66'!AA19</f>
        <v>81</v>
      </c>
      <c r="AB19" s="172">
        <f>+'C55'!AB19+'C66'!AB19</f>
        <v>104</v>
      </c>
    </row>
    <row r="20" spans="1:28" ht="15" customHeight="1" x14ac:dyDescent="0.25">
      <c r="A20" s="108" t="s">
        <v>86</v>
      </c>
      <c r="B20" s="172">
        <f>+'C55'!B20+'C66'!B20</f>
        <v>27468</v>
      </c>
      <c r="C20" s="172">
        <f>+'C55'!C20+'C66'!C20</f>
        <v>13490</v>
      </c>
      <c r="D20" s="172">
        <f>+'C55'!D20+'C66'!D20</f>
        <v>13978</v>
      </c>
      <c r="E20" s="119"/>
      <c r="F20" s="172">
        <f>+'C55'!F20+'C66'!F20</f>
        <v>6774</v>
      </c>
      <c r="G20" s="172">
        <f>+'C55'!G20+'C66'!G20</f>
        <v>3506</v>
      </c>
      <c r="H20" s="172">
        <f>+'C55'!H20+'C66'!H20</f>
        <v>3268</v>
      </c>
      <c r="I20" s="119"/>
      <c r="J20" s="172">
        <f>+'C55'!J20+'C66'!J20</f>
        <v>5913</v>
      </c>
      <c r="K20" s="172">
        <f>+'C55'!K20+'C66'!K20</f>
        <v>2939</v>
      </c>
      <c r="L20" s="172">
        <f>+'C55'!L20+'C66'!L20</f>
        <v>2974</v>
      </c>
      <c r="M20" s="119"/>
      <c r="N20" s="172">
        <f>+'C55'!N20+'C66'!N20</f>
        <v>4960</v>
      </c>
      <c r="O20" s="172">
        <f>+'C55'!O20+'C66'!O20</f>
        <v>2424</v>
      </c>
      <c r="P20" s="172">
        <f>+'C55'!P20+'C66'!P20</f>
        <v>2536</v>
      </c>
      <c r="Q20" s="119"/>
      <c r="R20" s="172">
        <f>+'C55'!R20+'C66'!R20</f>
        <v>4565</v>
      </c>
      <c r="S20" s="172">
        <f>+'C55'!S20+'C66'!S20</f>
        <v>2162</v>
      </c>
      <c r="T20" s="172">
        <f>+'C55'!T20+'C66'!T20</f>
        <v>2403</v>
      </c>
      <c r="U20" s="119"/>
      <c r="V20" s="172">
        <f>+'C55'!V20+'C66'!V20</f>
        <v>4102</v>
      </c>
      <c r="W20" s="172">
        <f>+'C55'!W20+'C66'!W20</f>
        <v>1934</v>
      </c>
      <c r="X20" s="172">
        <f>+'C55'!X20+'C66'!X20</f>
        <v>2168</v>
      </c>
      <c r="Y20" s="119"/>
      <c r="Z20" s="172">
        <f>+'C55'!Z20+'C66'!Z20</f>
        <v>1154</v>
      </c>
      <c r="AA20" s="172">
        <f>+'C55'!AA20+'C66'!AA20</f>
        <v>525</v>
      </c>
      <c r="AB20" s="172">
        <f>+'C55'!AB20+'C66'!AB20</f>
        <v>629</v>
      </c>
    </row>
    <row r="21" spans="1:28" ht="15" customHeight="1" x14ac:dyDescent="0.25">
      <c r="A21" s="108" t="s">
        <v>87</v>
      </c>
      <c r="B21" s="172">
        <f>+'C55'!B21+'C66'!B21</f>
        <v>12760</v>
      </c>
      <c r="C21" s="172">
        <f>+'C55'!C21+'C66'!C21</f>
        <v>6276</v>
      </c>
      <c r="D21" s="172">
        <f>+'C55'!D21+'C66'!D21</f>
        <v>6484</v>
      </c>
      <c r="E21" s="119"/>
      <c r="F21" s="172">
        <f>+'C55'!F21+'C66'!F21</f>
        <v>2869</v>
      </c>
      <c r="G21" s="172">
        <f>+'C55'!G21+'C66'!G21</f>
        <v>1419</v>
      </c>
      <c r="H21" s="172">
        <f>+'C55'!H21+'C66'!H21</f>
        <v>1450</v>
      </c>
      <c r="I21" s="119"/>
      <c r="J21" s="172">
        <f>+'C55'!J21+'C66'!J21</f>
        <v>2790</v>
      </c>
      <c r="K21" s="172">
        <f>+'C55'!K21+'C66'!K21</f>
        <v>1390</v>
      </c>
      <c r="L21" s="172">
        <f>+'C55'!L21+'C66'!L21</f>
        <v>1400</v>
      </c>
      <c r="M21" s="119"/>
      <c r="N21" s="172">
        <f>+'C55'!N21+'C66'!N21</f>
        <v>2387</v>
      </c>
      <c r="O21" s="172">
        <f>+'C55'!O21+'C66'!O21</f>
        <v>1175</v>
      </c>
      <c r="P21" s="172">
        <f>+'C55'!P21+'C66'!P21</f>
        <v>1212</v>
      </c>
      <c r="Q21" s="119"/>
      <c r="R21" s="172">
        <f>+'C55'!R21+'C66'!R21</f>
        <v>2173</v>
      </c>
      <c r="S21" s="172">
        <f>+'C55'!S21+'C66'!S21</f>
        <v>1078</v>
      </c>
      <c r="T21" s="172">
        <f>+'C55'!T21+'C66'!T21</f>
        <v>1095</v>
      </c>
      <c r="U21" s="119"/>
      <c r="V21" s="172">
        <f>+'C55'!V21+'C66'!V21</f>
        <v>2188</v>
      </c>
      <c r="W21" s="172">
        <f>+'C55'!W21+'C66'!W21</f>
        <v>1033</v>
      </c>
      <c r="X21" s="172">
        <f>+'C55'!X21+'C66'!X21</f>
        <v>1155</v>
      </c>
      <c r="Y21" s="119"/>
      <c r="Z21" s="172">
        <f>+'C55'!Z21+'C66'!Z21</f>
        <v>353</v>
      </c>
      <c r="AA21" s="172">
        <f>+'C55'!AA21+'C66'!AA21</f>
        <v>181</v>
      </c>
      <c r="AB21" s="172">
        <f>+'C55'!AB21+'C66'!AB21</f>
        <v>172</v>
      </c>
    </row>
    <row r="22" spans="1:28" ht="15" customHeight="1" x14ac:dyDescent="0.25">
      <c r="A22" s="108" t="s">
        <v>88</v>
      </c>
      <c r="B22" s="172">
        <f>+'C55'!B22+'C66'!B22</f>
        <v>15994</v>
      </c>
      <c r="C22" s="172">
        <f>+'C55'!C22+'C66'!C22</f>
        <v>7934</v>
      </c>
      <c r="D22" s="172">
        <f>+'C55'!D22+'C66'!D22</f>
        <v>8060</v>
      </c>
      <c r="E22" s="119"/>
      <c r="F22" s="172">
        <f>+'C55'!F22+'C66'!F22</f>
        <v>3794</v>
      </c>
      <c r="G22" s="172">
        <f>+'C55'!G22+'C66'!G22</f>
        <v>2001</v>
      </c>
      <c r="H22" s="172">
        <f>+'C55'!H22+'C66'!H22</f>
        <v>1793</v>
      </c>
      <c r="I22" s="119"/>
      <c r="J22" s="172">
        <f>+'C55'!J22+'C66'!J22</f>
        <v>3333</v>
      </c>
      <c r="K22" s="172">
        <f>+'C55'!K22+'C66'!K22</f>
        <v>1655</v>
      </c>
      <c r="L22" s="172">
        <f>+'C55'!L22+'C66'!L22</f>
        <v>1678</v>
      </c>
      <c r="M22" s="119"/>
      <c r="N22" s="172">
        <f>+'C55'!N22+'C66'!N22</f>
        <v>3039</v>
      </c>
      <c r="O22" s="172">
        <f>+'C55'!O22+'C66'!O22</f>
        <v>1485</v>
      </c>
      <c r="P22" s="172">
        <f>+'C55'!P22+'C66'!P22</f>
        <v>1554</v>
      </c>
      <c r="Q22" s="119"/>
      <c r="R22" s="172">
        <f>+'C55'!R22+'C66'!R22</f>
        <v>2736</v>
      </c>
      <c r="S22" s="172">
        <f>+'C55'!S22+'C66'!S22</f>
        <v>1326</v>
      </c>
      <c r="T22" s="172">
        <f>+'C55'!T22+'C66'!T22</f>
        <v>1410</v>
      </c>
      <c r="U22" s="119"/>
      <c r="V22" s="172">
        <f>+'C55'!V22+'C66'!V22</f>
        <v>2260</v>
      </c>
      <c r="W22" s="172">
        <f>+'C55'!W22+'C66'!W22</f>
        <v>1079</v>
      </c>
      <c r="X22" s="172">
        <f>+'C55'!X22+'C66'!X22</f>
        <v>1181</v>
      </c>
      <c r="Y22" s="119"/>
      <c r="Z22" s="172">
        <f>+'C55'!Z22+'C66'!Z22</f>
        <v>832</v>
      </c>
      <c r="AA22" s="172">
        <f>+'C55'!AA22+'C66'!AA22</f>
        <v>388</v>
      </c>
      <c r="AB22" s="172">
        <f>+'C55'!AB22+'C66'!AB22</f>
        <v>444</v>
      </c>
    </row>
    <row r="23" spans="1:28" ht="15" customHeight="1" x14ac:dyDescent="0.25">
      <c r="A23" s="108" t="s">
        <v>89</v>
      </c>
      <c r="B23" s="172">
        <f>+'C55'!B23+'C66'!B23</f>
        <v>4883</v>
      </c>
      <c r="C23" s="172">
        <f>+'C55'!C23+'C66'!C23</f>
        <v>2342</v>
      </c>
      <c r="D23" s="172">
        <f>+'C55'!D23+'C66'!D23</f>
        <v>2541</v>
      </c>
      <c r="E23" s="119"/>
      <c r="F23" s="172">
        <f>+'C55'!F23+'C66'!F23</f>
        <v>1287</v>
      </c>
      <c r="G23" s="172">
        <f>+'C55'!G23+'C66'!G23</f>
        <v>652</v>
      </c>
      <c r="H23" s="172">
        <f>+'C55'!H23+'C66'!H23</f>
        <v>635</v>
      </c>
      <c r="I23" s="119"/>
      <c r="J23" s="172">
        <f>+'C55'!J23+'C66'!J23</f>
        <v>1141</v>
      </c>
      <c r="K23" s="172">
        <f>+'C55'!K23+'C66'!K23</f>
        <v>573</v>
      </c>
      <c r="L23" s="172">
        <f>+'C55'!L23+'C66'!L23</f>
        <v>568</v>
      </c>
      <c r="M23" s="119"/>
      <c r="N23" s="172">
        <f>+'C55'!N23+'C66'!N23</f>
        <v>864</v>
      </c>
      <c r="O23" s="172">
        <f>+'C55'!O23+'C66'!O23</f>
        <v>405</v>
      </c>
      <c r="P23" s="172">
        <f>+'C55'!P23+'C66'!P23</f>
        <v>459</v>
      </c>
      <c r="Q23" s="119"/>
      <c r="R23" s="172">
        <f>+'C55'!R23+'C66'!R23</f>
        <v>763</v>
      </c>
      <c r="S23" s="172">
        <f>+'C55'!S23+'C66'!S23</f>
        <v>348</v>
      </c>
      <c r="T23" s="172">
        <f>+'C55'!T23+'C66'!T23</f>
        <v>415</v>
      </c>
      <c r="U23" s="119"/>
      <c r="V23" s="172">
        <f>+'C55'!V23+'C66'!V23</f>
        <v>630</v>
      </c>
      <c r="W23" s="172">
        <f>+'C55'!W23+'C66'!W23</f>
        <v>288</v>
      </c>
      <c r="X23" s="172">
        <f>+'C55'!X23+'C66'!X23</f>
        <v>342</v>
      </c>
      <c r="Y23" s="119"/>
      <c r="Z23" s="172">
        <f>+'C55'!Z23+'C66'!Z23</f>
        <v>198</v>
      </c>
      <c r="AA23" s="172">
        <f>+'C55'!AA23+'C66'!AA23</f>
        <v>76</v>
      </c>
      <c r="AB23" s="172">
        <f>+'C55'!AB23+'C66'!AB23</f>
        <v>122</v>
      </c>
    </row>
    <row r="24" spans="1:28" ht="15" customHeight="1" x14ac:dyDescent="0.25">
      <c r="A24" s="154" t="s">
        <v>90</v>
      </c>
      <c r="B24" s="172">
        <f>+'C55'!B24+'C66'!B24</f>
        <v>25585</v>
      </c>
      <c r="C24" s="172">
        <f>+'C55'!C24+'C66'!C24</f>
        <v>12733</v>
      </c>
      <c r="D24" s="172">
        <f>+'C55'!D24+'C66'!D24</f>
        <v>12852</v>
      </c>
      <c r="E24" s="119"/>
      <c r="F24" s="172">
        <f>+'C55'!F24+'C66'!F24</f>
        <v>6511</v>
      </c>
      <c r="G24" s="172">
        <f>+'C55'!G24+'C66'!G24</f>
        <v>3324</v>
      </c>
      <c r="H24" s="172">
        <f>+'C55'!H24+'C66'!H24</f>
        <v>3187</v>
      </c>
      <c r="I24" s="119"/>
      <c r="J24" s="172">
        <f>+'C55'!J24+'C66'!J24</f>
        <v>5711</v>
      </c>
      <c r="K24" s="172">
        <f>+'C55'!K24+'C66'!K24</f>
        <v>2927</v>
      </c>
      <c r="L24" s="172">
        <f>+'C55'!L24+'C66'!L24</f>
        <v>2784</v>
      </c>
      <c r="M24" s="119"/>
      <c r="N24" s="172">
        <f>+'C55'!N24+'C66'!N24</f>
        <v>4481</v>
      </c>
      <c r="O24" s="172">
        <f>+'C55'!O24+'C66'!O24</f>
        <v>2200</v>
      </c>
      <c r="P24" s="172">
        <f>+'C55'!P24+'C66'!P24</f>
        <v>2281</v>
      </c>
      <c r="Q24" s="119"/>
      <c r="R24" s="172">
        <f>+'C55'!R24+'C66'!R24</f>
        <v>4484</v>
      </c>
      <c r="S24" s="172">
        <f>+'C55'!S24+'C66'!S24</f>
        <v>2161</v>
      </c>
      <c r="T24" s="172">
        <f>+'C55'!T24+'C66'!T24</f>
        <v>2323</v>
      </c>
      <c r="U24" s="119"/>
      <c r="V24" s="172">
        <f>+'C55'!V24+'C66'!V24</f>
        <v>3447</v>
      </c>
      <c r="W24" s="172">
        <f>+'C55'!W24+'C66'!W24</f>
        <v>1649</v>
      </c>
      <c r="X24" s="172">
        <f>+'C55'!X24+'C66'!X24</f>
        <v>1798</v>
      </c>
      <c r="Y24" s="119"/>
      <c r="Z24" s="172">
        <f>+'C55'!Z24+'C66'!Z24</f>
        <v>951</v>
      </c>
      <c r="AA24" s="172">
        <f>+'C55'!AA24+'C66'!AA24</f>
        <v>472</v>
      </c>
      <c r="AB24" s="172">
        <f>+'C55'!AB24+'C66'!AB24</f>
        <v>479</v>
      </c>
    </row>
    <row r="25" spans="1:28" ht="15" customHeight="1" x14ac:dyDescent="0.25">
      <c r="A25" s="108" t="s">
        <v>91</v>
      </c>
      <c r="B25" s="172">
        <f>+'C55'!B25+'C66'!B25</f>
        <v>5935</v>
      </c>
      <c r="C25" s="172">
        <f>+'C55'!C25+'C66'!C25</f>
        <v>3009</v>
      </c>
      <c r="D25" s="172">
        <f>+'C55'!D25+'C66'!D25</f>
        <v>2926</v>
      </c>
      <c r="E25" s="119"/>
      <c r="F25" s="172">
        <f>+'C55'!F25+'C66'!F25</f>
        <v>1500</v>
      </c>
      <c r="G25" s="172">
        <f>+'C55'!G25+'C66'!G25</f>
        <v>790</v>
      </c>
      <c r="H25" s="172">
        <f>+'C55'!H25+'C66'!H25</f>
        <v>710</v>
      </c>
      <c r="I25" s="119"/>
      <c r="J25" s="172">
        <f>+'C55'!J25+'C66'!J25</f>
        <v>1276</v>
      </c>
      <c r="K25" s="172">
        <f>+'C55'!K25+'C66'!K25</f>
        <v>642</v>
      </c>
      <c r="L25" s="172">
        <f>+'C55'!L25+'C66'!L25</f>
        <v>634</v>
      </c>
      <c r="M25" s="119"/>
      <c r="N25" s="172">
        <f>+'C55'!N25+'C66'!N25</f>
        <v>1050</v>
      </c>
      <c r="O25" s="172">
        <f>+'C55'!O25+'C66'!O25</f>
        <v>516</v>
      </c>
      <c r="P25" s="172">
        <f>+'C55'!P25+'C66'!P25</f>
        <v>534</v>
      </c>
      <c r="Q25" s="119"/>
      <c r="R25" s="172">
        <f>+'C55'!R25+'C66'!R25</f>
        <v>1083</v>
      </c>
      <c r="S25" s="172">
        <f>+'C55'!S25+'C66'!S25</f>
        <v>564</v>
      </c>
      <c r="T25" s="172">
        <f>+'C55'!T25+'C66'!T25</f>
        <v>519</v>
      </c>
      <c r="U25" s="119"/>
      <c r="V25" s="172">
        <f>+'C55'!V25+'C66'!V25</f>
        <v>910</v>
      </c>
      <c r="W25" s="172">
        <f>+'C55'!W25+'C66'!W25</f>
        <v>439</v>
      </c>
      <c r="X25" s="172">
        <f>+'C55'!X25+'C66'!X25</f>
        <v>471</v>
      </c>
      <c r="Y25" s="119"/>
      <c r="Z25" s="172">
        <f>+'C55'!Z25+'C66'!Z25</f>
        <v>116</v>
      </c>
      <c r="AA25" s="172">
        <f>+'C55'!AA25+'C66'!AA25</f>
        <v>58</v>
      </c>
      <c r="AB25" s="172">
        <f>+'C55'!AB25+'C66'!AB25</f>
        <v>58</v>
      </c>
    </row>
    <row r="26" spans="1:28" ht="15" customHeight="1" x14ac:dyDescent="0.25">
      <c r="A26" s="108" t="s">
        <v>92</v>
      </c>
      <c r="B26" s="172">
        <f>+'C55'!B26+'C66'!B26</f>
        <v>26112</v>
      </c>
      <c r="C26" s="172">
        <f>+'C55'!C26+'C66'!C26</f>
        <v>12828</v>
      </c>
      <c r="D26" s="172">
        <f>+'C55'!D26+'C66'!D26</f>
        <v>13284</v>
      </c>
      <c r="E26" s="119"/>
      <c r="F26" s="172">
        <f>+'C55'!F26+'C66'!F26</f>
        <v>6129</v>
      </c>
      <c r="G26" s="172">
        <f>+'C55'!G26+'C66'!G26</f>
        <v>3136</v>
      </c>
      <c r="H26" s="172">
        <f>+'C55'!H26+'C66'!H26</f>
        <v>2993</v>
      </c>
      <c r="I26" s="119"/>
      <c r="J26" s="172">
        <f>+'C55'!J26+'C66'!J26</f>
        <v>5590</v>
      </c>
      <c r="K26" s="172">
        <f>+'C55'!K26+'C66'!K26</f>
        <v>2719</v>
      </c>
      <c r="L26" s="172">
        <f>+'C55'!L26+'C66'!L26</f>
        <v>2871</v>
      </c>
      <c r="M26" s="119"/>
      <c r="N26" s="172">
        <f>+'C55'!N26+'C66'!N26</f>
        <v>4598</v>
      </c>
      <c r="O26" s="172">
        <f>+'C55'!O26+'C66'!O26</f>
        <v>2288</v>
      </c>
      <c r="P26" s="172">
        <f>+'C55'!P26+'C66'!P26</f>
        <v>2310</v>
      </c>
      <c r="Q26" s="119"/>
      <c r="R26" s="172">
        <f>+'C55'!R26+'C66'!R26</f>
        <v>4571</v>
      </c>
      <c r="S26" s="172">
        <f>+'C55'!S26+'C66'!S26</f>
        <v>2304</v>
      </c>
      <c r="T26" s="172">
        <f>+'C55'!T26+'C66'!T26</f>
        <v>2267</v>
      </c>
      <c r="U26" s="119"/>
      <c r="V26" s="172">
        <f>+'C55'!V26+'C66'!V26</f>
        <v>4076</v>
      </c>
      <c r="W26" s="172">
        <f>+'C55'!W26+'C66'!W26</f>
        <v>1880</v>
      </c>
      <c r="X26" s="172">
        <f>+'C55'!X26+'C66'!X26</f>
        <v>2196</v>
      </c>
      <c r="Y26" s="119"/>
      <c r="Z26" s="172">
        <f>+'C55'!Z26+'C66'!Z26</f>
        <v>1148</v>
      </c>
      <c r="AA26" s="172">
        <f>+'C55'!AA26+'C66'!AA26</f>
        <v>501</v>
      </c>
      <c r="AB26" s="172">
        <f>+'C55'!AB26+'C66'!AB26</f>
        <v>647</v>
      </c>
    </row>
    <row r="27" spans="1:28" ht="15" customHeight="1" x14ac:dyDescent="0.25">
      <c r="A27" s="108" t="s">
        <v>93</v>
      </c>
      <c r="B27" s="172">
        <f>+'C55'!B27+'C66'!B27</f>
        <v>4068</v>
      </c>
      <c r="C27" s="172">
        <f>+'C55'!C27+'C66'!C27</f>
        <v>2083</v>
      </c>
      <c r="D27" s="172">
        <f>+'C55'!D27+'C66'!D27</f>
        <v>1985</v>
      </c>
      <c r="E27" s="119"/>
      <c r="F27" s="172">
        <f>+'C55'!F27+'C66'!F27</f>
        <v>1199</v>
      </c>
      <c r="G27" s="172">
        <f>+'C55'!G27+'C66'!G27</f>
        <v>653</v>
      </c>
      <c r="H27" s="172">
        <f>+'C55'!H27+'C66'!H27</f>
        <v>546</v>
      </c>
      <c r="I27" s="119"/>
      <c r="J27" s="172">
        <f>+'C55'!J27+'C66'!J27</f>
        <v>982</v>
      </c>
      <c r="K27" s="172">
        <f>+'C55'!K27+'C66'!K27</f>
        <v>485</v>
      </c>
      <c r="L27" s="172">
        <f>+'C55'!L27+'C66'!L27</f>
        <v>497</v>
      </c>
      <c r="M27" s="119"/>
      <c r="N27" s="172">
        <f>+'C55'!N27+'C66'!N27</f>
        <v>730</v>
      </c>
      <c r="O27" s="172">
        <f>+'C55'!O27+'C66'!O27</f>
        <v>389</v>
      </c>
      <c r="P27" s="172">
        <f>+'C55'!P27+'C66'!P27</f>
        <v>341</v>
      </c>
      <c r="Q27" s="119"/>
      <c r="R27" s="172">
        <f>+'C55'!R27+'C66'!R27</f>
        <v>631</v>
      </c>
      <c r="S27" s="172">
        <f>+'C55'!S27+'C66'!S27</f>
        <v>306</v>
      </c>
      <c r="T27" s="172">
        <f>+'C55'!T27+'C66'!T27</f>
        <v>325</v>
      </c>
      <c r="U27" s="119"/>
      <c r="V27" s="172">
        <f>+'C55'!V27+'C66'!V27</f>
        <v>441</v>
      </c>
      <c r="W27" s="172">
        <f>+'C55'!W27+'C66'!W27</f>
        <v>203</v>
      </c>
      <c r="X27" s="172">
        <f>+'C55'!X27+'C66'!X27</f>
        <v>238</v>
      </c>
      <c r="Y27" s="119"/>
      <c r="Z27" s="172">
        <f>+'C55'!Z27+'C66'!Z27</f>
        <v>85</v>
      </c>
      <c r="AA27" s="172">
        <f>+'C55'!AA27+'C66'!AA27</f>
        <v>47</v>
      </c>
      <c r="AB27" s="172">
        <f>+'C55'!AB27+'C66'!AB27</f>
        <v>38</v>
      </c>
    </row>
    <row r="28" spans="1:28" ht="15" customHeight="1" x14ac:dyDescent="0.25">
      <c r="A28" s="108" t="s">
        <v>94</v>
      </c>
      <c r="B28" s="172">
        <f>+'C55'!B28+'C66'!B28</f>
        <v>7978</v>
      </c>
      <c r="C28" s="172">
        <f>+'C55'!C28+'C66'!C28</f>
        <v>3852</v>
      </c>
      <c r="D28" s="172">
        <f>+'C55'!D28+'C66'!D28</f>
        <v>4126</v>
      </c>
      <c r="E28" s="119"/>
      <c r="F28" s="172">
        <f>+'C55'!F28+'C66'!F28</f>
        <v>2071</v>
      </c>
      <c r="G28" s="172">
        <f>+'C55'!G28+'C66'!G28</f>
        <v>1059</v>
      </c>
      <c r="H28" s="172">
        <f>+'C55'!H28+'C66'!H28</f>
        <v>1012</v>
      </c>
      <c r="I28" s="119"/>
      <c r="J28" s="172">
        <f>+'C55'!J28+'C66'!J28</f>
        <v>1853</v>
      </c>
      <c r="K28" s="172">
        <f>+'C55'!K28+'C66'!K28</f>
        <v>898</v>
      </c>
      <c r="L28" s="172">
        <f>+'C55'!L28+'C66'!L28</f>
        <v>955</v>
      </c>
      <c r="M28" s="119"/>
      <c r="N28" s="172">
        <f>+'C55'!N28+'C66'!N28</f>
        <v>1401</v>
      </c>
      <c r="O28" s="172">
        <f>+'C55'!O28+'C66'!O28</f>
        <v>698</v>
      </c>
      <c r="P28" s="172">
        <f>+'C55'!P28+'C66'!P28</f>
        <v>703</v>
      </c>
      <c r="Q28" s="119"/>
      <c r="R28" s="172">
        <f>+'C55'!R28+'C66'!R28</f>
        <v>1377</v>
      </c>
      <c r="S28" s="172">
        <f>+'C55'!S28+'C66'!S28</f>
        <v>644</v>
      </c>
      <c r="T28" s="172">
        <f>+'C55'!T28+'C66'!T28</f>
        <v>733</v>
      </c>
      <c r="U28" s="119"/>
      <c r="V28" s="172">
        <f>+'C55'!V28+'C66'!V28</f>
        <v>1009</v>
      </c>
      <c r="W28" s="172">
        <f>+'C55'!W28+'C66'!W28</f>
        <v>440</v>
      </c>
      <c r="X28" s="172">
        <f>+'C55'!X28+'C66'!X28</f>
        <v>569</v>
      </c>
      <c r="Y28" s="119"/>
      <c r="Z28" s="172">
        <f>+'C55'!Z28+'C66'!Z28</f>
        <v>267</v>
      </c>
      <c r="AA28" s="172">
        <f>+'C55'!AA28+'C66'!AA28</f>
        <v>113</v>
      </c>
      <c r="AB28" s="172">
        <f>+'C55'!AB28+'C66'!AB28</f>
        <v>154</v>
      </c>
    </row>
    <row r="29" spans="1:28" ht="15" customHeight="1" x14ac:dyDescent="0.25">
      <c r="A29" s="108" t="s">
        <v>95</v>
      </c>
      <c r="B29" s="172">
        <f>+'C55'!B29+'C66'!B29</f>
        <v>5126</v>
      </c>
      <c r="C29" s="172">
        <f>+'C55'!C29+'C66'!C29</f>
        <v>2554</v>
      </c>
      <c r="D29" s="172">
        <f>+'C55'!D29+'C66'!D29</f>
        <v>2572</v>
      </c>
      <c r="E29" s="119"/>
      <c r="F29" s="172">
        <f>+'C55'!F29+'C66'!F29</f>
        <v>1114</v>
      </c>
      <c r="G29" s="172">
        <f>+'C55'!G29+'C66'!G29</f>
        <v>587</v>
      </c>
      <c r="H29" s="172">
        <f>+'C55'!H29+'C66'!H29</f>
        <v>527</v>
      </c>
      <c r="I29" s="119"/>
      <c r="J29" s="172">
        <f>+'C55'!J29+'C66'!J29</f>
        <v>1052</v>
      </c>
      <c r="K29" s="172">
        <f>+'C55'!K29+'C66'!K29</f>
        <v>523</v>
      </c>
      <c r="L29" s="172">
        <f>+'C55'!L29+'C66'!L29</f>
        <v>529</v>
      </c>
      <c r="M29" s="119"/>
      <c r="N29" s="172">
        <f>+'C55'!N29+'C66'!N29</f>
        <v>852</v>
      </c>
      <c r="O29" s="172">
        <f>+'C55'!O29+'C66'!O29</f>
        <v>404</v>
      </c>
      <c r="P29" s="172">
        <f>+'C55'!P29+'C66'!P29</f>
        <v>448</v>
      </c>
      <c r="Q29" s="119"/>
      <c r="R29" s="172">
        <f>+'C55'!R29+'C66'!R29</f>
        <v>922</v>
      </c>
      <c r="S29" s="172">
        <f>+'C55'!S29+'C66'!S29</f>
        <v>463</v>
      </c>
      <c r="T29" s="172">
        <f>+'C55'!T29+'C66'!T29</f>
        <v>459</v>
      </c>
      <c r="U29" s="119"/>
      <c r="V29" s="172">
        <f>+'C55'!V29+'C66'!V29</f>
        <v>830</v>
      </c>
      <c r="W29" s="172">
        <f>+'C55'!W29+'C66'!W29</f>
        <v>398</v>
      </c>
      <c r="X29" s="172">
        <f>+'C55'!X29+'C66'!X29</f>
        <v>432</v>
      </c>
      <c r="Y29" s="119"/>
      <c r="Z29" s="172">
        <f>+'C55'!Z29+'C66'!Z29</f>
        <v>356</v>
      </c>
      <c r="AA29" s="172">
        <f>+'C55'!AA29+'C66'!AA29</f>
        <v>179</v>
      </c>
      <c r="AB29" s="172">
        <f>+'C55'!AB29+'C66'!AB29</f>
        <v>177</v>
      </c>
    </row>
    <row r="30" spans="1:28" ht="15" customHeight="1" x14ac:dyDescent="0.25">
      <c r="A30" s="108" t="s">
        <v>96</v>
      </c>
      <c r="B30" s="172">
        <f>+'C55'!B30+'C66'!B30</f>
        <v>6500</v>
      </c>
      <c r="C30" s="172">
        <f>+'C55'!C30+'C66'!C30</f>
        <v>3239</v>
      </c>
      <c r="D30" s="172">
        <f>+'C55'!D30+'C66'!D30</f>
        <v>3261</v>
      </c>
      <c r="E30" s="119"/>
      <c r="F30" s="172">
        <f>+'C55'!F30+'C66'!F30</f>
        <v>1542</v>
      </c>
      <c r="G30" s="172">
        <f>+'C55'!G30+'C66'!G30</f>
        <v>802</v>
      </c>
      <c r="H30" s="172">
        <f>+'C55'!H30+'C66'!H30</f>
        <v>740</v>
      </c>
      <c r="I30" s="119"/>
      <c r="J30" s="172">
        <f>+'C55'!J30+'C66'!J30</f>
        <v>1373</v>
      </c>
      <c r="K30" s="172">
        <f>+'C55'!K30+'C66'!K30</f>
        <v>706</v>
      </c>
      <c r="L30" s="172">
        <f>+'C55'!L30+'C66'!L30</f>
        <v>667</v>
      </c>
      <c r="M30" s="119"/>
      <c r="N30" s="172">
        <f>+'C55'!N30+'C66'!N30</f>
        <v>1211</v>
      </c>
      <c r="O30" s="172">
        <f>+'C55'!O30+'C66'!O30</f>
        <v>588</v>
      </c>
      <c r="P30" s="172">
        <f>+'C55'!P30+'C66'!P30</f>
        <v>623</v>
      </c>
      <c r="Q30" s="119"/>
      <c r="R30" s="172">
        <f>+'C55'!R30+'C66'!R30</f>
        <v>1161</v>
      </c>
      <c r="S30" s="172">
        <f>+'C55'!S30+'C66'!S30</f>
        <v>580</v>
      </c>
      <c r="T30" s="172">
        <f>+'C55'!T30+'C66'!T30</f>
        <v>581</v>
      </c>
      <c r="U30" s="119"/>
      <c r="V30" s="172">
        <f>+'C55'!V30+'C66'!V30</f>
        <v>896</v>
      </c>
      <c r="W30" s="172">
        <f>+'C55'!W30+'C66'!W30</f>
        <v>417</v>
      </c>
      <c r="X30" s="172">
        <f>+'C55'!X30+'C66'!X30</f>
        <v>479</v>
      </c>
      <c r="Y30" s="119"/>
      <c r="Z30" s="172">
        <f>+'C55'!Z30+'C66'!Z30</f>
        <v>317</v>
      </c>
      <c r="AA30" s="172">
        <f>+'C55'!AA30+'C66'!AA30</f>
        <v>146</v>
      </c>
      <c r="AB30" s="172">
        <f>+'C55'!AB30+'C66'!AB30</f>
        <v>171</v>
      </c>
    </row>
    <row r="31" spans="1:28" ht="15" customHeight="1" x14ac:dyDescent="0.25">
      <c r="A31" s="108" t="s">
        <v>97</v>
      </c>
      <c r="B31" s="172">
        <f>+'C55'!B31+'C66'!B31</f>
        <v>4449</v>
      </c>
      <c r="C31" s="172">
        <f>+'C55'!C31+'C66'!C31</f>
        <v>2234</v>
      </c>
      <c r="D31" s="172">
        <f>+'C55'!D31+'C66'!D31</f>
        <v>2215</v>
      </c>
      <c r="E31" s="119"/>
      <c r="F31" s="172">
        <f>+'C55'!F31+'C66'!F31</f>
        <v>1046</v>
      </c>
      <c r="G31" s="172">
        <f>+'C55'!G31+'C66'!G31</f>
        <v>540</v>
      </c>
      <c r="H31" s="172">
        <f>+'C55'!H31+'C66'!H31</f>
        <v>506</v>
      </c>
      <c r="I31" s="119"/>
      <c r="J31" s="172">
        <f>+'C55'!J31+'C66'!J31</f>
        <v>887</v>
      </c>
      <c r="K31" s="172">
        <f>+'C55'!K31+'C66'!K31</f>
        <v>438</v>
      </c>
      <c r="L31" s="172">
        <f>+'C55'!L31+'C66'!L31</f>
        <v>449</v>
      </c>
      <c r="M31" s="119"/>
      <c r="N31" s="172">
        <f>+'C55'!N31+'C66'!N31</f>
        <v>848</v>
      </c>
      <c r="O31" s="172">
        <f>+'C55'!O31+'C66'!O31</f>
        <v>426</v>
      </c>
      <c r="P31" s="172">
        <f>+'C55'!P31+'C66'!P31</f>
        <v>422</v>
      </c>
      <c r="Q31" s="119"/>
      <c r="R31" s="172">
        <f>+'C55'!R31+'C66'!R31</f>
        <v>800</v>
      </c>
      <c r="S31" s="172">
        <f>+'C55'!S31+'C66'!S31</f>
        <v>395</v>
      </c>
      <c r="T31" s="172">
        <f>+'C55'!T31+'C66'!T31</f>
        <v>405</v>
      </c>
      <c r="U31" s="119"/>
      <c r="V31" s="172">
        <f>+'C55'!V31+'C66'!V31</f>
        <v>668</v>
      </c>
      <c r="W31" s="172">
        <f>+'C55'!W31+'C66'!W31</f>
        <v>336</v>
      </c>
      <c r="X31" s="172">
        <f>+'C55'!X31+'C66'!X31</f>
        <v>332</v>
      </c>
      <c r="Y31" s="119"/>
      <c r="Z31" s="172">
        <f>+'C55'!Z31+'C66'!Z31</f>
        <v>200</v>
      </c>
      <c r="AA31" s="172">
        <f>+'C55'!AA31+'C66'!AA31</f>
        <v>99</v>
      </c>
      <c r="AB31" s="172">
        <f>+'C55'!AB31+'C66'!AB31</f>
        <v>101</v>
      </c>
    </row>
    <row r="32" spans="1:28" ht="15" customHeight="1" x14ac:dyDescent="0.25">
      <c r="A32" s="108" t="s">
        <v>98</v>
      </c>
      <c r="B32" s="172">
        <f>+'C55'!B32+'C66'!B32</f>
        <v>9220</v>
      </c>
      <c r="C32" s="172">
        <f>+'C55'!C32+'C66'!C32</f>
        <v>4605</v>
      </c>
      <c r="D32" s="172">
        <f>+'C55'!D32+'C66'!D32</f>
        <v>4615</v>
      </c>
      <c r="E32" s="119"/>
      <c r="F32" s="172">
        <f>+'C55'!F32+'C66'!F32</f>
        <v>2521</v>
      </c>
      <c r="G32" s="172">
        <f>+'C55'!G32+'C66'!G32</f>
        <v>1303</v>
      </c>
      <c r="H32" s="172">
        <f>+'C55'!H32+'C66'!H32</f>
        <v>1218</v>
      </c>
      <c r="I32" s="119"/>
      <c r="J32" s="172">
        <f>+'C55'!J32+'C66'!J32</f>
        <v>1998</v>
      </c>
      <c r="K32" s="172">
        <f>+'C55'!K32+'C66'!K32</f>
        <v>1027</v>
      </c>
      <c r="L32" s="172">
        <f>+'C55'!L32+'C66'!L32</f>
        <v>971</v>
      </c>
      <c r="M32" s="119"/>
      <c r="N32" s="172">
        <f>+'C55'!N32+'C66'!N32</f>
        <v>1704</v>
      </c>
      <c r="O32" s="172">
        <f>+'C55'!O32+'C66'!O32</f>
        <v>829</v>
      </c>
      <c r="P32" s="172">
        <f>+'C55'!P32+'C66'!P32</f>
        <v>875</v>
      </c>
      <c r="Q32" s="119"/>
      <c r="R32" s="172">
        <f>+'C55'!R32+'C66'!R32</f>
        <v>1526</v>
      </c>
      <c r="S32" s="172">
        <f>+'C55'!S32+'C66'!S32</f>
        <v>775</v>
      </c>
      <c r="T32" s="172">
        <f>+'C55'!T32+'C66'!T32</f>
        <v>751</v>
      </c>
      <c r="U32" s="119"/>
      <c r="V32" s="172">
        <f>+'C55'!V32+'C66'!V32</f>
        <v>1282</v>
      </c>
      <c r="W32" s="172">
        <f>+'C55'!W32+'C66'!W32</f>
        <v>585</v>
      </c>
      <c r="X32" s="172">
        <f>+'C55'!X32+'C66'!X32</f>
        <v>697</v>
      </c>
      <c r="Y32" s="119"/>
      <c r="Z32" s="172">
        <f>+'C55'!Z32+'C66'!Z32</f>
        <v>189</v>
      </c>
      <c r="AA32" s="172">
        <f>+'C55'!AA32+'C66'!AA32</f>
        <v>86</v>
      </c>
      <c r="AB32" s="172">
        <f>+'C55'!AB32+'C66'!AB32</f>
        <v>103</v>
      </c>
    </row>
    <row r="33" spans="1:28" ht="15" customHeight="1" x14ac:dyDescent="0.25">
      <c r="A33" s="108" t="s">
        <v>99</v>
      </c>
      <c r="B33" s="172">
        <f>+'C55'!B33+'C66'!B33</f>
        <v>8852</v>
      </c>
      <c r="C33" s="172">
        <f>+'C55'!C33+'C66'!C33</f>
        <v>4424</v>
      </c>
      <c r="D33" s="172">
        <f>+'C55'!D33+'C66'!D33</f>
        <v>4428</v>
      </c>
      <c r="E33" s="119"/>
      <c r="F33" s="172">
        <f>+'C55'!F33+'C66'!F33</f>
        <v>2330</v>
      </c>
      <c r="G33" s="172">
        <f>+'C55'!G33+'C66'!G33</f>
        <v>1151</v>
      </c>
      <c r="H33" s="172">
        <f>+'C55'!H33+'C66'!H33</f>
        <v>1179</v>
      </c>
      <c r="I33" s="119"/>
      <c r="J33" s="172">
        <f>+'C55'!J33+'C66'!J33</f>
        <v>1926</v>
      </c>
      <c r="K33" s="172">
        <f>+'C55'!K33+'C66'!K33</f>
        <v>961</v>
      </c>
      <c r="L33" s="172">
        <f>+'C55'!L33+'C66'!L33</f>
        <v>965</v>
      </c>
      <c r="M33" s="119"/>
      <c r="N33" s="172">
        <f>+'C55'!N33+'C66'!N33</f>
        <v>1576</v>
      </c>
      <c r="O33" s="172">
        <f>+'C55'!O33+'C66'!O33</f>
        <v>805</v>
      </c>
      <c r="P33" s="172">
        <f>+'C55'!P33+'C66'!P33</f>
        <v>771</v>
      </c>
      <c r="Q33" s="119"/>
      <c r="R33" s="172">
        <f>+'C55'!R33+'C66'!R33</f>
        <v>1369</v>
      </c>
      <c r="S33" s="172">
        <f>+'C55'!S33+'C66'!S33</f>
        <v>722</v>
      </c>
      <c r="T33" s="172">
        <f>+'C55'!T33+'C66'!T33</f>
        <v>647</v>
      </c>
      <c r="U33" s="119"/>
      <c r="V33" s="172">
        <f>+'C55'!V33+'C66'!V33</f>
        <v>1160</v>
      </c>
      <c r="W33" s="172">
        <f>+'C55'!W33+'C66'!W33</f>
        <v>559</v>
      </c>
      <c r="X33" s="172">
        <f>+'C55'!X33+'C66'!X33</f>
        <v>601</v>
      </c>
      <c r="Y33" s="119"/>
      <c r="Z33" s="172">
        <f>+'C55'!Z33+'C66'!Z33</f>
        <v>491</v>
      </c>
      <c r="AA33" s="172">
        <f>+'C55'!AA33+'C66'!AA33</f>
        <v>226</v>
      </c>
      <c r="AB33" s="172">
        <f>+'C55'!AB33+'C66'!AB33</f>
        <v>265</v>
      </c>
    </row>
    <row r="34" spans="1:28" ht="15" customHeight="1" x14ac:dyDescent="0.25">
      <c r="A34" s="108" t="s">
        <v>100</v>
      </c>
      <c r="B34" s="172">
        <f>+'C55'!B34+'C66'!B34</f>
        <v>4177</v>
      </c>
      <c r="C34" s="172">
        <f>+'C55'!C34+'C66'!C34</f>
        <v>2058</v>
      </c>
      <c r="D34" s="172">
        <f>+'C55'!D34+'C66'!D34</f>
        <v>2119</v>
      </c>
      <c r="E34" s="119"/>
      <c r="F34" s="172">
        <f>+'C55'!F34+'C66'!F34</f>
        <v>1094</v>
      </c>
      <c r="G34" s="172">
        <f>+'C55'!G34+'C66'!G34</f>
        <v>550</v>
      </c>
      <c r="H34" s="172">
        <f>+'C55'!H34+'C66'!H34</f>
        <v>544</v>
      </c>
      <c r="I34" s="119"/>
      <c r="J34" s="172">
        <f>+'C55'!J34+'C66'!J34</f>
        <v>905</v>
      </c>
      <c r="K34" s="172">
        <f>+'C55'!K34+'C66'!K34</f>
        <v>446</v>
      </c>
      <c r="L34" s="172">
        <f>+'C55'!L34+'C66'!L34</f>
        <v>459</v>
      </c>
      <c r="M34" s="119"/>
      <c r="N34" s="172">
        <f>+'C55'!N34+'C66'!N34</f>
        <v>772</v>
      </c>
      <c r="O34" s="172">
        <f>+'C55'!O34+'C66'!O34</f>
        <v>376</v>
      </c>
      <c r="P34" s="172">
        <f>+'C55'!P34+'C66'!P34</f>
        <v>396</v>
      </c>
      <c r="Q34" s="119"/>
      <c r="R34" s="172">
        <f>+'C55'!R34+'C66'!R34</f>
        <v>623</v>
      </c>
      <c r="S34" s="172">
        <f>+'C55'!S34+'C66'!S34</f>
        <v>302</v>
      </c>
      <c r="T34" s="172">
        <f>+'C55'!T34+'C66'!T34</f>
        <v>321</v>
      </c>
      <c r="U34" s="119"/>
      <c r="V34" s="172">
        <f>+'C55'!V34+'C66'!V34</f>
        <v>482</v>
      </c>
      <c r="W34" s="172">
        <f>+'C55'!W34+'C66'!W34</f>
        <v>233</v>
      </c>
      <c r="X34" s="172">
        <f>+'C55'!X34+'C66'!X34</f>
        <v>249</v>
      </c>
      <c r="Y34" s="119"/>
      <c r="Z34" s="172">
        <f>+'C55'!Z34+'C66'!Z34</f>
        <v>301</v>
      </c>
      <c r="AA34" s="172">
        <f>+'C55'!AA34+'C66'!AA34</f>
        <v>151</v>
      </c>
      <c r="AB34" s="172">
        <f>+'C55'!AB34+'C66'!AB34</f>
        <v>150</v>
      </c>
    </row>
    <row r="35" spans="1:28" ht="15" customHeight="1" x14ac:dyDescent="0.25">
      <c r="A35" s="108" t="s">
        <v>101</v>
      </c>
      <c r="B35" s="172">
        <f>+'C55'!B35+'C66'!B35</f>
        <v>5127</v>
      </c>
      <c r="C35" s="172">
        <f>+'C55'!C35+'C66'!C35</f>
        <v>2536</v>
      </c>
      <c r="D35" s="172">
        <f>+'C55'!D35+'C66'!D35</f>
        <v>2591</v>
      </c>
      <c r="E35" s="119"/>
      <c r="F35" s="172">
        <f>+'C55'!F35+'C66'!F35</f>
        <v>1430</v>
      </c>
      <c r="G35" s="172">
        <f>+'C55'!G35+'C66'!G35</f>
        <v>726</v>
      </c>
      <c r="H35" s="172">
        <f>+'C55'!H35+'C66'!H35</f>
        <v>704</v>
      </c>
      <c r="I35" s="119"/>
      <c r="J35" s="172">
        <f>+'C55'!J35+'C66'!J35</f>
        <v>1190</v>
      </c>
      <c r="K35" s="172">
        <f>+'C55'!K35+'C66'!K35</f>
        <v>610</v>
      </c>
      <c r="L35" s="172">
        <f>+'C55'!L35+'C66'!L35</f>
        <v>580</v>
      </c>
      <c r="M35" s="119"/>
      <c r="N35" s="172">
        <f>+'C55'!N35+'C66'!N35</f>
        <v>922</v>
      </c>
      <c r="O35" s="172">
        <f>+'C55'!O35+'C66'!O35</f>
        <v>468</v>
      </c>
      <c r="P35" s="172">
        <f>+'C55'!P35+'C66'!P35</f>
        <v>454</v>
      </c>
      <c r="Q35" s="119"/>
      <c r="R35" s="172">
        <f>+'C55'!R35+'C66'!R35</f>
        <v>815</v>
      </c>
      <c r="S35" s="172">
        <f>+'C55'!S35+'C66'!S35</f>
        <v>396</v>
      </c>
      <c r="T35" s="172">
        <f>+'C55'!T35+'C66'!T35</f>
        <v>419</v>
      </c>
      <c r="U35" s="119"/>
      <c r="V35" s="172">
        <f>+'C55'!V35+'C66'!V35</f>
        <v>629</v>
      </c>
      <c r="W35" s="172">
        <f>+'C55'!W35+'C66'!W35</f>
        <v>266</v>
      </c>
      <c r="X35" s="172">
        <f>+'C55'!X35+'C66'!X35</f>
        <v>363</v>
      </c>
      <c r="Y35" s="119"/>
      <c r="Z35" s="172">
        <f>+'C55'!Z35+'C66'!Z35</f>
        <v>141</v>
      </c>
      <c r="AA35" s="172">
        <f>+'C55'!AA35+'C66'!AA35</f>
        <v>70</v>
      </c>
      <c r="AB35" s="172">
        <f>+'C55'!AB35+'C66'!AB35</f>
        <v>71</v>
      </c>
    </row>
    <row r="36" spans="1:28" ht="15" customHeight="1" x14ac:dyDescent="0.25">
      <c r="A36" s="108" t="s">
        <v>102</v>
      </c>
      <c r="B36" s="172">
        <f>+'C55'!B36+'C66'!B36</f>
        <v>1678</v>
      </c>
      <c r="C36" s="172">
        <f>+'C55'!C36+'C66'!C36</f>
        <v>825</v>
      </c>
      <c r="D36" s="172">
        <f>+'C55'!D36+'C66'!D36</f>
        <v>853</v>
      </c>
      <c r="E36" s="119"/>
      <c r="F36" s="172">
        <f>+'C55'!F36+'C66'!F36</f>
        <v>439</v>
      </c>
      <c r="G36" s="172">
        <f>+'C55'!G36+'C66'!G36</f>
        <v>230</v>
      </c>
      <c r="H36" s="172">
        <f>+'C55'!H36+'C66'!H36</f>
        <v>209</v>
      </c>
      <c r="I36" s="119"/>
      <c r="J36" s="172">
        <f>+'C55'!J36+'C66'!J36</f>
        <v>367</v>
      </c>
      <c r="K36" s="172">
        <f>+'C55'!K36+'C66'!K36</f>
        <v>170</v>
      </c>
      <c r="L36" s="172">
        <f>+'C55'!L36+'C66'!L36</f>
        <v>197</v>
      </c>
      <c r="M36" s="119"/>
      <c r="N36" s="172">
        <f>+'C55'!N36+'C66'!N36</f>
        <v>304</v>
      </c>
      <c r="O36" s="172">
        <f>+'C55'!O36+'C66'!O36</f>
        <v>153</v>
      </c>
      <c r="P36" s="172">
        <f>+'C55'!P36+'C66'!P36</f>
        <v>151</v>
      </c>
      <c r="Q36" s="119"/>
      <c r="R36" s="172">
        <f>+'C55'!R36+'C66'!R36</f>
        <v>244</v>
      </c>
      <c r="S36" s="172">
        <f>+'C55'!S36+'C66'!S36</f>
        <v>126</v>
      </c>
      <c r="T36" s="172">
        <f>+'C55'!T36+'C66'!T36</f>
        <v>118</v>
      </c>
      <c r="U36" s="119"/>
      <c r="V36" s="172">
        <f>+'C55'!V36+'C66'!V36</f>
        <v>192</v>
      </c>
      <c r="W36" s="172">
        <f>+'C55'!W36+'C66'!W36</f>
        <v>92</v>
      </c>
      <c r="X36" s="172">
        <f>+'C55'!X36+'C66'!X36</f>
        <v>100</v>
      </c>
      <c r="Y36" s="119"/>
      <c r="Z36" s="172">
        <f>+'C55'!Z36+'C66'!Z36</f>
        <v>132</v>
      </c>
      <c r="AA36" s="172">
        <f>+'C55'!AA36+'C66'!AA36</f>
        <v>54</v>
      </c>
      <c r="AB36" s="172">
        <f>+'C55'!AB36+'C66'!AB36</f>
        <v>78</v>
      </c>
    </row>
    <row r="37" spans="1:28" ht="15" customHeight="1" x14ac:dyDescent="0.25">
      <c r="A37" s="108" t="s">
        <v>103</v>
      </c>
      <c r="B37" s="172">
        <f>+'C55'!B37+'C66'!B37</f>
        <v>14115</v>
      </c>
      <c r="C37" s="172">
        <f>+'C55'!C37+'C66'!C37</f>
        <v>6912</v>
      </c>
      <c r="D37" s="172">
        <f>+'C55'!D37+'C66'!D37</f>
        <v>7203</v>
      </c>
      <c r="E37" s="119"/>
      <c r="F37" s="172">
        <f>+'C55'!F37+'C66'!F37</f>
        <v>3802</v>
      </c>
      <c r="G37" s="172">
        <f>+'C55'!G37+'C66'!G37</f>
        <v>1992</v>
      </c>
      <c r="H37" s="172">
        <f>+'C55'!H37+'C66'!H37</f>
        <v>1810</v>
      </c>
      <c r="I37" s="119"/>
      <c r="J37" s="172">
        <f>+'C55'!J37+'C66'!J37</f>
        <v>3132</v>
      </c>
      <c r="K37" s="172">
        <f>+'C55'!K37+'C66'!K37</f>
        <v>1558</v>
      </c>
      <c r="L37" s="172">
        <f>+'C55'!L37+'C66'!L37</f>
        <v>1574</v>
      </c>
      <c r="M37" s="119"/>
      <c r="N37" s="172">
        <f>+'C55'!N37+'C66'!N37</f>
        <v>2524</v>
      </c>
      <c r="O37" s="172">
        <f>+'C55'!O37+'C66'!O37</f>
        <v>1224</v>
      </c>
      <c r="P37" s="172">
        <f>+'C55'!P37+'C66'!P37</f>
        <v>1300</v>
      </c>
      <c r="Q37" s="119"/>
      <c r="R37" s="172">
        <f>+'C55'!R37+'C66'!R37</f>
        <v>2225</v>
      </c>
      <c r="S37" s="172">
        <f>+'C55'!S37+'C66'!S37</f>
        <v>1070</v>
      </c>
      <c r="T37" s="172">
        <f>+'C55'!T37+'C66'!T37</f>
        <v>1155</v>
      </c>
      <c r="U37" s="119"/>
      <c r="V37" s="172">
        <f>+'C55'!V37+'C66'!V37</f>
        <v>1882</v>
      </c>
      <c r="W37" s="172">
        <f>+'C55'!W37+'C66'!W37</f>
        <v>820</v>
      </c>
      <c r="X37" s="172">
        <f>+'C55'!X37+'C66'!X37</f>
        <v>1062</v>
      </c>
      <c r="Y37" s="119"/>
      <c r="Z37" s="172">
        <f>+'C55'!Z37+'C66'!Z37</f>
        <v>550</v>
      </c>
      <c r="AA37" s="172">
        <f>+'C55'!AA37+'C66'!AA37</f>
        <v>248</v>
      </c>
      <c r="AB37" s="172">
        <f>+'C55'!AB37+'C66'!AB37</f>
        <v>302</v>
      </c>
    </row>
    <row r="38" spans="1:28" ht="15" customHeight="1" x14ac:dyDescent="0.25">
      <c r="A38" s="108" t="s">
        <v>104</v>
      </c>
      <c r="B38" s="172">
        <f>+'C55'!B38+'C66'!B38</f>
        <v>11911</v>
      </c>
      <c r="C38" s="172">
        <f>+'C55'!C38+'C66'!C38</f>
        <v>5835</v>
      </c>
      <c r="D38" s="172">
        <f>+'C55'!D38+'C66'!D38</f>
        <v>6076</v>
      </c>
      <c r="E38" s="119"/>
      <c r="F38" s="172">
        <f>+'C55'!F38+'C66'!F38</f>
        <v>3219</v>
      </c>
      <c r="G38" s="172">
        <f>+'C55'!G38+'C66'!G38</f>
        <v>1605</v>
      </c>
      <c r="H38" s="172">
        <f>+'C55'!H38+'C66'!H38</f>
        <v>1614</v>
      </c>
      <c r="I38" s="119"/>
      <c r="J38" s="172">
        <f>+'C55'!J38+'C66'!J38</f>
        <v>2688</v>
      </c>
      <c r="K38" s="172">
        <f>+'C55'!K38+'C66'!K38</f>
        <v>1370</v>
      </c>
      <c r="L38" s="172">
        <f>+'C55'!L38+'C66'!L38</f>
        <v>1318</v>
      </c>
      <c r="M38" s="119"/>
      <c r="N38" s="172">
        <f>+'C55'!N38+'C66'!N38</f>
        <v>2100</v>
      </c>
      <c r="O38" s="172">
        <f>+'C55'!O38+'C66'!O38</f>
        <v>1024</v>
      </c>
      <c r="P38" s="172">
        <f>+'C55'!P38+'C66'!P38</f>
        <v>1076</v>
      </c>
      <c r="Q38" s="119"/>
      <c r="R38" s="172">
        <f>+'C55'!R38+'C66'!R38</f>
        <v>1940</v>
      </c>
      <c r="S38" s="172">
        <f>+'C55'!S38+'C66'!S38</f>
        <v>943</v>
      </c>
      <c r="T38" s="172">
        <f>+'C55'!T38+'C66'!T38</f>
        <v>997</v>
      </c>
      <c r="U38" s="119"/>
      <c r="V38" s="172">
        <f>+'C55'!V38+'C66'!V38</f>
        <v>1627</v>
      </c>
      <c r="W38" s="172">
        <f>+'C55'!W38+'C66'!W38</f>
        <v>734</v>
      </c>
      <c r="X38" s="172">
        <f>+'C55'!X38+'C66'!X38</f>
        <v>893</v>
      </c>
      <c r="Y38" s="119"/>
      <c r="Z38" s="172">
        <f>+'C55'!Z38+'C66'!Z38</f>
        <v>337</v>
      </c>
      <c r="AA38" s="172">
        <f>+'C55'!AA38+'C66'!AA38</f>
        <v>159</v>
      </c>
      <c r="AB38" s="172">
        <f>+'C55'!AB38+'C66'!AB38</f>
        <v>178</v>
      </c>
    </row>
    <row r="39" spans="1:28" ht="15" customHeight="1" thickBot="1" x14ac:dyDescent="0.3">
      <c r="A39" s="123" t="s">
        <v>105</v>
      </c>
      <c r="B39" s="121">
        <f>+'C55'!B39+'C66'!B39</f>
        <v>1992</v>
      </c>
      <c r="C39" s="121">
        <f>+'C55'!C39+'C66'!C39</f>
        <v>1028</v>
      </c>
      <c r="D39" s="121">
        <f>+'C55'!D39+'C66'!D39</f>
        <v>964</v>
      </c>
      <c r="E39" s="121"/>
      <c r="F39" s="121">
        <f>+'C55'!F39+'C66'!F39</f>
        <v>598</v>
      </c>
      <c r="G39" s="121">
        <f>+'C55'!G39+'C66'!G39</f>
        <v>317</v>
      </c>
      <c r="H39" s="121">
        <f>+'C55'!H39+'C66'!H39</f>
        <v>281</v>
      </c>
      <c r="I39" s="121"/>
      <c r="J39" s="121">
        <f>+'C55'!J39+'C66'!J39</f>
        <v>508</v>
      </c>
      <c r="K39" s="121">
        <f>+'C55'!K39+'C66'!K39</f>
        <v>251</v>
      </c>
      <c r="L39" s="121">
        <f>+'C55'!L39+'C66'!L39</f>
        <v>257</v>
      </c>
      <c r="M39" s="121"/>
      <c r="N39" s="121">
        <f>+'C55'!N39+'C66'!N39</f>
        <v>344</v>
      </c>
      <c r="O39" s="121">
        <f>+'C55'!O39+'C66'!O39</f>
        <v>181</v>
      </c>
      <c r="P39" s="121">
        <f>+'C55'!P39+'C66'!P39</f>
        <v>163</v>
      </c>
      <c r="Q39" s="121"/>
      <c r="R39" s="121">
        <f>+'C55'!R39+'C66'!R39</f>
        <v>290</v>
      </c>
      <c r="S39" s="121">
        <f>+'C55'!S39+'C66'!S39</f>
        <v>146</v>
      </c>
      <c r="T39" s="121">
        <f>+'C55'!T39+'C66'!T39</f>
        <v>144</v>
      </c>
      <c r="U39" s="121"/>
      <c r="V39" s="121">
        <f>+'C55'!V39+'C66'!V39</f>
        <v>206</v>
      </c>
      <c r="W39" s="121">
        <f>+'C55'!W39+'C66'!W39</f>
        <v>113</v>
      </c>
      <c r="X39" s="121">
        <f>+'C55'!X39+'C66'!X39</f>
        <v>93</v>
      </c>
      <c r="Y39" s="121"/>
      <c r="Z39" s="121">
        <f>+'C55'!Z39+'C66'!Z39</f>
        <v>46</v>
      </c>
      <c r="AA39" s="121">
        <f>+'C55'!AA39+'C66'!AA39</f>
        <v>20</v>
      </c>
      <c r="AB39" s="121">
        <f>+'C55'!AB39+'C66'!AB39</f>
        <v>26</v>
      </c>
    </row>
    <row r="40" spans="1:28" ht="15" customHeight="1" x14ac:dyDescent="0.25">
      <c r="A40" s="317" t="s">
        <v>256</v>
      </c>
      <c r="B40" s="317"/>
      <c r="C40" s="317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</row>
    <row r="41" spans="1:28" ht="15" customHeight="1" x14ac:dyDescent="0.25">
      <c r="A41" s="318" t="s">
        <v>242</v>
      </c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</row>
  </sheetData>
  <mergeCells count="17">
    <mergeCell ref="A4:AB4"/>
    <mergeCell ref="A5:AB5"/>
    <mergeCell ref="A40:AB40"/>
    <mergeCell ref="A41:AB41"/>
    <mergeCell ref="AE1:AF2"/>
    <mergeCell ref="A1:AB1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2:AB2"/>
    <mergeCell ref="A3:AB3"/>
  </mergeCells>
  <hyperlinks>
    <hyperlink ref="AE1" r:id="rId1" location="INDICE!A1"/>
    <hyperlink ref="AE1:AF2" location="INDICE!A1" display="INDICE"/>
  </hyperlinks>
  <printOptions horizontalCentered="1"/>
  <pageMargins left="0.7" right="0.7" top="0.75" bottom="0.75" header="0.3" footer="0.3"/>
  <pageSetup scale="70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view="pageBreakPreview" topLeftCell="B70" zoomScaleNormal="100" zoomScaleSheetLayoutView="100" workbookViewId="0">
      <selection activeCell="BG92" sqref="BG92:BH93"/>
    </sheetView>
  </sheetViews>
  <sheetFormatPr baseColWidth="10" defaultRowHeight="15" customHeight="1" x14ac:dyDescent="0.2"/>
  <cols>
    <col min="1" max="1" width="16.28515625" style="102" bestFit="1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7" style="102" bestFit="1" customWidth="1"/>
    <col min="29" max="29" width="2.140625" style="102" customWidth="1"/>
    <col min="30" max="30" width="17" style="102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Z1" s="29"/>
      <c r="AA1" s="308" t="s">
        <v>356</v>
      </c>
      <c r="AB1" s="308"/>
      <c r="AD1" s="29"/>
      <c r="BF1" s="29"/>
      <c r="BG1" s="308" t="s">
        <v>356</v>
      </c>
      <c r="BH1" s="308"/>
      <c r="BI1" s="102"/>
    </row>
    <row r="2" spans="1:62" ht="15" customHeight="1" x14ac:dyDescent="0.2">
      <c r="Z2" s="30"/>
      <c r="AA2" s="308"/>
      <c r="AB2" s="308"/>
      <c r="AD2" s="30"/>
      <c r="BF2" s="30"/>
      <c r="BG2" s="308"/>
      <c r="BH2" s="308"/>
      <c r="BI2" s="102"/>
    </row>
    <row r="3" spans="1:62" ht="15" customHeight="1" x14ac:dyDescent="0.2">
      <c r="A3" s="326" t="s">
        <v>293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D3" s="326" t="s">
        <v>294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2" ht="15" customHeight="1" x14ac:dyDescent="0.2">
      <c r="A4" s="325" t="s">
        <v>137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D4" s="325" t="s">
        <v>138</v>
      </c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</row>
    <row r="5" spans="1:62" ht="15" customHeight="1" x14ac:dyDescent="0.2">
      <c r="A5" s="321" t="s">
        <v>254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D5" s="321" t="s">
        <v>254</v>
      </c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102"/>
    </row>
    <row r="6" spans="1:62" ht="15" customHeight="1" x14ac:dyDescent="0.2">
      <c r="A6" s="321" t="s">
        <v>264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D6" s="321" t="s">
        <v>264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102"/>
    </row>
    <row r="7" spans="1:62" ht="15" customHeight="1" x14ac:dyDescent="0.2">
      <c r="A7" s="321" t="s">
        <v>248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D7" s="321" t="s">
        <v>248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102"/>
    </row>
    <row r="8" spans="1:62" ht="15" customHeight="1" x14ac:dyDescent="0.2">
      <c r="A8" s="321" t="s">
        <v>513</v>
      </c>
      <c r="B8" s="321"/>
      <c r="C8" s="321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D8" s="321" t="s">
        <v>513</v>
      </c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102"/>
    </row>
    <row r="9" spans="1:62" ht="15" customHeight="1" thickBot="1" x14ac:dyDescent="0.25">
      <c r="A9" s="100"/>
      <c r="B9" s="142"/>
      <c r="C9" s="100"/>
      <c r="D9" s="100"/>
      <c r="E9" s="100"/>
      <c r="F9" s="101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D9" s="100"/>
      <c r="AE9" s="142"/>
      <c r="AF9" s="100"/>
      <c r="AG9" s="100"/>
      <c r="AH9" s="100"/>
      <c r="AI9" s="101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2"/>
    </row>
    <row r="10" spans="1:62" ht="15" customHeight="1" x14ac:dyDescent="0.2">
      <c r="A10" s="323" t="s">
        <v>260</v>
      </c>
      <c r="B10" s="316" t="s">
        <v>261</v>
      </c>
      <c r="C10" s="316"/>
      <c r="D10" s="316"/>
      <c r="E10" s="109"/>
      <c r="F10" s="316" t="s">
        <v>116</v>
      </c>
      <c r="G10" s="316"/>
      <c r="H10" s="316"/>
      <c r="I10" s="109"/>
      <c r="J10" s="316" t="s">
        <v>117</v>
      </c>
      <c r="K10" s="316"/>
      <c r="L10" s="316"/>
      <c r="M10" s="109"/>
      <c r="N10" s="316" t="s">
        <v>118</v>
      </c>
      <c r="O10" s="316"/>
      <c r="P10" s="316"/>
      <c r="Q10" s="109"/>
      <c r="R10" s="316" t="s">
        <v>119</v>
      </c>
      <c r="S10" s="316"/>
      <c r="T10" s="316"/>
      <c r="U10" s="109"/>
      <c r="V10" s="316" t="s">
        <v>120</v>
      </c>
      <c r="W10" s="316"/>
      <c r="X10" s="316"/>
      <c r="Y10" s="109"/>
      <c r="Z10" s="316" t="s">
        <v>121</v>
      </c>
      <c r="AA10" s="316"/>
      <c r="AB10" s="316"/>
      <c r="AD10" s="323" t="s">
        <v>260</v>
      </c>
      <c r="AE10" s="316" t="s">
        <v>261</v>
      </c>
      <c r="AF10" s="316"/>
      <c r="AG10" s="316"/>
      <c r="AH10" s="109"/>
      <c r="AI10" s="316" t="s">
        <v>116</v>
      </c>
      <c r="AJ10" s="316"/>
      <c r="AK10" s="316"/>
      <c r="AL10" s="109"/>
      <c r="AM10" s="316" t="s">
        <v>117</v>
      </c>
      <c r="AN10" s="316"/>
      <c r="AO10" s="316"/>
      <c r="AP10" s="109"/>
      <c r="AQ10" s="316" t="s">
        <v>118</v>
      </c>
      <c r="AR10" s="316"/>
      <c r="AS10" s="316"/>
      <c r="AT10" s="109"/>
      <c r="AU10" s="316" t="s">
        <v>119</v>
      </c>
      <c r="AV10" s="316"/>
      <c r="AW10" s="316"/>
      <c r="AX10" s="109"/>
      <c r="AY10" s="316" t="s">
        <v>120</v>
      </c>
      <c r="AZ10" s="316"/>
      <c r="BA10" s="316"/>
      <c r="BB10" s="109"/>
      <c r="BC10" s="316" t="s">
        <v>121</v>
      </c>
      <c r="BD10" s="316"/>
      <c r="BE10" s="316"/>
      <c r="BF10" s="102"/>
    </row>
    <row r="11" spans="1:62" ht="15" customHeight="1" thickBot="1" x14ac:dyDescent="0.25">
      <c r="A11" s="324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24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  <c r="BF11" s="102"/>
    </row>
    <row r="12" spans="1:62" ht="15" customHeight="1" x14ac:dyDescent="0.2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04"/>
      <c r="AE12" s="98"/>
      <c r="AF12" s="98"/>
      <c r="AG12" s="98"/>
      <c r="AH12" s="99"/>
      <c r="AI12" s="98"/>
      <c r="AJ12" s="98"/>
      <c r="AK12" s="98"/>
      <c r="AL12" s="99"/>
      <c r="AM12" s="98"/>
      <c r="AN12" s="98"/>
      <c r="AO12" s="98"/>
      <c r="AP12" s="99"/>
      <c r="AQ12" s="98"/>
      <c r="AR12" s="98"/>
      <c r="AS12" s="98"/>
      <c r="AT12" s="99"/>
      <c r="AU12" s="98"/>
      <c r="AV12" s="98"/>
      <c r="AW12" s="98"/>
      <c r="AX12" s="99"/>
      <c r="AY12" s="98"/>
      <c r="AZ12" s="98"/>
      <c r="BA12" s="98"/>
      <c r="BB12" s="99"/>
      <c r="BC12" s="98"/>
      <c r="BD12" s="98"/>
      <c r="BE12" s="98"/>
    </row>
    <row r="13" spans="1:62" s="155" customFormat="1" ht="15" customHeight="1" x14ac:dyDescent="0.25">
      <c r="A13" s="151" t="s">
        <v>262</v>
      </c>
      <c r="B13" s="153">
        <f>+F13+J13+N13+R13+V13+Z13</f>
        <v>188870</v>
      </c>
      <c r="C13" s="153">
        <f>+G13+K13+O13+S13+W13+AA13</f>
        <v>88194</v>
      </c>
      <c r="D13" s="153">
        <f>+H13+L13+P13+T13+X13+AB13</f>
        <v>100676</v>
      </c>
      <c r="E13" s="153"/>
      <c r="F13" s="153">
        <f>SUM(F15:F41)</f>
        <v>44456</v>
      </c>
      <c r="G13" s="153">
        <f>SUM(G15:G41)</f>
        <v>21492</v>
      </c>
      <c r="H13" s="153">
        <f>SUM(H15:H41)</f>
        <v>22964</v>
      </c>
      <c r="I13" s="153"/>
      <c r="J13" s="153">
        <f>SUM(J15:J41)</f>
        <v>36989</v>
      </c>
      <c r="K13" s="153">
        <f>SUM(K15:K41)</f>
        <v>17410</v>
      </c>
      <c r="L13" s="153">
        <f>SUM(L15:L41)</f>
        <v>19579</v>
      </c>
      <c r="M13" s="153"/>
      <c r="N13" s="153">
        <f>SUM(N15:N41)</f>
        <v>36441</v>
      </c>
      <c r="O13" s="153">
        <f>SUM(O15:O41)</f>
        <v>16991</v>
      </c>
      <c r="P13" s="153">
        <f>SUM(P15:P41)</f>
        <v>19450</v>
      </c>
      <c r="Q13" s="153"/>
      <c r="R13" s="153">
        <f>SUM(R15:R41)</f>
        <v>28661</v>
      </c>
      <c r="S13" s="153">
        <f>SUM(S15:S41)</f>
        <v>13085</v>
      </c>
      <c r="T13" s="153">
        <f>SUM(T15:T41)</f>
        <v>15576</v>
      </c>
      <c r="U13" s="153"/>
      <c r="V13" s="153">
        <f>SUM(V15:V41)</f>
        <v>32228</v>
      </c>
      <c r="W13" s="153">
        <f>SUM(W15:W41)</f>
        <v>14608</v>
      </c>
      <c r="X13" s="153">
        <f>SUM(X15:X41)</f>
        <v>17620</v>
      </c>
      <c r="Y13" s="153"/>
      <c r="Z13" s="153">
        <f>SUM(Z15:Z41)</f>
        <v>10095</v>
      </c>
      <c r="AA13" s="153">
        <f>SUM(AA15:AA41)</f>
        <v>4608</v>
      </c>
      <c r="AB13" s="153">
        <f>SUM(AB15:AB41)</f>
        <v>5487</v>
      </c>
      <c r="AD13" s="151" t="s">
        <v>262</v>
      </c>
      <c r="AE13" s="159">
        <f>+B13/(B13+B59+B106)*100</f>
        <v>62.495450243866927</v>
      </c>
      <c r="AF13" s="159">
        <f>+C13/(C13+C59+C106)*100</f>
        <v>58.858782701548321</v>
      </c>
      <c r="AG13" s="159">
        <f>+D13/(D13+D59+D106)*100</f>
        <v>66.071639518553042</v>
      </c>
      <c r="AH13" s="160"/>
      <c r="AI13" s="159">
        <f>+F13/(F13+F59+F106)*100</f>
        <v>58.746729391865102</v>
      </c>
      <c r="AJ13" s="159">
        <f>+G13/(G13+G59+G106)*100</f>
        <v>55.000511823113932</v>
      </c>
      <c r="AK13" s="159">
        <f>+H13/(H13+H59+H106)*100</f>
        <v>62.746598174763648</v>
      </c>
      <c r="AL13" s="160"/>
      <c r="AM13" s="159">
        <f>+J13/(J13+J59+J106)*100</f>
        <v>56.842315553301681</v>
      </c>
      <c r="AN13" s="159">
        <f>+K13/(K13+K59+K106)*100</f>
        <v>53.31006185314471</v>
      </c>
      <c r="AO13" s="159">
        <f>+L13/(L13+L59+L106)*100</f>
        <v>60.40104889711553</v>
      </c>
      <c r="AP13" s="160"/>
      <c r="AQ13" s="159">
        <f>+N13/(N13+N59+N106)*100</f>
        <v>67.140172451912449</v>
      </c>
      <c r="AR13" s="159">
        <f>+O13/(O13+O59+O106)*100</f>
        <v>63.467931717156624</v>
      </c>
      <c r="AS13" s="159">
        <f>+P13/(P13+P59+P106)*100</f>
        <v>70.714415560807126</v>
      </c>
      <c r="AT13" s="160"/>
      <c r="AU13" s="159">
        <f>+R13/(R13+R59+R106)*100</f>
        <v>55.749854113985606</v>
      </c>
      <c r="AV13" s="159">
        <f>+S13/(S13+S59+S106)*100</f>
        <v>51.762332370742513</v>
      </c>
      <c r="AW13" s="159">
        <f>+T13/(T13+T59+T106)*100</f>
        <v>59.607362902299954</v>
      </c>
      <c r="AX13" s="160"/>
      <c r="AY13" s="159">
        <f>+V13/(V13+V59+V106)*100</f>
        <v>74.099280343963386</v>
      </c>
      <c r="AZ13" s="159">
        <f>+W13/(W13+W59+W106)*100</f>
        <v>71.903918094113024</v>
      </c>
      <c r="BA13" s="159">
        <f>+X13/(X13+X59+X106)*100</f>
        <v>76.023644129956423</v>
      </c>
      <c r="BB13" s="160"/>
      <c r="BC13" s="159">
        <f>+Z13/(Z13+Z59+Z106)*100</f>
        <v>82.1533203125</v>
      </c>
      <c r="BD13" s="159">
        <f>+AA13/(AA13+AA59+AA106)*100</f>
        <v>80.278745644599297</v>
      </c>
      <c r="BE13" s="159">
        <f>+AB13/(AB13+AB59+AB106)*100</f>
        <v>83.796579108124618</v>
      </c>
      <c r="BF13" s="97"/>
      <c r="BG13" s="97"/>
      <c r="BH13" s="97"/>
      <c r="BI13" s="97"/>
      <c r="BJ13" s="97"/>
    </row>
    <row r="14" spans="1:62" ht="15" customHeight="1" x14ac:dyDescent="0.2">
      <c r="A14" s="108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D14" s="108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</row>
    <row r="15" spans="1:62" ht="15" customHeight="1" x14ac:dyDescent="0.2">
      <c r="A15" s="108" t="s">
        <v>79</v>
      </c>
      <c r="B15" s="172">
        <f>+'C56-C61'!B15+'C67-C72'!B15</f>
        <v>11323</v>
      </c>
      <c r="C15" s="172">
        <f>+'C56-C61'!C15+'C67-C72'!C15</f>
        <v>5689</v>
      </c>
      <c r="D15" s="172">
        <f>+'C56-C61'!D15+'C67-C72'!D15</f>
        <v>5634</v>
      </c>
      <c r="E15" s="119"/>
      <c r="F15" s="172">
        <f>+'C56-C61'!F15+'C67-C72'!F15</f>
        <v>2473</v>
      </c>
      <c r="G15" s="172">
        <f>+'C56-C61'!G15+'C67-C72'!G15</f>
        <v>1269</v>
      </c>
      <c r="H15" s="172">
        <f>+'C56-C61'!H15+'C67-C72'!H15</f>
        <v>1204</v>
      </c>
      <c r="I15" s="119"/>
      <c r="J15" s="172">
        <f>+'C56-C61'!J15+'C67-C72'!J15</f>
        <v>2147</v>
      </c>
      <c r="K15" s="172">
        <f>+'C56-C61'!K15+'C67-C72'!K15</f>
        <v>1098</v>
      </c>
      <c r="L15" s="172">
        <f>+'C56-C61'!L15+'C67-C72'!L15</f>
        <v>1049</v>
      </c>
      <c r="M15" s="119"/>
      <c r="N15" s="172">
        <f>+'C56-C61'!N15+'C67-C72'!N15</f>
        <v>2271</v>
      </c>
      <c r="O15" s="172">
        <f>+'C56-C61'!O15+'C67-C72'!O15</f>
        <v>1138</v>
      </c>
      <c r="P15" s="172">
        <f>+'C56-C61'!P15+'C67-C72'!P15</f>
        <v>1133</v>
      </c>
      <c r="Q15" s="119"/>
      <c r="R15" s="172">
        <f>+'C56-C61'!R15+'C67-C72'!R15</f>
        <v>1686</v>
      </c>
      <c r="S15" s="172">
        <f>+'C56-C61'!S15+'C67-C72'!S15</f>
        <v>836</v>
      </c>
      <c r="T15" s="172">
        <f>+'C56-C61'!T15+'C67-C72'!T15</f>
        <v>850</v>
      </c>
      <c r="U15" s="119"/>
      <c r="V15" s="172">
        <f>+'C56-C61'!V15+'C67-C72'!V15</f>
        <v>2136</v>
      </c>
      <c r="W15" s="172">
        <f>+'C56-C61'!W15+'C67-C72'!W15</f>
        <v>1053</v>
      </c>
      <c r="X15" s="172">
        <f>+'C56-C61'!X15+'C67-C72'!X15</f>
        <v>1083</v>
      </c>
      <c r="Y15" s="119"/>
      <c r="Z15" s="172">
        <f>+'C56-C61'!Z15+'C67-C72'!Z15</f>
        <v>610</v>
      </c>
      <c r="AA15" s="172">
        <f>+'C56-C61'!AA15+'C67-C72'!AA15</f>
        <v>295</v>
      </c>
      <c r="AB15" s="172">
        <f>+'C56-C61'!AB15+'C67-C72'!AB15</f>
        <v>315</v>
      </c>
      <c r="AD15" s="108" t="s">
        <v>79</v>
      </c>
      <c r="AE15" s="103">
        <f t="shared" ref="AE15:AE41" si="0">+B15/(B15+B61+B108)*100</f>
        <v>55.838840122300027</v>
      </c>
      <c r="AF15" s="103">
        <f t="shared" ref="AF15:AF41" si="1">+C15/(C15+C61+C108)*100</f>
        <v>54.560276206003643</v>
      </c>
      <c r="AG15" s="103">
        <f t="shared" ref="AG15:AG41" si="2">+D15/(D15+D61+D108)*100</f>
        <v>57.192163232159174</v>
      </c>
      <c r="AH15" s="143"/>
      <c r="AI15" s="103">
        <f t="shared" ref="AI15:AI41" si="3">+F15/(F15+F61+F108)*100</f>
        <v>47.068899885801294</v>
      </c>
      <c r="AJ15" s="103">
        <f t="shared" ref="AJ15:AJ41" si="4">+G15/(G15+G61+G108)*100</f>
        <v>44.952178533475028</v>
      </c>
      <c r="AK15" s="103">
        <f t="shared" ref="AK15:AK41" si="5">+H15/(H15+H61+H108)*100</f>
        <v>49.526943644590702</v>
      </c>
      <c r="AL15" s="106"/>
      <c r="AM15" s="103">
        <f t="shared" ref="AM15:AM41" si="6">+J15/(J15+J61+J108)*100</f>
        <v>50.093327111525895</v>
      </c>
      <c r="AN15" s="103">
        <f t="shared" ref="AN15:AN41" si="7">+K15/(K15+K61+K108)*100</f>
        <v>49.017857142857139</v>
      </c>
      <c r="AO15" s="103">
        <f t="shared" ref="AO15:AO41" si="8">+L15/(L15+L61+L108)*100</f>
        <v>51.270772238514169</v>
      </c>
      <c r="AP15" s="106"/>
      <c r="AQ15" s="103">
        <f t="shared" ref="AQ15:AQ41" si="9">+N15/(N15+N61+N108)*100</f>
        <v>63.188647746243745</v>
      </c>
      <c r="AR15" s="103">
        <f t="shared" ref="AR15:AR41" si="10">+O15/(O15+O61+O108)*100</f>
        <v>61.413923367512147</v>
      </c>
      <c r="AS15" s="103">
        <f t="shared" ref="AS15:AS41" si="11">+P15/(P15+P61+P108)*100</f>
        <v>65.077541642734062</v>
      </c>
      <c r="AT15" s="106"/>
      <c r="AU15" s="103">
        <f t="shared" ref="AU15:AU41" si="12">+R15/(R15+R61+R108)*100</f>
        <v>48.448275862068968</v>
      </c>
      <c r="AV15" s="103">
        <f t="shared" ref="AV15:AV41" si="13">+S15/(S15+S61+S108)*100</f>
        <v>48.774795799299888</v>
      </c>
      <c r="AW15" s="103">
        <f t="shared" ref="AW15:AW41" si="14">+T15/(T15+T61+T108)*100</f>
        <v>48.131370328425824</v>
      </c>
      <c r="AX15" s="106"/>
      <c r="AY15" s="103">
        <f t="shared" ref="AY15:AY41" si="15">+V15/(V15+V61+V108)*100</f>
        <v>72.505091649694492</v>
      </c>
      <c r="AZ15" s="103">
        <f t="shared" ref="AZ15:AZ41" si="16">+W15/(W15+W61+W108)*100</f>
        <v>72.321428571428569</v>
      </c>
      <c r="BA15" s="103">
        <f t="shared" ref="BA15:BA41" si="17">+X15/(X15+X61+X108)*100</f>
        <v>72.68456375838926</v>
      </c>
      <c r="BB15" s="143"/>
      <c r="BC15" s="103">
        <f t="shared" ref="BC15:BC34" si="18">+Z15/(Z15+Z61+Z108)*100</f>
        <v>84.958217270194993</v>
      </c>
      <c r="BD15" s="103">
        <f t="shared" ref="BD15:BD34" si="19">+AA15/(AA15+AA61+AA108)*100</f>
        <v>86.510263929618773</v>
      </c>
      <c r="BE15" s="103">
        <f t="shared" ref="BE15:BE34" si="20">+AB15/(AB15+AB61+AB108)*100</f>
        <v>83.554376657824932</v>
      </c>
    </row>
    <row r="16" spans="1:62" ht="15" customHeight="1" x14ac:dyDescent="0.2">
      <c r="A16" s="108" t="s">
        <v>80</v>
      </c>
      <c r="B16" s="172">
        <f>+'C56-C61'!B16+'C67-C72'!B16</f>
        <v>13945</v>
      </c>
      <c r="C16" s="172">
        <f>+'C56-C61'!C16+'C67-C72'!C16</f>
        <v>6578</v>
      </c>
      <c r="D16" s="172">
        <f>+'C56-C61'!D16+'C67-C72'!D16</f>
        <v>7367</v>
      </c>
      <c r="E16" s="119"/>
      <c r="F16" s="172">
        <f>+'C56-C61'!F16+'C67-C72'!F16</f>
        <v>3009</v>
      </c>
      <c r="G16" s="172">
        <f>+'C56-C61'!G16+'C67-C72'!G16</f>
        <v>1493</v>
      </c>
      <c r="H16" s="172">
        <f>+'C56-C61'!H16+'C67-C72'!H16</f>
        <v>1516</v>
      </c>
      <c r="I16" s="119"/>
      <c r="J16" s="172">
        <f>+'C56-C61'!J16+'C67-C72'!J16</f>
        <v>2625</v>
      </c>
      <c r="K16" s="172">
        <f>+'C56-C61'!K16+'C67-C72'!K16</f>
        <v>1265</v>
      </c>
      <c r="L16" s="172">
        <f>+'C56-C61'!L16+'C67-C72'!L16</f>
        <v>1360</v>
      </c>
      <c r="M16" s="119"/>
      <c r="N16" s="172">
        <f>+'C56-C61'!N16+'C67-C72'!N16</f>
        <v>2729</v>
      </c>
      <c r="O16" s="172">
        <f>+'C56-C61'!O16+'C67-C72'!O16</f>
        <v>1245</v>
      </c>
      <c r="P16" s="172">
        <f>+'C56-C61'!P16+'C67-C72'!P16</f>
        <v>1484</v>
      </c>
      <c r="Q16" s="119"/>
      <c r="R16" s="172">
        <f>+'C56-C61'!R16+'C67-C72'!R16</f>
        <v>2339</v>
      </c>
      <c r="S16" s="172">
        <f>+'C56-C61'!S16+'C67-C72'!S16</f>
        <v>1088</v>
      </c>
      <c r="T16" s="172">
        <f>+'C56-C61'!T16+'C67-C72'!T16</f>
        <v>1251</v>
      </c>
      <c r="U16" s="119"/>
      <c r="V16" s="172">
        <f>+'C56-C61'!V16+'C67-C72'!V16</f>
        <v>2716</v>
      </c>
      <c r="W16" s="172">
        <f>+'C56-C61'!W16+'C67-C72'!W16</f>
        <v>1233</v>
      </c>
      <c r="X16" s="172">
        <f>+'C56-C61'!X16+'C67-C72'!X16</f>
        <v>1483</v>
      </c>
      <c r="Y16" s="119"/>
      <c r="Z16" s="172">
        <f>+'C56-C61'!Z16+'C67-C72'!Z16</f>
        <v>527</v>
      </c>
      <c r="AA16" s="172">
        <f>+'C56-C61'!AA16+'C67-C72'!AA16</f>
        <v>254</v>
      </c>
      <c r="AB16" s="172">
        <f>+'C56-C61'!AB16+'C67-C72'!AB16</f>
        <v>273</v>
      </c>
      <c r="AD16" s="108" t="s">
        <v>80</v>
      </c>
      <c r="AE16" s="103">
        <f t="shared" si="0"/>
        <v>63.122397247872527</v>
      </c>
      <c r="AF16" s="103">
        <f t="shared" si="1"/>
        <v>59.41649354168549</v>
      </c>
      <c r="AG16" s="103">
        <f t="shared" si="2"/>
        <v>66.845113873514194</v>
      </c>
      <c r="AH16" s="143"/>
      <c r="AI16" s="103">
        <f t="shared" si="3"/>
        <v>57.95454545454546</v>
      </c>
      <c r="AJ16" s="103">
        <f t="shared" si="4"/>
        <v>55.194085027726437</v>
      </c>
      <c r="AK16" s="103">
        <f t="shared" si="5"/>
        <v>60.956976276638521</v>
      </c>
      <c r="AL16" s="106"/>
      <c r="AM16" s="103">
        <f t="shared" si="6"/>
        <v>56.089743589743591</v>
      </c>
      <c r="AN16" s="103">
        <f t="shared" si="7"/>
        <v>52.796327212020032</v>
      </c>
      <c r="AO16" s="103">
        <f t="shared" si="8"/>
        <v>59.544658493870408</v>
      </c>
      <c r="AP16" s="106"/>
      <c r="AQ16" s="103">
        <f t="shared" si="9"/>
        <v>66.12551490186577</v>
      </c>
      <c r="AR16" s="103">
        <f t="shared" si="10"/>
        <v>61.878727634194831</v>
      </c>
      <c r="AS16" s="103">
        <f t="shared" si="11"/>
        <v>70.165484633569747</v>
      </c>
      <c r="AT16" s="106"/>
      <c r="AU16" s="103">
        <f t="shared" si="12"/>
        <v>57.69610261470153</v>
      </c>
      <c r="AV16" s="103">
        <f t="shared" si="13"/>
        <v>52.738730004847312</v>
      </c>
      <c r="AW16" s="103">
        <f t="shared" si="14"/>
        <v>62.832747363134104</v>
      </c>
      <c r="AX16" s="106"/>
      <c r="AY16" s="103">
        <f t="shared" si="15"/>
        <v>78.793153466782712</v>
      </c>
      <c r="AZ16" s="103">
        <f t="shared" si="16"/>
        <v>77.014366021236725</v>
      </c>
      <c r="BA16" s="103">
        <f t="shared" si="17"/>
        <v>80.335861321776818</v>
      </c>
      <c r="BB16" s="143"/>
      <c r="BC16" s="103">
        <f t="shared" si="18"/>
        <v>89.020270270270274</v>
      </c>
      <c r="BD16" s="103">
        <f t="shared" si="19"/>
        <v>86.394557823129247</v>
      </c>
      <c r="BE16" s="103">
        <f t="shared" si="20"/>
        <v>91.610738255033553</v>
      </c>
    </row>
    <row r="17" spans="1:57" ht="15" customHeight="1" x14ac:dyDescent="0.2">
      <c r="A17" s="108" t="s">
        <v>81</v>
      </c>
      <c r="B17" s="172">
        <f>+'C56-C61'!B17+'C67-C72'!B17</f>
        <v>9898</v>
      </c>
      <c r="C17" s="172">
        <f>+'C56-C61'!C17+'C67-C72'!C17</f>
        <v>4542</v>
      </c>
      <c r="D17" s="172">
        <f>+'C56-C61'!D17+'C67-C72'!D17</f>
        <v>5356</v>
      </c>
      <c r="E17" s="119"/>
      <c r="F17" s="172">
        <f>+'C56-C61'!F17+'C67-C72'!F17</f>
        <v>2112</v>
      </c>
      <c r="G17" s="172">
        <f>+'C56-C61'!G17+'C67-C72'!G17</f>
        <v>1003</v>
      </c>
      <c r="H17" s="172">
        <f>+'C56-C61'!H17+'C67-C72'!H17</f>
        <v>1109</v>
      </c>
      <c r="I17" s="119"/>
      <c r="J17" s="172">
        <f>+'C56-C61'!J17+'C67-C72'!J17</f>
        <v>1818</v>
      </c>
      <c r="K17" s="172">
        <f>+'C56-C61'!K17+'C67-C72'!K17</f>
        <v>830</v>
      </c>
      <c r="L17" s="172">
        <f>+'C56-C61'!L17+'C67-C72'!L17</f>
        <v>988</v>
      </c>
      <c r="M17" s="119"/>
      <c r="N17" s="172">
        <f>+'C56-C61'!N17+'C67-C72'!N17</f>
        <v>1898</v>
      </c>
      <c r="O17" s="172">
        <f>+'C56-C61'!O17+'C67-C72'!O17</f>
        <v>876</v>
      </c>
      <c r="P17" s="172">
        <f>+'C56-C61'!P17+'C67-C72'!P17</f>
        <v>1022</v>
      </c>
      <c r="Q17" s="119"/>
      <c r="R17" s="172">
        <f>+'C56-C61'!R17+'C67-C72'!R17</f>
        <v>1555</v>
      </c>
      <c r="S17" s="172">
        <f>+'C56-C61'!S17+'C67-C72'!S17</f>
        <v>704</v>
      </c>
      <c r="T17" s="172">
        <f>+'C56-C61'!T17+'C67-C72'!T17</f>
        <v>851</v>
      </c>
      <c r="U17" s="119"/>
      <c r="V17" s="172">
        <f>+'C56-C61'!V17+'C67-C72'!V17</f>
        <v>1906</v>
      </c>
      <c r="W17" s="172">
        <f>+'C56-C61'!W17+'C67-C72'!W17</f>
        <v>849</v>
      </c>
      <c r="X17" s="172">
        <f>+'C56-C61'!X17+'C67-C72'!X17</f>
        <v>1057</v>
      </c>
      <c r="Y17" s="119"/>
      <c r="Z17" s="172">
        <f>+'C56-C61'!Z17+'C67-C72'!Z17</f>
        <v>609</v>
      </c>
      <c r="AA17" s="172">
        <f>+'C56-C61'!AA17+'C67-C72'!AA17</f>
        <v>280</v>
      </c>
      <c r="AB17" s="172">
        <f>+'C56-C61'!AB17+'C67-C72'!AB17</f>
        <v>329</v>
      </c>
      <c r="AD17" s="108" t="s">
        <v>81</v>
      </c>
      <c r="AE17" s="103">
        <f t="shared" si="0"/>
        <v>59.099593981370916</v>
      </c>
      <c r="AF17" s="103">
        <f t="shared" si="1"/>
        <v>55.846551088159345</v>
      </c>
      <c r="AG17" s="103">
        <f t="shared" si="2"/>
        <v>62.170632617527566</v>
      </c>
      <c r="AH17" s="143"/>
      <c r="AI17" s="103">
        <f t="shared" si="3"/>
        <v>48.73096446700508</v>
      </c>
      <c r="AJ17" s="103">
        <f t="shared" si="4"/>
        <v>44.71689701292911</v>
      </c>
      <c r="AK17" s="103">
        <f t="shared" si="5"/>
        <v>53.03682448589192</v>
      </c>
      <c r="AL17" s="106"/>
      <c r="AM17" s="103">
        <f t="shared" si="6"/>
        <v>50.697155605131059</v>
      </c>
      <c r="AN17" s="103">
        <f t="shared" si="7"/>
        <v>47.673750717978173</v>
      </c>
      <c r="AO17" s="103">
        <f t="shared" si="8"/>
        <v>53.550135501355015</v>
      </c>
      <c r="AP17" s="106"/>
      <c r="AQ17" s="103">
        <f t="shared" si="9"/>
        <v>64.035087719298247</v>
      </c>
      <c r="AR17" s="103">
        <f t="shared" si="10"/>
        <v>61.82074805928017</v>
      </c>
      <c r="AS17" s="103">
        <f t="shared" si="11"/>
        <v>66.063348416289585</v>
      </c>
      <c r="AT17" s="106"/>
      <c r="AU17" s="103">
        <f t="shared" si="12"/>
        <v>54.850088183421519</v>
      </c>
      <c r="AV17" s="103">
        <f t="shared" si="13"/>
        <v>51.802796173657107</v>
      </c>
      <c r="AW17" s="103">
        <f t="shared" si="14"/>
        <v>57.655826558265574</v>
      </c>
      <c r="AX17" s="106"/>
      <c r="AY17" s="103">
        <f t="shared" si="15"/>
        <v>79.416666666666671</v>
      </c>
      <c r="AZ17" s="103">
        <f t="shared" si="16"/>
        <v>78.321033210332104</v>
      </c>
      <c r="BA17" s="103">
        <f t="shared" si="17"/>
        <v>80.319148936170208</v>
      </c>
      <c r="BB17" s="143"/>
      <c r="BC17" s="103">
        <f t="shared" si="18"/>
        <v>96.820349761526231</v>
      </c>
      <c r="BD17" s="103">
        <f t="shared" si="19"/>
        <v>96.885813148788927</v>
      </c>
      <c r="BE17" s="103">
        <f t="shared" si="20"/>
        <v>96.764705882352942</v>
      </c>
    </row>
    <row r="18" spans="1:57" ht="15" customHeight="1" x14ac:dyDescent="0.2">
      <c r="A18" s="108" t="s">
        <v>82</v>
      </c>
      <c r="B18" s="172">
        <f>+'C56-C61'!B18+'C67-C72'!B18</f>
        <v>11945</v>
      </c>
      <c r="C18" s="172">
        <f>+'C56-C61'!C18+'C67-C72'!C18</f>
        <v>5483</v>
      </c>
      <c r="D18" s="172">
        <f>+'C56-C61'!D18+'C67-C72'!D18</f>
        <v>6462</v>
      </c>
      <c r="E18" s="119"/>
      <c r="F18" s="172">
        <f>+'C56-C61'!F18+'C67-C72'!F18</f>
        <v>2690</v>
      </c>
      <c r="G18" s="172">
        <f>+'C56-C61'!G18+'C67-C72'!G18</f>
        <v>1280</v>
      </c>
      <c r="H18" s="172">
        <f>+'C56-C61'!H18+'C67-C72'!H18</f>
        <v>1410</v>
      </c>
      <c r="I18" s="119"/>
      <c r="J18" s="172">
        <f>+'C56-C61'!J18+'C67-C72'!J18</f>
        <v>2352</v>
      </c>
      <c r="K18" s="172">
        <f>+'C56-C61'!K18+'C67-C72'!K18</f>
        <v>1104</v>
      </c>
      <c r="L18" s="172">
        <f>+'C56-C61'!L18+'C67-C72'!L18</f>
        <v>1248</v>
      </c>
      <c r="M18" s="119"/>
      <c r="N18" s="172">
        <f>+'C56-C61'!N18+'C67-C72'!N18</f>
        <v>2297</v>
      </c>
      <c r="O18" s="172">
        <f>+'C56-C61'!O18+'C67-C72'!O18</f>
        <v>1062</v>
      </c>
      <c r="P18" s="172">
        <f>+'C56-C61'!P18+'C67-C72'!P18</f>
        <v>1235</v>
      </c>
      <c r="Q18" s="119"/>
      <c r="R18" s="172">
        <f>+'C56-C61'!R18+'C67-C72'!R18</f>
        <v>1802</v>
      </c>
      <c r="S18" s="172">
        <f>+'C56-C61'!S18+'C67-C72'!S18</f>
        <v>808</v>
      </c>
      <c r="T18" s="172">
        <f>+'C56-C61'!T18+'C67-C72'!T18</f>
        <v>994</v>
      </c>
      <c r="U18" s="119"/>
      <c r="V18" s="172">
        <f>+'C56-C61'!V18+'C67-C72'!V18</f>
        <v>1853</v>
      </c>
      <c r="W18" s="172">
        <f>+'C56-C61'!W18+'C67-C72'!W18</f>
        <v>813</v>
      </c>
      <c r="X18" s="172">
        <f>+'C56-C61'!X18+'C67-C72'!X18</f>
        <v>1040</v>
      </c>
      <c r="Y18" s="119"/>
      <c r="Z18" s="172">
        <f>+'C56-C61'!Z18+'C67-C72'!Z18</f>
        <v>951</v>
      </c>
      <c r="AA18" s="172">
        <f>+'C56-C61'!AA18+'C67-C72'!AA18</f>
        <v>416</v>
      </c>
      <c r="AB18" s="172">
        <f>+'C56-C61'!AB18+'C67-C72'!AB18</f>
        <v>535</v>
      </c>
      <c r="AD18" s="108" t="s">
        <v>82</v>
      </c>
      <c r="AE18" s="103">
        <f t="shared" si="0"/>
        <v>56.643588770864952</v>
      </c>
      <c r="AF18" s="103">
        <f t="shared" si="1"/>
        <v>53.62871674491393</v>
      </c>
      <c r="AG18" s="103">
        <f t="shared" si="2"/>
        <v>59.480854197349039</v>
      </c>
      <c r="AH18" s="143"/>
      <c r="AI18" s="103">
        <f t="shared" si="3"/>
        <v>49.375917767988255</v>
      </c>
      <c r="AJ18" s="103">
        <f t="shared" si="4"/>
        <v>46.059733717164448</v>
      </c>
      <c r="AK18" s="103">
        <f t="shared" si="5"/>
        <v>52.828774822030724</v>
      </c>
      <c r="AL18" s="106"/>
      <c r="AM18" s="103">
        <f t="shared" si="6"/>
        <v>56.797874909442157</v>
      </c>
      <c r="AN18" s="103">
        <f t="shared" si="7"/>
        <v>54.816285998013903</v>
      </c>
      <c r="AO18" s="103">
        <f t="shared" si="8"/>
        <v>58.674188998589557</v>
      </c>
      <c r="AP18" s="106"/>
      <c r="AQ18" s="103">
        <f t="shared" si="9"/>
        <v>64.850367024280061</v>
      </c>
      <c r="AR18" s="103">
        <f t="shared" si="10"/>
        <v>60.894495412844037</v>
      </c>
      <c r="AS18" s="103">
        <f t="shared" si="11"/>
        <v>68.687430478309224</v>
      </c>
      <c r="AT18" s="106"/>
      <c r="AU18" s="103">
        <f t="shared" si="12"/>
        <v>49.410474362489722</v>
      </c>
      <c r="AV18" s="103">
        <f t="shared" si="13"/>
        <v>45.495495495495497</v>
      </c>
      <c r="AW18" s="103">
        <f t="shared" si="14"/>
        <v>53.126670229823624</v>
      </c>
      <c r="AX18" s="106"/>
      <c r="AY18" s="103">
        <f t="shared" si="15"/>
        <v>60.734185512946567</v>
      </c>
      <c r="AZ18" s="103">
        <f t="shared" si="16"/>
        <v>59.867452135493373</v>
      </c>
      <c r="BA18" s="103">
        <f t="shared" si="17"/>
        <v>61.429415239220319</v>
      </c>
      <c r="BB18" s="143"/>
      <c r="BC18" s="103">
        <f t="shared" si="18"/>
        <v>75.536139793486896</v>
      </c>
      <c r="BD18" s="103">
        <f t="shared" si="19"/>
        <v>75.226039783001809</v>
      </c>
      <c r="BE18" s="103">
        <f t="shared" si="20"/>
        <v>75.779036827195469</v>
      </c>
    </row>
    <row r="19" spans="1:57" ht="15" customHeight="1" x14ac:dyDescent="0.2">
      <c r="A19" s="108" t="s">
        <v>83</v>
      </c>
      <c r="B19" s="172">
        <f>+'C56-C61'!B19+'C67-C72'!B19</f>
        <v>3373</v>
      </c>
      <c r="C19" s="172">
        <f>+'C56-C61'!C19+'C67-C72'!C19</f>
        <v>1635</v>
      </c>
      <c r="D19" s="172">
        <f>+'C56-C61'!D19+'C67-C72'!D19</f>
        <v>1738</v>
      </c>
      <c r="E19" s="119"/>
      <c r="F19" s="172">
        <f>+'C56-C61'!F19+'C67-C72'!F19</f>
        <v>679</v>
      </c>
      <c r="G19" s="172">
        <f>+'C56-C61'!G19+'C67-C72'!G19</f>
        <v>357</v>
      </c>
      <c r="H19" s="172">
        <f>+'C56-C61'!H19+'C67-C72'!H19</f>
        <v>322</v>
      </c>
      <c r="I19" s="119"/>
      <c r="J19" s="172">
        <f>+'C56-C61'!J19+'C67-C72'!J19</f>
        <v>656</v>
      </c>
      <c r="K19" s="172">
        <f>+'C56-C61'!K19+'C67-C72'!K19</f>
        <v>334</v>
      </c>
      <c r="L19" s="172">
        <f>+'C56-C61'!L19+'C67-C72'!L19</f>
        <v>322</v>
      </c>
      <c r="M19" s="119"/>
      <c r="N19" s="172">
        <f>+'C56-C61'!N19+'C67-C72'!N19</f>
        <v>660</v>
      </c>
      <c r="O19" s="172">
        <f>+'C56-C61'!O19+'C67-C72'!O19</f>
        <v>312</v>
      </c>
      <c r="P19" s="172">
        <f>+'C56-C61'!P19+'C67-C72'!P19</f>
        <v>348</v>
      </c>
      <c r="Q19" s="119"/>
      <c r="R19" s="172">
        <f>+'C56-C61'!R19+'C67-C72'!R19</f>
        <v>509</v>
      </c>
      <c r="S19" s="172">
        <f>+'C56-C61'!S19+'C67-C72'!S19</f>
        <v>238</v>
      </c>
      <c r="T19" s="172">
        <f>+'C56-C61'!T19+'C67-C72'!T19</f>
        <v>271</v>
      </c>
      <c r="U19" s="119"/>
      <c r="V19" s="172">
        <f>+'C56-C61'!V19+'C67-C72'!V19</f>
        <v>610</v>
      </c>
      <c r="W19" s="172">
        <f>+'C56-C61'!W19+'C67-C72'!W19</f>
        <v>273</v>
      </c>
      <c r="X19" s="172">
        <f>+'C56-C61'!X19+'C67-C72'!X19</f>
        <v>337</v>
      </c>
      <c r="Y19" s="119"/>
      <c r="Z19" s="172">
        <f>+'C56-C61'!Z19+'C67-C72'!Z19</f>
        <v>259</v>
      </c>
      <c r="AA19" s="172">
        <f>+'C56-C61'!AA19+'C67-C72'!AA19</f>
        <v>121</v>
      </c>
      <c r="AB19" s="172">
        <f>+'C56-C61'!AB19+'C67-C72'!AB19</f>
        <v>138</v>
      </c>
      <c r="AD19" s="108" t="s">
        <v>83</v>
      </c>
      <c r="AE19" s="103">
        <f t="shared" si="0"/>
        <v>67.352236421725237</v>
      </c>
      <c r="AF19" s="103">
        <f t="shared" si="1"/>
        <v>63.569206842923798</v>
      </c>
      <c r="AG19" s="103">
        <f t="shared" si="2"/>
        <v>71.346469622331682</v>
      </c>
      <c r="AH19" s="143"/>
      <c r="AI19" s="103">
        <f t="shared" si="3"/>
        <v>65.414258188824661</v>
      </c>
      <c r="AJ19" s="103">
        <f t="shared" si="4"/>
        <v>63.074204946996474</v>
      </c>
      <c r="AK19" s="103">
        <f t="shared" si="5"/>
        <v>68.220338983050837</v>
      </c>
      <c r="AL19" s="106"/>
      <c r="AM19" s="103">
        <f t="shared" si="6"/>
        <v>62.595419847328252</v>
      </c>
      <c r="AN19" s="103">
        <f t="shared" si="7"/>
        <v>60.837887067395272</v>
      </c>
      <c r="AO19" s="103">
        <f t="shared" si="8"/>
        <v>64.529058116232463</v>
      </c>
      <c r="AP19" s="106"/>
      <c r="AQ19" s="103">
        <f t="shared" si="9"/>
        <v>70.739549839228303</v>
      </c>
      <c r="AR19" s="103">
        <f t="shared" si="10"/>
        <v>65.408805031446533</v>
      </c>
      <c r="AS19" s="103">
        <f t="shared" si="11"/>
        <v>76.31578947368422</v>
      </c>
      <c r="AT19" s="106"/>
      <c r="AU19" s="103">
        <f t="shared" si="12"/>
        <v>55.50708833151581</v>
      </c>
      <c r="AV19" s="103">
        <f t="shared" si="13"/>
        <v>50.530785562632694</v>
      </c>
      <c r="AW19" s="103">
        <f t="shared" si="14"/>
        <v>60.762331838565018</v>
      </c>
      <c r="AX19" s="106"/>
      <c r="AY19" s="103">
        <f t="shared" si="15"/>
        <v>78.305519897304237</v>
      </c>
      <c r="AZ19" s="103">
        <f t="shared" si="16"/>
        <v>72.994652406417117</v>
      </c>
      <c r="BA19" s="103">
        <f t="shared" si="17"/>
        <v>83.209876543209887</v>
      </c>
      <c r="BB19" s="143"/>
      <c r="BC19" s="103">
        <f t="shared" si="18"/>
        <v>88.395904436860079</v>
      </c>
      <c r="BD19" s="103">
        <f t="shared" si="19"/>
        <v>89.629629629629619</v>
      </c>
      <c r="BE19" s="103">
        <f t="shared" si="20"/>
        <v>87.341772151898738</v>
      </c>
    </row>
    <row r="20" spans="1:57" ht="15" customHeight="1" x14ac:dyDescent="0.2">
      <c r="A20" s="108" t="s">
        <v>84</v>
      </c>
      <c r="B20" s="172">
        <f>+'C56-C61'!B20+'C67-C72'!B20</f>
        <v>7428</v>
      </c>
      <c r="C20" s="172">
        <f>+'C56-C61'!C20+'C67-C72'!C20</f>
        <v>3598</v>
      </c>
      <c r="D20" s="172">
        <f>+'C56-C61'!D20+'C67-C72'!D20</f>
        <v>3830</v>
      </c>
      <c r="E20" s="119"/>
      <c r="F20" s="172">
        <f>+'C56-C61'!F20+'C67-C72'!F20</f>
        <v>1802</v>
      </c>
      <c r="G20" s="172">
        <f>+'C56-C61'!G20+'C67-C72'!G20</f>
        <v>900</v>
      </c>
      <c r="H20" s="172">
        <f>+'C56-C61'!H20+'C67-C72'!H20</f>
        <v>902</v>
      </c>
      <c r="I20" s="119"/>
      <c r="J20" s="172">
        <f>+'C56-C61'!J20+'C67-C72'!J20</f>
        <v>1472</v>
      </c>
      <c r="K20" s="172">
        <f>+'C56-C61'!K20+'C67-C72'!K20</f>
        <v>726</v>
      </c>
      <c r="L20" s="172">
        <f>+'C56-C61'!L20+'C67-C72'!L20</f>
        <v>746</v>
      </c>
      <c r="M20" s="119"/>
      <c r="N20" s="172">
        <f>+'C56-C61'!N20+'C67-C72'!N20</f>
        <v>1520</v>
      </c>
      <c r="O20" s="172">
        <f>+'C56-C61'!O20+'C67-C72'!O20</f>
        <v>714</v>
      </c>
      <c r="P20" s="172">
        <f>+'C56-C61'!P20+'C67-C72'!P20</f>
        <v>806</v>
      </c>
      <c r="Q20" s="119"/>
      <c r="R20" s="172">
        <f>+'C56-C61'!R20+'C67-C72'!R20</f>
        <v>1074</v>
      </c>
      <c r="S20" s="172">
        <f>+'C56-C61'!S20+'C67-C72'!S20</f>
        <v>488</v>
      </c>
      <c r="T20" s="172">
        <f>+'C56-C61'!T20+'C67-C72'!T20</f>
        <v>586</v>
      </c>
      <c r="U20" s="119"/>
      <c r="V20" s="172">
        <f>+'C56-C61'!V20+'C67-C72'!V20</f>
        <v>1184</v>
      </c>
      <c r="W20" s="172">
        <f>+'C56-C61'!W20+'C67-C72'!W20</f>
        <v>559</v>
      </c>
      <c r="X20" s="172">
        <f>+'C56-C61'!X20+'C67-C72'!X20</f>
        <v>625</v>
      </c>
      <c r="Y20" s="119"/>
      <c r="Z20" s="172">
        <f>+'C56-C61'!Z20+'C67-C72'!Z20</f>
        <v>376</v>
      </c>
      <c r="AA20" s="172">
        <f>+'C56-C61'!AA20+'C67-C72'!AA20</f>
        <v>211</v>
      </c>
      <c r="AB20" s="172">
        <f>+'C56-C61'!AB20+'C67-C72'!AB20</f>
        <v>165</v>
      </c>
      <c r="AD20" s="108" t="s">
        <v>84</v>
      </c>
      <c r="AE20" s="103">
        <f t="shared" si="0"/>
        <v>71.183517010062289</v>
      </c>
      <c r="AF20" s="103">
        <f t="shared" si="1"/>
        <v>67.861184458694837</v>
      </c>
      <c r="AG20" s="103">
        <f t="shared" si="2"/>
        <v>74.615234755503607</v>
      </c>
      <c r="AH20" s="143"/>
      <c r="AI20" s="103">
        <f t="shared" si="3"/>
        <v>69.980582524271838</v>
      </c>
      <c r="AJ20" s="103">
        <f t="shared" si="4"/>
        <v>66.864784546805339</v>
      </c>
      <c r="AK20" s="103">
        <f t="shared" si="5"/>
        <v>73.393002441008946</v>
      </c>
      <c r="AL20" s="106"/>
      <c r="AM20" s="103">
        <f t="shared" si="6"/>
        <v>67.491976157725816</v>
      </c>
      <c r="AN20" s="103">
        <f t="shared" si="7"/>
        <v>63.130434782608688</v>
      </c>
      <c r="AO20" s="103">
        <f t="shared" si="8"/>
        <v>72.356935014548981</v>
      </c>
      <c r="AP20" s="106"/>
      <c r="AQ20" s="103">
        <f t="shared" si="9"/>
        <v>76.42031171442936</v>
      </c>
      <c r="AR20" s="103">
        <f t="shared" si="10"/>
        <v>73.608247422680421</v>
      </c>
      <c r="AS20" s="103">
        <f t="shared" si="11"/>
        <v>79.097154072620214</v>
      </c>
      <c r="AT20" s="106"/>
      <c r="AU20" s="103">
        <f t="shared" si="12"/>
        <v>60.849858356940508</v>
      </c>
      <c r="AV20" s="103">
        <f t="shared" si="13"/>
        <v>56.286043829296432</v>
      </c>
      <c r="AW20" s="103">
        <f t="shared" si="14"/>
        <v>65.256124721603555</v>
      </c>
      <c r="AX20" s="106"/>
      <c r="AY20" s="103">
        <f t="shared" si="15"/>
        <v>80.162491536899111</v>
      </c>
      <c r="AZ20" s="103">
        <f t="shared" si="16"/>
        <v>77.531206657420242</v>
      </c>
      <c r="BA20" s="103">
        <f t="shared" si="17"/>
        <v>82.671957671957671</v>
      </c>
      <c r="BB20" s="143"/>
      <c r="BC20" s="103">
        <f t="shared" si="18"/>
        <v>83.928571428571431</v>
      </c>
      <c r="BD20" s="103">
        <f t="shared" si="19"/>
        <v>85.08064516129032</v>
      </c>
      <c r="BE20" s="103">
        <f t="shared" si="20"/>
        <v>82.5</v>
      </c>
    </row>
    <row r="21" spans="1:57" ht="15" customHeight="1" x14ac:dyDescent="0.2">
      <c r="A21" s="108" t="s">
        <v>85</v>
      </c>
      <c r="B21" s="172">
        <f>+'C56-C61'!B21+'C67-C72'!B21</f>
        <v>1845</v>
      </c>
      <c r="C21" s="172">
        <f>+'C56-C61'!C21+'C67-C72'!C21</f>
        <v>840</v>
      </c>
      <c r="D21" s="172">
        <f>+'C56-C61'!D21+'C67-C72'!D21</f>
        <v>1005</v>
      </c>
      <c r="E21" s="119"/>
      <c r="F21" s="172">
        <f>+'C56-C61'!F21+'C67-C72'!F21</f>
        <v>425</v>
      </c>
      <c r="G21" s="172">
        <f>+'C56-C61'!G21+'C67-C72'!G21</f>
        <v>200</v>
      </c>
      <c r="H21" s="172">
        <f>+'C56-C61'!H21+'C67-C72'!H21</f>
        <v>225</v>
      </c>
      <c r="I21" s="119"/>
      <c r="J21" s="172">
        <f>+'C56-C61'!J21+'C67-C72'!J21</f>
        <v>303</v>
      </c>
      <c r="K21" s="172">
        <f>+'C56-C61'!K21+'C67-C72'!K21</f>
        <v>132</v>
      </c>
      <c r="L21" s="172">
        <f>+'C56-C61'!L21+'C67-C72'!L21</f>
        <v>171</v>
      </c>
      <c r="M21" s="119"/>
      <c r="N21" s="172">
        <f>+'C56-C61'!N21+'C67-C72'!N21</f>
        <v>344</v>
      </c>
      <c r="O21" s="172">
        <f>+'C56-C61'!O21+'C67-C72'!O21</f>
        <v>163</v>
      </c>
      <c r="P21" s="172">
        <f>+'C56-C61'!P21+'C67-C72'!P21</f>
        <v>181</v>
      </c>
      <c r="Q21" s="119"/>
      <c r="R21" s="172">
        <f>+'C56-C61'!R21+'C67-C72'!R21</f>
        <v>239</v>
      </c>
      <c r="S21" s="172">
        <f>+'C56-C61'!S21+'C67-C72'!S21</f>
        <v>115</v>
      </c>
      <c r="T21" s="172">
        <f>+'C56-C61'!T21+'C67-C72'!T21</f>
        <v>124</v>
      </c>
      <c r="U21" s="119"/>
      <c r="V21" s="172">
        <f>+'C56-C61'!V21+'C67-C72'!V21</f>
        <v>371</v>
      </c>
      <c r="W21" s="172">
        <f>+'C56-C61'!W21+'C67-C72'!W21</f>
        <v>160</v>
      </c>
      <c r="X21" s="172">
        <f>+'C56-C61'!X21+'C67-C72'!X21</f>
        <v>211</v>
      </c>
      <c r="Y21" s="119"/>
      <c r="Z21" s="172">
        <f>+'C56-C61'!Z21+'C67-C72'!Z21</f>
        <v>163</v>
      </c>
      <c r="AA21" s="172">
        <f>+'C56-C61'!AA21+'C67-C72'!AA21</f>
        <v>70</v>
      </c>
      <c r="AB21" s="172">
        <f>+'C56-C61'!AB21+'C67-C72'!AB21</f>
        <v>93</v>
      </c>
      <c r="AD21" s="108" t="s">
        <v>85</v>
      </c>
      <c r="AE21" s="103">
        <f t="shared" si="0"/>
        <v>70.018975332068308</v>
      </c>
      <c r="AF21" s="103">
        <f t="shared" si="1"/>
        <v>63.926940639269404</v>
      </c>
      <c r="AG21" s="103">
        <f t="shared" si="2"/>
        <v>76.078728236184716</v>
      </c>
      <c r="AH21" s="143"/>
      <c r="AI21" s="103">
        <f t="shared" si="3"/>
        <v>75.354609929078009</v>
      </c>
      <c r="AJ21" s="103">
        <f t="shared" si="4"/>
        <v>73.800738007380076</v>
      </c>
      <c r="AK21" s="103">
        <f t="shared" si="5"/>
        <v>76.791808873720129</v>
      </c>
      <c r="AL21" s="106"/>
      <c r="AM21" s="103">
        <f t="shared" si="6"/>
        <v>56.529850746268664</v>
      </c>
      <c r="AN21" s="103">
        <f t="shared" si="7"/>
        <v>47.142857142857139</v>
      </c>
      <c r="AO21" s="103">
        <f t="shared" si="8"/>
        <v>66.796875</v>
      </c>
      <c r="AP21" s="106"/>
      <c r="AQ21" s="103">
        <f t="shared" si="9"/>
        <v>74.782608695652172</v>
      </c>
      <c r="AR21" s="103">
        <f t="shared" si="10"/>
        <v>67.916666666666671</v>
      </c>
      <c r="AS21" s="103">
        <f t="shared" si="11"/>
        <v>82.27272727272728</v>
      </c>
      <c r="AT21" s="106"/>
      <c r="AU21" s="103">
        <f t="shared" si="12"/>
        <v>57.729468599033815</v>
      </c>
      <c r="AV21" s="103">
        <f t="shared" si="13"/>
        <v>52.752293577981646</v>
      </c>
      <c r="AW21" s="103">
        <f t="shared" si="14"/>
        <v>63.265306122448983</v>
      </c>
      <c r="AX21" s="106"/>
      <c r="AY21" s="103">
        <f t="shared" si="15"/>
        <v>77.941176470588232</v>
      </c>
      <c r="AZ21" s="103">
        <f t="shared" si="16"/>
        <v>71.428571428571431</v>
      </c>
      <c r="BA21" s="103">
        <f t="shared" si="17"/>
        <v>83.730158730158735</v>
      </c>
      <c r="BB21" s="143"/>
      <c r="BC21" s="103">
        <f t="shared" si="18"/>
        <v>88.108108108108112</v>
      </c>
      <c r="BD21" s="103">
        <f t="shared" si="19"/>
        <v>86.419753086419746</v>
      </c>
      <c r="BE21" s="103">
        <f t="shared" si="20"/>
        <v>89.423076923076934</v>
      </c>
    </row>
    <row r="22" spans="1:57" ht="15" customHeight="1" x14ac:dyDescent="0.2">
      <c r="A22" s="108" t="s">
        <v>86</v>
      </c>
      <c r="B22" s="172">
        <f>+'C56-C61'!B22+'C67-C72'!B22</f>
        <v>17517</v>
      </c>
      <c r="C22" s="172">
        <f>+'C56-C61'!C22+'C67-C72'!C22</f>
        <v>8110</v>
      </c>
      <c r="D22" s="172">
        <f>+'C56-C61'!D22+'C67-C72'!D22</f>
        <v>9407</v>
      </c>
      <c r="E22" s="119"/>
      <c r="F22" s="172">
        <f>+'C56-C61'!F22+'C67-C72'!F22</f>
        <v>4012</v>
      </c>
      <c r="G22" s="172">
        <f>+'C56-C61'!G22+'C67-C72'!G22</f>
        <v>1925</v>
      </c>
      <c r="H22" s="172">
        <f>+'C56-C61'!H22+'C67-C72'!H22</f>
        <v>2087</v>
      </c>
      <c r="I22" s="119"/>
      <c r="J22" s="172">
        <f>+'C56-C61'!J22+'C67-C72'!J22</f>
        <v>3387</v>
      </c>
      <c r="K22" s="172">
        <f>+'C56-C61'!K22+'C67-C72'!K22</f>
        <v>1585</v>
      </c>
      <c r="L22" s="172">
        <f>+'C56-C61'!L22+'C67-C72'!L22</f>
        <v>1802</v>
      </c>
      <c r="M22" s="119"/>
      <c r="N22" s="172">
        <f>+'C56-C61'!N22+'C67-C72'!N22</f>
        <v>3423</v>
      </c>
      <c r="O22" s="172">
        <f>+'C56-C61'!O22+'C67-C72'!O22</f>
        <v>1594</v>
      </c>
      <c r="P22" s="172">
        <f>+'C56-C61'!P22+'C67-C72'!P22</f>
        <v>1829</v>
      </c>
      <c r="Q22" s="119"/>
      <c r="R22" s="172">
        <f>+'C56-C61'!R22+'C67-C72'!R22</f>
        <v>2602</v>
      </c>
      <c r="S22" s="172">
        <f>+'C56-C61'!S22+'C67-C72'!S22</f>
        <v>1140</v>
      </c>
      <c r="T22" s="172">
        <f>+'C56-C61'!T22+'C67-C72'!T22</f>
        <v>1462</v>
      </c>
      <c r="U22" s="119"/>
      <c r="V22" s="172">
        <f>+'C56-C61'!V22+'C67-C72'!V22</f>
        <v>3065</v>
      </c>
      <c r="W22" s="172">
        <f>+'C56-C61'!W22+'C67-C72'!W22</f>
        <v>1405</v>
      </c>
      <c r="X22" s="172">
        <f>+'C56-C61'!X22+'C67-C72'!X22</f>
        <v>1660</v>
      </c>
      <c r="Y22" s="119"/>
      <c r="Z22" s="172">
        <f>+'C56-C61'!Z22+'C67-C72'!Z22</f>
        <v>1028</v>
      </c>
      <c r="AA22" s="172">
        <f>+'C56-C61'!AA22+'C67-C72'!AA22</f>
        <v>461</v>
      </c>
      <c r="AB22" s="172">
        <f>+'C56-C61'!AB22+'C67-C72'!AB22</f>
        <v>567</v>
      </c>
      <c r="AD22" s="108" t="s">
        <v>86</v>
      </c>
      <c r="AE22" s="103">
        <f t="shared" si="0"/>
        <v>63.772389689820884</v>
      </c>
      <c r="AF22" s="103">
        <f t="shared" si="1"/>
        <v>60.118606375092668</v>
      </c>
      <c r="AG22" s="103">
        <f t="shared" si="2"/>
        <v>67.298612104736009</v>
      </c>
      <c r="AH22" s="143"/>
      <c r="AI22" s="103">
        <f t="shared" si="3"/>
        <v>59.226454089164449</v>
      </c>
      <c r="AJ22" s="103">
        <f t="shared" si="4"/>
        <v>54.905875641756985</v>
      </c>
      <c r="AK22" s="103">
        <f t="shared" si="5"/>
        <v>63.861689106487148</v>
      </c>
      <c r="AL22" s="106"/>
      <c r="AM22" s="103">
        <f t="shared" si="6"/>
        <v>57.280568239472352</v>
      </c>
      <c r="AN22" s="103">
        <f t="shared" si="7"/>
        <v>53.929908132017687</v>
      </c>
      <c r="AO22" s="103">
        <f t="shared" si="8"/>
        <v>60.591795561533289</v>
      </c>
      <c r="AP22" s="106"/>
      <c r="AQ22" s="103">
        <f t="shared" si="9"/>
        <v>69.012096774193537</v>
      </c>
      <c r="AR22" s="103">
        <f t="shared" si="10"/>
        <v>65.759075907590756</v>
      </c>
      <c r="AS22" s="103">
        <f t="shared" si="11"/>
        <v>72.121451104100942</v>
      </c>
      <c r="AT22" s="106"/>
      <c r="AU22" s="103">
        <f t="shared" si="12"/>
        <v>56.998904709748089</v>
      </c>
      <c r="AV22" s="103">
        <f t="shared" si="13"/>
        <v>52.72895467160037</v>
      </c>
      <c r="AW22" s="103">
        <f t="shared" si="14"/>
        <v>60.840615896795669</v>
      </c>
      <c r="AX22" s="106"/>
      <c r="AY22" s="103">
        <f t="shared" si="15"/>
        <v>74.719648951730861</v>
      </c>
      <c r="AZ22" s="103">
        <f t="shared" si="16"/>
        <v>72.647362978283354</v>
      </c>
      <c r="BA22" s="103">
        <f t="shared" si="17"/>
        <v>76.568265682656829</v>
      </c>
      <c r="BB22" s="143"/>
      <c r="BC22" s="103">
        <f t="shared" si="18"/>
        <v>89.081455805892546</v>
      </c>
      <c r="BD22" s="103">
        <f t="shared" si="19"/>
        <v>87.80952380952381</v>
      </c>
      <c r="BE22" s="103">
        <f t="shared" si="20"/>
        <v>90.143084260731314</v>
      </c>
    </row>
    <row r="23" spans="1:57" ht="15" customHeight="1" x14ac:dyDescent="0.2">
      <c r="A23" s="108" t="s">
        <v>87</v>
      </c>
      <c r="B23" s="172">
        <f>+'C56-C61'!B23+'C67-C72'!B23</f>
        <v>9052</v>
      </c>
      <c r="C23" s="172">
        <f>+'C56-C61'!C23+'C67-C72'!C23</f>
        <v>4193</v>
      </c>
      <c r="D23" s="172">
        <f>+'C56-C61'!D23+'C67-C72'!D23</f>
        <v>4859</v>
      </c>
      <c r="E23" s="119"/>
      <c r="F23" s="172">
        <f>+'C56-C61'!F23+'C67-C72'!F23</f>
        <v>1986</v>
      </c>
      <c r="G23" s="172">
        <f>+'C56-C61'!G23+'C67-C72'!G23</f>
        <v>880</v>
      </c>
      <c r="H23" s="172">
        <f>+'C56-C61'!H23+'C67-C72'!H23</f>
        <v>1106</v>
      </c>
      <c r="I23" s="119"/>
      <c r="J23" s="172">
        <f>+'C56-C61'!J23+'C67-C72'!J23</f>
        <v>1811</v>
      </c>
      <c r="K23" s="172">
        <f>+'C56-C61'!K23+'C67-C72'!K23</f>
        <v>844</v>
      </c>
      <c r="L23" s="172">
        <f>+'C56-C61'!L23+'C67-C72'!L23</f>
        <v>967</v>
      </c>
      <c r="M23" s="119"/>
      <c r="N23" s="172">
        <f>+'C56-C61'!N23+'C67-C72'!N23</f>
        <v>1785</v>
      </c>
      <c r="O23" s="172">
        <f>+'C56-C61'!O23+'C67-C72'!O23</f>
        <v>846</v>
      </c>
      <c r="P23" s="172">
        <f>+'C56-C61'!P23+'C67-C72'!P23</f>
        <v>939</v>
      </c>
      <c r="Q23" s="119"/>
      <c r="R23" s="172">
        <f>+'C56-C61'!R23+'C67-C72'!R23</f>
        <v>1427</v>
      </c>
      <c r="S23" s="172">
        <f>+'C56-C61'!S23+'C67-C72'!S23</f>
        <v>687</v>
      </c>
      <c r="T23" s="172">
        <f>+'C56-C61'!T23+'C67-C72'!T23</f>
        <v>740</v>
      </c>
      <c r="U23" s="119"/>
      <c r="V23" s="172">
        <f>+'C56-C61'!V23+'C67-C72'!V23</f>
        <v>1745</v>
      </c>
      <c r="W23" s="172">
        <f>+'C56-C61'!W23+'C67-C72'!W23</f>
        <v>793</v>
      </c>
      <c r="X23" s="172">
        <f>+'C56-C61'!X23+'C67-C72'!X23</f>
        <v>952</v>
      </c>
      <c r="Y23" s="119"/>
      <c r="Z23" s="172">
        <f>+'C56-C61'!Z23+'C67-C72'!Z23</f>
        <v>298</v>
      </c>
      <c r="AA23" s="172">
        <f>+'C56-C61'!AA23+'C67-C72'!AA23</f>
        <v>143</v>
      </c>
      <c r="AB23" s="172">
        <f>+'C56-C61'!AB23+'C67-C72'!AB23</f>
        <v>155</v>
      </c>
      <c r="AD23" s="108" t="s">
        <v>87</v>
      </c>
      <c r="AE23" s="103">
        <f t="shared" si="0"/>
        <v>70.940438871473361</v>
      </c>
      <c r="AF23" s="103">
        <f t="shared" si="1"/>
        <v>66.810070108349265</v>
      </c>
      <c r="AG23" s="103">
        <f t="shared" si="2"/>
        <v>74.938309685379394</v>
      </c>
      <c r="AH23" s="143"/>
      <c r="AI23" s="103">
        <f t="shared" si="3"/>
        <v>69.222725688393169</v>
      </c>
      <c r="AJ23" s="103">
        <f t="shared" si="4"/>
        <v>62.015503875968989</v>
      </c>
      <c r="AK23" s="103">
        <f t="shared" si="5"/>
        <v>76.275862068965523</v>
      </c>
      <c r="AL23" s="106"/>
      <c r="AM23" s="103">
        <f t="shared" si="6"/>
        <v>64.910394265232981</v>
      </c>
      <c r="AN23" s="103">
        <f t="shared" si="7"/>
        <v>60.719424460431661</v>
      </c>
      <c r="AO23" s="103">
        <f t="shared" si="8"/>
        <v>69.071428571428569</v>
      </c>
      <c r="AP23" s="106"/>
      <c r="AQ23" s="103">
        <f t="shared" si="9"/>
        <v>74.780058651026394</v>
      </c>
      <c r="AR23" s="103">
        <f t="shared" si="10"/>
        <v>72</v>
      </c>
      <c r="AS23" s="103">
        <f t="shared" si="11"/>
        <v>77.475247524752476</v>
      </c>
      <c r="AT23" s="106"/>
      <c r="AU23" s="103">
        <f t="shared" si="12"/>
        <v>65.669581224114125</v>
      </c>
      <c r="AV23" s="103">
        <f t="shared" si="13"/>
        <v>63.729128014842296</v>
      </c>
      <c r="AW23" s="103">
        <f t="shared" si="14"/>
        <v>67.579908675799089</v>
      </c>
      <c r="AX23" s="106"/>
      <c r="AY23" s="103">
        <f t="shared" si="15"/>
        <v>79.75319926873857</v>
      </c>
      <c r="AZ23" s="103">
        <f t="shared" si="16"/>
        <v>76.766698935140369</v>
      </c>
      <c r="BA23" s="103">
        <f t="shared" si="17"/>
        <v>82.424242424242422</v>
      </c>
      <c r="BB23" s="143"/>
      <c r="BC23" s="103">
        <f t="shared" si="18"/>
        <v>84.419263456090647</v>
      </c>
      <c r="BD23" s="103">
        <f t="shared" si="19"/>
        <v>79.005524861878456</v>
      </c>
      <c r="BE23" s="103">
        <f t="shared" si="20"/>
        <v>90.116279069767444</v>
      </c>
    </row>
    <row r="24" spans="1:57" ht="15" customHeight="1" x14ac:dyDescent="0.2">
      <c r="A24" s="108" t="s">
        <v>88</v>
      </c>
      <c r="B24" s="172">
        <f>+'C56-C61'!B24+'C67-C72'!B24</f>
        <v>10733</v>
      </c>
      <c r="C24" s="172">
        <f>+'C56-C61'!C24+'C67-C72'!C24</f>
        <v>4899</v>
      </c>
      <c r="D24" s="172">
        <f>+'C56-C61'!D24+'C67-C72'!D24</f>
        <v>5834</v>
      </c>
      <c r="E24" s="119"/>
      <c r="F24" s="172">
        <f>+'C56-C61'!F24+'C67-C72'!F24</f>
        <v>2460</v>
      </c>
      <c r="G24" s="172">
        <f>+'C56-C61'!G24+'C67-C72'!G24</f>
        <v>1191</v>
      </c>
      <c r="H24" s="172">
        <f>+'C56-C61'!H24+'C67-C72'!H24</f>
        <v>1269</v>
      </c>
      <c r="I24" s="119"/>
      <c r="J24" s="172">
        <f>+'C56-C61'!J24+'C67-C72'!J24</f>
        <v>2015</v>
      </c>
      <c r="K24" s="172">
        <f>+'C56-C61'!K24+'C67-C72'!K24</f>
        <v>912</v>
      </c>
      <c r="L24" s="172">
        <f>+'C56-C61'!L24+'C67-C72'!L24</f>
        <v>1103</v>
      </c>
      <c r="M24" s="119"/>
      <c r="N24" s="172">
        <f>+'C56-C61'!N24+'C67-C72'!N24</f>
        <v>2158</v>
      </c>
      <c r="O24" s="172">
        <f>+'C56-C61'!O24+'C67-C72'!O24</f>
        <v>950</v>
      </c>
      <c r="P24" s="172">
        <f>+'C56-C61'!P24+'C67-C72'!P24</f>
        <v>1208</v>
      </c>
      <c r="Q24" s="119"/>
      <c r="R24" s="172">
        <f>+'C56-C61'!R24+'C67-C72'!R24</f>
        <v>1680</v>
      </c>
      <c r="S24" s="172">
        <f>+'C56-C61'!S24+'C67-C72'!S24</f>
        <v>736</v>
      </c>
      <c r="T24" s="172">
        <f>+'C56-C61'!T24+'C67-C72'!T24</f>
        <v>944</v>
      </c>
      <c r="U24" s="119"/>
      <c r="V24" s="172">
        <f>+'C56-C61'!V24+'C67-C72'!V24</f>
        <v>1738</v>
      </c>
      <c r="W24" s="172">
        <f>+'C56-C61'!W24+'C67-C72'!W24</f>
        <v>806</v>
      </c>
      <c r="X24" s="172">
        <f>+'C56-C61'!X24+'C67-C72'!X24</f>
        <v>932</v>
      </c>
      <c r="Y24" s="119"/>
      <c r="Z24" s="172">
        <f>+'C56-C61'!Z24+'C67-C72'!Z24</f>
        <v>682</v>
      </c>
      <c r="AA24" s="172">
        <f>+'C56-C61'!AA24+'C67-C72'!AA24</f>
        <v>304</v>
      </c>
      <c r="AB24" s="172">
        <f>+'C56-C61'!AB24+'C67-C72'!AB24</f>
        <v>378</v>
      </c>
      <c r="AD24" s="108" t="s">
        <v>88</v>
      </c>
      <c r="AE24" s="103">
        <f t="shared" si="0"/>
        <v>67.106414905589588</v>
      </c>
      <c r="AF24" s="103">
        <f t="shared" si="1"/>
        <v>61.746912024199652</v>
      </c>
      <c r="AG24" s="103">
        <f t="shared" si="2"/>
        <v>72.382133995037222</v>
      </c>
      <c r="AH24" s="143"/>
      <c r="AI24" s="103">
        <f t="shared" si="3"/>
        <v>64.839219820769628</v>
      </c>
      <c r="AJ24" s="103">
        <f t="shared" si="4"/>
        <v>59.520239880059968</v>
      </c>
      <c r="AK24" s="103">
        <f t="shared" si="5"/>
        <v>70.77523703290575</v>
      </c>
      <c r="AL24" s="106"/>
      <c r="AM24" s="103">
        <f t="shared" si="6"/>
        <v>60.456045604560458</v>
      </c>
      <c r="AN24" s="103">
        <f t="shared" si="7"/>
        <v>55.105740181268878</v>
      </c>
      <c r="AO24" s="103">
        <f t="shared" si="8"/>
        <v>65.733015494636476</v>
      </c>
      <c r="AP24" s="106"/>
      <c r="AQ24" s="103">
        <f t="shared" si="9"/>
        <v>71.010200723922338</v>
      </c>
      <c r="AR24" s="103">
        <f t="shared" si="10"/>
        <v>63.973063973063972</v>
      </c>
      <c r="AS24" s="103">
        <f t="shared" si="11"/>
        <v>77.734877734877742</v>
      </c>
      <c r="AT24" s="106"/>
      <c r="AU24" s="103">
        <f t="shared" si="12"/>
        <v>61.403508771929829</v>
      </c>
      <c r="AV24" s="103">
        <f t="shared" si="13"/>
        <v>55.505279034690801</v>
      </c>
      <c r="AW24" s="103">
        <f t="shared" si="14"/>
        <v>66.950354609929079</v>
      </c>
      <c r="AX24" s="106"/>
      <c r="AY24" s="103">
        <f t="shared" si="15"/>
        <v>76.902654867256643</v>
      </c>
      <c r="AZ24" s="103">
        <f t="shared" si="16"/>
        <v>74.698795180722882</v>
      </c>
      <c r="BA24" s="103">
        <f t="shared" si="17"/>
        <v>78.916172734970374</v>
      </c>
      <c r="BB24" s="143"/>
      <c r="BC24" s="103">
        <f t="shared" si="18"/>
        <v>81.97115384615384</v>
      </c>
      <c r="BD24" s="103">
        <f t="shared" si="19"/>
        <v>78.350515463917532</v>
      </c>
      <c r="BE24" s="103">
        <f t="shared" si="20"/>
        <v>85.13513513513513</v>
      </c>
    </row>
    <row r="25" spans="1:57" ht="15" customHeight="1" x14ac:dyDescent="0.2">
      <c r="A25" s="108" t="s">
        <v>89</v>
      </c>
      <c r="B25" s="172">
        <f>+'C56-C61'!B25+'C67-C72'!B25</f>
        <v>2602</v>
      </c>
      <c r="C25" s="172">
        <f>+'C56-C61'!C25+'C67-C72'!C25</f>
        <v>1135</v>
      </c>
      <c r="D25" s="172">
        <f>+'C56-C61'!D25+'C67-C72'!D25</f>
        <v>1467</v>
      </c>
      <c r="E25" s="119"/>
      <c r="F25" s="172">
        <f>+'C56-C61'!F25+'C67-C72'!F25</f>
        <v>654</v>
      </c>
      <c r="G25" s="172">
        <f>+'C56-C61'!G25+'C67-C72'!G25</f>
        <v>291</v>
      </c>
      <c r="H25" s="172">
        <f>+'C56-C61'!H25+'C67-C72'!H25</f>
        <v>363</v>
      </c>
      <c r="I25" s="119"/>
      <c r="J25" s="172">
        <f>+'C56-C61'!J25+'C67-C72'!J25</f>
        <v>507</v>
      </c>
      <c r="K25" s="172">
        <f>+'C56-C61'!K25+'C67-C72'!K25</f>
        <v>227</v>
      </c>
      <c r="L25" s="172">
        <f>+'C56-C61'!L25+'C67-C72'!L25</f>
        <v>280</v>
      </c>
      <c r="M25" s="119"/>
      <c r="N25" s="172">
        <f>+'C56-C61'!N25+'C67-C72'!N25</f>
        <v>550</v>
      </c>
      <c r="O25" s="172">
        <f>+'C56-C61'!O25+'C67-C72'!O25</f>
        <v>235</v>
      </c>
      <c r="P25" s="172">
        <f>+'C56-C61'!P25+'C67-C72'!P25</f>
        <v>315</v>
      </c>
      <c r="Q25" s="119"/>
      <c r="R25" s="172">
        <f>+'C56-C61'!R25+'C67-C72'!R25</f>
        <v>327</v>
      </c>
      <c r="S25" s="172">
        <f>+'C56-C61'!S25+'C67-C72'!S25</f>
        <v>150</v>
      </c>
      <c r="T25" s="172">
        <f>+'C56-C61'!T25+'C67-C72'!T25</f>
        <v>177</v>
      </c>
      <c r="U25" s="119"/>
      <c r="V25" s="172">
        <f>+'C56-C61'!V25+'C67-C72'!V25</f>
        <v>374</v>
      </c>
      <c r="W25" s="172">
        <f>+'C56-C61'!W25+'C67-C72'!W25</f>
        <v>160</v>
      </c>
      <c r="X25" s="172">
        <f>+'C56-C61'!X25+'C67-C72'!X25</f>
        <v>214</v>
      </c>
      <c r="Y25" s="119"/>
      <c r="Z25" s="172">
        <f>+'C56-C61'!Z25+'C67-C72'!Z25</f>
        <v>190</v>
      </c>
      <c r="AA25" s="172">
        <f>+'C56-C61'!AA25+'C67-C72'!AA25</f>
        <v>72</v>
      </c>
      <c r="AB25" s="172">
        <f>+'C56-C61'!AB25+'C67-C72'!AB25</f>
        <v>118</v>
      </c>
      <c r="AD25" s="108" t="s">
        <v>89</v>
      </c>
      <c r="AE25" s="103">
        <f t="shared" si="0"/>
        <v>53.286913782510744</v>
      </c>
      <c r="AF25" s="103">
        <f t="shared" si="1"/>
        <v>48.462852263023059</v>
      </c>
      <c r="AG25" s="103">
        <f t="shared" si="2"/>
        <v>57.733175914994092</v>
      </c>
      <c r="AH25" s="143"/>
      <c r="AI25" s="103">
        <f t="shared" si="3"/>
        <v>50.815850815850816</v>
      </c>
      <c r="AJ25" s="103">
        <f t="shared" si="4"/>
        <v>44.631901840490798</v>
      </c>
      <c r="AK25" s="103">
        <f t="shared" si="5"/>
        <v>57.165354330708659</v>
      </c>
      <c r="AL25" s="106"/>
      <c r="AM25" s="103">
        <f t="shared" si="6"/>
        <v>44.434706397896583</v>
      </c>
      <c r="AN25" s="103">
        <f t="shared" si="7"/>
        <v>39.616055846422341</v>
      </c>
      <c r="AO25" s="103">
        <f t="shared" si="8"/>
        <v>49.295774647887328</v>
      </c>
      <c r="AP25" s="106"/>
      <c r="AQ25" s="103">
        <f t="shared" si="9"/>
        <v>63.657407407407405</v>
      </c>
      <c r="AR25" s="103">
        <f t="shared" si="10"/>
        <v>58.024691358024697</v>
      </c>
      <c r="AS25" s="103">
        <f t="shared" si="11"/>
        <v>68.627450980392155</v>
      </c>
      <c r="AT25" s="106"/>
      <c r="AU25" s="103">
        <f t="shared" si="12"/>
        <v>42.857142857142854</v>
      </c>
      <c r="AV25" s="103">
        <f t="shared" si="13"/>
        <v>43.103448275862064</v>
      </c>
      <c r="AW25" s="103">
        <f t="shared" si="14"/>
        <v>42.650602409638552</v>
      </c>
      <c r="AX25" s="106"/>
      <c r="AY25" s="103">
        <f t="shared" si="15"/>
        <v>59.365079365079367</v>
      </c>
      <c r="AZ25" s="103">
        <f t="shared" si="16"/>
        <v>55.555555555555557</v>
      </c>
      <c r="BA25" s="103">
        <f t="shared" si="17"/>
        <v>62.57309941520468</v>
      </c>
      <c r="BB25" s="143"/>
      <c r="BC25" s="103">
        <f t="shared" si="18"/>
        <v>95.959595959595958</v>
      </c>
      <c r="BD25" s="103">
        <f t="shared" si="19"/>
        <v>94.73684210526315</v>
      </c>
      <c r="BE25" s="103">
        <f t="shared" si="20"/>
        <v>96.721311475409834</v>
      </c>
    </row>
    <row r="26" spans="1:57" ht="15" customHeight="1" x14ac:dyDescent="0.2">
      <c r="A26" s="154" t="s">
        <v>90</v>
      </c>
      <c r="B26" s="172">
        <f>+'C56-C61'!B26+'C67-C72'!B26</f>
        <v>15066</v>
      </c>
      <c r="C26" s="172">
        <f>+'C56-C61'!C26+'C67-C72'!C26</f>
        <v>7215</v>
      </c>
      <c r="D26" s="172">
        <f>+'C56-C61'!D26+'C67-C72'!D26</f>
        <v>7851</v>
      </c>
      <c r="E26" s="119"/>
      <c r="F26" s="172">
        <f>+'C56-C61'!F26+'C67-C72'!F26</f>
        <v>3585</v>
      </c>
      <c r="G26" s="172">
        <f>+'C56-C61'!G26+'C67-C72'!G26</f>
        <v>1752</v>
      </c>
      <c r="H26" s="172">
        <f>+'C56-C61'!H26+'C67-C72'!H26</f>
        <v>1833</v>
      </c>
      <c r="I26" s="119"/>
      <c r="J26" s="172">
        <f>+'C56-C61'!J26+'C67-C72'!J26</f>
        <v>3096</v>
      </c>
      <c r="K26" s="172">
        <f>+'C56-C61'!K26+'C67-C72'!K26</f>
        <v>1508</v>
      </c>
      <c r="L26" s="172">
        <f>+'C56-C61'!L26+'C67-C72'!L26</f>
        <v>1588</v>
      </c>
      <c r="M26" s="119"/>
      <c r="N26" s="172">
        <f>+'C56-C61'!N26+'C67-C72'!N26</f>
        <v>2943</v>
      </c>
      <c r="O26" s="172">
        <f>+'C56-C61'!O26+'C67-C72'!O26</f>
        <v>1378</v>
      </c>
      <c r="P26" s="172">
        <f>+'C56-C61'!P26+'C67-C72'!P26</f>
        <v>1565</v>
      </c>
      <c r="Q26" s="119"/>
      <c r="R26" s="172">
        <f>+'C56-C61'!R26+'C67-C72'!R26</f>
        <v>2076</v>
      </c>
      <c r="S26" s="172">
        <f>+'C56-C61'!S26+'C67-C72'!S26</f>
        <v>980</v>
      </c>
      <c r="T26" s="172">
        <f>+'C56-C61'!T26+'C67-C72'!T26</f>
        <v>1096</v>
      </c>
      <c r="U26" s="119"/>
      <c r="V26" s="172">
        <f>+'C56-C61'!V26+'C67-C72'!V26</f>
        <v>2579</v>
      </c>
      <c r="W26" s="172">
        <f>+'C56-C61'!W26+'C67-C72'!W26</f>
        <v>1216</v>
      </c>
      <c r="X26" s="172">
        <f>+'C56-C61'!X26+'C67-C72'!X26</f>
        <v>1363</v>
      </c>
      <c r="Y26" s="119"/>
      <c r="Z26" s="172">
        <f>+'C56-C61'!Z26+'C67-C72'!Z26</f>
        <v>787</v>
      </c>
      <c r="AA26" s="172">
        <f>+'C56-C61'!AA26+'C67-C72'!AA26</f>
        <v>381</v>
      </c>
      <c r="AB26" s="172">
        <f>+'C56-C61'!AB26+'C67-C72'!AB26</f>
        <v>406</v>
      </c>
      <c r="AD26" s="154" t="s">
        <v>90</v>
      </c>
      <c r="AE26" s="103">
        <f t="shared" si="0"/>
        <v>58.886066054328708</v>
      </c>
      <c r="AF26" s="103">
        <f t="shared" si="1"/>
        <v>56.663787010131152</v>
      </c>
      <c r="AG26" s="103">
        <f t="shared" si="2"/>
        <v>61.087768440709624</v>
      </c>
      <c r="AH26" s="143"/>
      <c r="AI26" s="103">
        <f t="shared" si="3"/>
        <v>55.060666564275841</v>
      </c>
      <c r="AJ26" s="103">
        <f t="shared" si="4"/>
        <v>52.707581227436826</v>
      </c>
      <c r="AK26" s="103">
        <f t="shared" si="5"/>
        <v>57.514904298713518</v>
      </c>
      <c r="AL26" s="106"/>
      <c r="AM26" s="103">
        <f t="shared" si="6"/>
        <v>54.211171423568551</v>
      </c>
      <c r="AN26" s="103">
        <f t="shared" si="7"/>
        <v>51.520327980867783</v>
      </c>
      <c r="AO26" s="103">
        <f t="shared" si="8"/>
        <v>57.040229885057471</v>
      </c>
      <c r="AP26" s="106"/>
      <c r="AQ26" s="103">
        <f t="shared" si="9"/>
        <v>65.677304173175628</v>
      </c>
      <c r="AR26" s="103">
        <f t="shared" si="10"/>
        <v>62.636363636363633</v>
      </c>
      <c r="AS26" s="103">
        <f t="shared" si="11"/>
        <v>68.610258658483119</v>
      </c>
      <c r="AT26" s="106"/>
      <c r="AU26" s="103">
        <f t="shared" si="12"/>
        <v>46.297948260481711</v>
      </c>
      <c r="AV26" s="103">
        <f t="shared" si="13"/>
        <v>45.349375289217953</v>
      </c>
      <c r="AW26" s="103">
        <f t="shared" si="14"/>
        <v>47.180370210934136</v>
      </c>
      <c r="AX26" s="106"/>
      <c r="AY26" s="103">
        <f t="shared" si="15"/>
        <v>74.818682912677687</v>
      </c>
      <c r="AZ26" s="103">
        <f t="shared" si="16"/>
        <v>73.741661613098856</v>
      </c>
      <c r="BA26" s="103">
        <f t="shared" si="17"/>
        <v>75.806451612903231</v>
      </c>
      <c r="BB26" s="143"/>
      <c r="BC26" s="103">
        <f t="shared" si="18"/>
        <v>82.754994742376439</v>
      </c>
      <c r="BD26" s="103">
        <f t="shared" si="19"/>
        <v>80.720338983050837</v>
      </c>
      <c r="BE26" s="103">
        <f t="shared" si="20"/>
        <v>84.759916492693108</v>
      </c>
    </row>
    <row r="27" spans="1:57" ht="15" customHeight="1" x14ac:dyDescent="0.2">
      <c r="A27" s="108" t="s">
        <v>91</v>
      </c>
      <c r="B27" s="172">
        <f>+'C56-C61'!B27+'C67-C72'!B27</f>
        <v>4269</v>
      </c>
      <c r="C27" s="172">
        <f>+'C56-C61'!C27+'C67-C72'!C27</f>
        <v>2062</v>
      </c>
      <c r="D27" s="172">
        <f>+'C56-C61'!D27+'C67-C72'!D27</f>
        <v>2207</v>
      </c>
      <c r="E27" s="119"/>
      <c r="F27" s="172">
        <f>+'C56-C61'!F27+'C67-C72'!F27</f>
        <v>1099</v>
      </c>
      <c r="G27" s="172">
        <f>+'C56-C61'!G27+'C67-C72'!G27</f>
        <v>556</v>
      </c>
      <c r="H27" s="172">
        <f>+'C56-C61'!H27+'C67-C72'!H27</f>
        <v>543</v>
      </c>
      <c r="I27" s="119"/>
      <c r="J27" s="172">
        <f>+'C56-C61'!J27+'C67-C72'!J27</f>
        <v>845</v>
      </c>
      <c r="K27" s="172">
        <f>+'C56-C61'!K27+'C67-C72'!K27</f>
        <v>396</v>
      </c>
      <c r="L27" s="172">
        <f>+'C56-C61'!L27+'C67-C72'!L27</f>
        <v>449</v>
      </c>
      <c r="M27" s="119"/>
      <c r="N27" s="172">
        <f>+'C56-C61'!N27+'C67-C72'!N27</f>
        <v>778</v>
      </c>
      <c r="O27" s="172">
        <f>+'C56-C61'!O27+'C67-C72'!O27</f>
        <v>371</v>
      </c>
      <c r="P27" s="172">
        <f>+'C56-C61'!P27+'C67-C72'!P27</f>
        <v>407</v>
      </c>
      <c r="Q27" s="119"/>
      <c r="R27" s="172">
        <f>+'C56-C61'!R27+'C67-C72'!R27</f>
        <v>687</v>
      </c>
      <c r="S27" s="172">
        <f>+'C56-C61'!S27+'C67-C72'!S27</f>
        <v>334</v>
      </c>
      <c r="T27" s="172">
        <f>+'C56-C61'!T27+'C67-C72'!T27</f>
        <v>353</v>
      </c>
      <c r="U27" s="119"/>
      <c r="V27" s="172">
        <f>+'C56-C61'!V27+'C67-C72'!V27</f>
        <v>785</v>
      </c>
      <c r="W27" s="172">
        <f>+'C56-C61'!W27+'C67-C72'!W27</f>
        <v>365</v>
      </c>
      <c r="X27" s="172">
        <f>+'C56-C61'!X27+'C67-C72'!X27</f>
        <v>420</v>
      </c>
      <c r="Y27" s="119"/>
      <c r="Z27" s="172">
        <f>+'C56-C61'!Z27+'C67-C72'!Z27</f>
        <v>75</v>
      </c>
      <c r="AA27" s="172">
        <f>+'C56-C61'!AA27+'C67-C72'!AA27</f>
        <v>40</v>
      </c>
      <c r="AB27" s="172">
        <f>+'C56-C61'!AB27+'C67-C72'!AB27</f>
        <v>35</v>
      </c>
      <c r="AD27" s="108" t="s">
        <v>91</v>
      </c>
      <c r="AE27" s="103">
        <f t="shared" si="0"/>
        <v>71.929233361415328</v>
      </c>
      <c r="AF27" s="103">
        <f t="shared" si="1"/>
        <v>68.527750083084086</v>
      </c>
      <c r="AG27" s="103">
        <f t="shared" si="2"/>
        <v>75.427204374572796</v>
      </c>
      <c r="AH27" s="143"/>
      <c r="AI27" s="103">
        <f t="shared" si="3"/>
        <v>73.266666666666666</v>
      </c>
      <c r="AJ27" s="103">
        <f t="shared" si="4"/>
        <v>70.379746835443029</v>
      </c>
      <c r="AK27" s="103">
        <f t="shared" si="5"/>
        <v>76.478873239436624</v>
      </c>
      <c r="AL27" s="106"/>
      <c r="AM27" s="103">
        <f t="shared" si="6"/>
        <v>66.222570532915356</v>
      </c>
      <c r="AN27" s="103">
        <f t="shared" si="7"/>
        <v>61.682242990654203</v>
      </c>
      <c r="AO27" s="103">
        <f t="shared" si="8"/>
        <v>70.820189274447955</v>
      </c>
      <c r="AP27" s="106"/>
      <c r="AQ27" s="103">
        <f t="shared" si="9"/>
        <v>74.095238095238088</v>
      </c>
      <c r="AR27" s="103">
        <f t="shared" si="10"/>
        <v>71.899224806201545</v>
      </c>
      <c r="AS27" s="103">
        <f t="shared" si="11"/>
        <v>76.217228464419478</v>
      </c>
      <c r="AT27" s="106"/>
      <c r="AU27" s="103">
        <f t="shared" si="12"/>
        <v>63.434903047091417</v>
      </c>
      <c r="AV27" s="103">
        <f t="shared" si="13"/>
        <v>59.219858156028373</v>
      </c>
      <c r="AW27" s="103">
        <f t="shared" si="14"/>
        <v>68.015414258188827</v>
      </c>
      <c r="AX27" s="106"/>
      <c r="AY27" s="103">
        <f t="shared" si="15"/>
        <v>86.263736263736263</v>
      </c>
      <c r="AZ27" s="103">
        <f t="shared" si="16"/>
        <v>83.143507972665148</v>
      </c>
      <c r="BA27" s="103">
        <f t="shared" si="17"/>
        <v>89.171974522292999</v>
      </c>
      <c r="BB27" s="143"/>
      <c r="BC27" s="103">
        <f t="shared" si="18"/>
        <v>64.65517241379311</v>
      </c>
      <c r="BD27" s="103">
        <f t="shared" si="19"/>
        <v>68.965517241379317</v>
      </c>
      <c r="BE27" s="103">
        <f t="shared" si="20"/>
        <v>60.344827586206897</v>
      </c>
    </row>
    <row r="28" spans="1:57" ht="15" customHeight="1" x14ac:dyDescent="0.2">
      <c r="A28" s="108" t="s">
        <v>92</v>
      </c>
      <c r="B28" s="172">
        <f>+'C56-C61'!B28+'C67-C72'!B28</f>
        <v>17239</v>
      </c>
      <c r="C28" s="172">
        <f>+'C56-C61'!C28+'C67-C72'!C28</f>
        <v>8011</v>
      </c>
      <c r="D28" s="172">
        <f>+'C56-C61'!D28+'C67-C72'!D28</f>
        <v>9228</v>
      </c>
      <c r="E28" s="119"/>
      <c r="F28" s="172">
        <f>+'C56-C61'!F28+'C67-C72'!F28</f>
        <v>3678</v>
      </c>
      <c r="G28" s="172">
        <f>+'C56-C61'!G28+'C67-C72'!G28</f>
        <v>1797</v>
      </c>
      <c r="H28" s="172">
        <f>+'C56-C61'!H28+'C67-C72'!H28</f>
        <v>1881</v>
      </c>
      <c r="I28" s="119"/>
      <c r="J28" s="172">
        <f>+'C56-C61'!J28+'C67-C72'!J28</f>
        <v>3272</v>
      </c>
      <c r="K28" s="172">
        <f>+'C56-C61'!K28+'C67-C72'!K28</f>
        <v>1491</v>
      </c>
      <c r="L28" s="172">
        <f>+'C56-C61'!L28+'C67-C72'!L28</f>
        <v>1781</v>
      </c>
      <c r="M28" s="119"/>
      <c r="N28" s="172">
        <f>+'C56-C61'!N28+'C67-C72'!N28</f>
        <v>3182</v>
      </c>
      <c r="O28" s="172">
        <f>+'C56-C61'!O28+'C67-C72'!O28</f>
        <v>1513</v>
      </c>
      <c r="P28" s="172">
        <f>+'C56-C61'!P28+'C67-C72'!P28</f>
        <v>1669</v>
      </c>
      <c r="Q28" s="119"/>
      <c r="R28" s="172">
        <f>+'C56-C61'!R28+'C67-C72'!R28</f>
        <v>2815</v>
      </c>
      <c r="S28" s="172">
        <f>+'C56-C61'!S28+'C67-C72'!S28</f>
        <v>1312</v>
      </c>
      <c r="T28" s="172">
        <f>+'C56-C61'!T28+'C67-C72'!T28</f>
        <v>1503</v>
      </c>
      <c r="U28" s="119"/>
      <c r="V28" s="172">
        <f>+'C56-C61'!V28+'C67-C72'!V28</f>
        <v>3315</v>
      </c>
      <c r="W28" s="172">
        <f>+'C56-C61'!W28+'C67-C72'!W28</f>
        <v>1481</v>
      </c>
      <c r="X28" s="172">
        <f>+'C56-C61'!X28+'C67-C72'!X28</f>
        <v>1834</v>
      </c>
      <c r="Y28" s="119"/>
      <c r="Z28" s="172">
        <f>+'C56-C61'!Z28+'C67-C72'!Z28</f>
        <v>977</v>
      </c>
      <c r="AA28" s="172">
        <f>+'C56-C61'!AA28+'C67-C72'!AA28</f>
        <v>417</v>
      </c>
      <c r="AB28" s="172">
        <f>+'C56-C61'!AB28+'C67-C72'!AB28</f>
        <v>560</v>
      </c>
      <c r="AD28" s="108" t="s">
        <v>92</v>
      </c>
      <c r="AE28" s="103">
        <f t="shared" si="0"/>
        <v>66.019454656862735</v>
      </c>
      <c r="AF28" s="103">
        <f t="shared" si="1"/>
        <v>62.449329591518556</v>
      </c>
      <c r="AG28" s="103">
        <f t="shared" si="2"/>
        <v>69.467028003613379</v>
      </c>
      <c r="AH28" s="143"/>
      <c r="AI28" s="103">
        <f t="shared" si="3"/>
        <v>60.009789525208021</v>
      </c>
      <c r="AJ28" s="103">
        <f t="shared" si="4"/>
        <v>57.302295918367349</v>
      </c>
      <c r="AK28" s="103">
        <f t="shared" si="5"/>
        <v>62.84664216505179</v>
      </c>
      <c r="AL28" s="106"/>
      <c r="AM28" s="103">
        <f t="shared" si="6"/>
        <v>58.533094812164578</v>
      </c>
      <c r="AN28" s="103">
        <f t="shared" si="7"/>
        <v>54.836336888561974</v>
      </c>
      <c r="AO28" s="103">
        <f t="shared" si="8"/>
        <v>62.034134447927549</v>
      </c>
      <c r="AP28" s="106"/>
      <c r="AQ28" s="103">
        <f t="shared" si="9"/>
        <v>69.204001739886905</v>
      </c>
      <c r="AR28" s="103">
        <f t="shared" si="10"/>
        <v>66.127622377622373</v>
      </c>
      <c r="AS28" s="103">
        <f t="shared" si="11"/>
        <v>72.251082251082252</v>
      </c>
      <c r="AT28" s="106"/>
      <c r="AU28" s="103">
        <f t="shared" si="12"/>
        <v>61.583898490483477</v>
      </c>
      <c r="AV28" s="103">
        <f t="shared" si="13"/>
        <v>56.944444444444443</v>
      </c>
      <c r="AW28" s="103">
        <f t="shared" si="14"/>
        <v>66.299073665637408</v>
      </c>
      <c r="AX28" s="106"/>
      <c r="AY28" s="103">
        <f t="shared" si="15"/>
        <v>81.329735034347394</v>
      </c>
      <c r="AZ28" s="103">
        <f t="shared" si="16"/>
        <v>78.776595744680861</v>
      </c>
      <c r="BA28" s="103">
        <f t="shared" si="17"/>
        <v>83.515482695810562</v>
      </c>
      <c r="BB28" s="143"/>
      <c r="BC28" s="103">
        <f t="shared" si="18"/>
        <v>85.104529616724733</v>
      </c>
      <c r="BD28" s="103">
        <f t="shared" si="19"/>
        <v>83.233532934131745</v>
      </c>
      <c r="BE28" s="103">
        <f t="shared" si="20"/>
        <v>86.553323029366297</v>
      </c>
    </row>
    <row r="29" spans="1:57" ht="15" customHeight="1" x14ac:dyDescent="0.2">
      <c r="A29" s="108" t="s">
        <v>93</v>
      </c>
      <c r="B29" s="172">
        <f>+'C56-C61'!B29+'C67-C72'!B29</f>
        <v>2420</v>
      </c>
      <c r="C29" s="172">
        <f>+'C56-C61'!C29+'C67-C72'!C29</f>
        <v>1166</v>
      </c>
      <c r="D29" s="172">
        <f>+'C56-C61'!D29+'C67-C72'!D29</f>
        <v>1254</v>
      </c>
      <c r="E29" s="119"/>
      <c r="F29" s="172">
        <f>+'C56-C61'!F29+'C67-C72'!F29</f>
        <v>705</v>
      </c>
      <c r="G29" s="172">
        <f>+'C56-C61'!G29+'C67-C72'!G29</f>
        <v>375</v>
      </c>
      <c r="H29" s="172">
        <f>+'C56-C61'!H29+'C67-C72'!H29</f>
        <v>330</v>
      </c>
      <c r="I29" s="119"/>
      <c r="J29" s="172">
        <f>+'C56-C61'!J29+'C67-C72'!J29</f>
        <v>549</v>
      </c>
      <c r="K29" s="172">
        <f>+'C56-C61'!K29+'C67-C72'!K29</f>
        <v>250</v>
      </c>
      <c r="L29" s="172">
        <f>+'C56-C61'!L29+'C67-C72'!L29</f>
        <v>299</v>
      </c>
      <c r="M29" s="119"/>
      <c r="N29" s="172">
        <f>+'C56-C61'!N29+'C67-C72'!N29</f>
        <v>459</v>
      </c>
      <c r="O29" s="172">
        <f>+'C56-C61'!O29+'C67-C72'!O29</f>
        <v>234</v>
      </c>
      <c r="P29" s="172">
        <f>+'C56-C61'!P29+'C67-C72'!P29</f>
        <v>225</v>
      </c>
      <c r="Q29" s="119"/>
      <c r="R29" s="172">
        <f>+'C56-C61'!R29+'C67-C72'!R29</f>
        <v>332</v>
      </c>
      <c r="S29" s="172">
        <f>+'C56-C61'!S29+'C67-C72'!S29</f>
        <v>133</v>
      </c>
      <c r="T29" s="172">
        <f>+'C56-C61'!T29+'C67-C72'!T29</f>
        <v>199</v>
      </c>
      <c r="U29" s="119"/>
      <c r="V29" s="172">
        <f>+'C56-C61'!V29+'C67-C72'!V29</f>
        <v>316</v>
      </c>
      <c r="W29" s="172">
        <f>+'C56-C61'!W29+'C67-C72'!W29</f>
        <v>141</v>
      </c>
      <c r="X29" s="172">
        <f>+'C56-C61'!X29+'C67-C72'!X29</f>
        <v>175</v>
      </c>
      <c r="Y29" s="119"/>
      <c r="Z29" s="172">
        <f>+'C56-C61'!Z29+'C67-C72'!Z29</f>
        <v>59</v>
      </c>
      <c r="AA29" s="172">
        <f>+'C56-C61'!AA29+'C67-C72'!AA29</f>
        <v>33</v>
      </c>
      <c r="AB29" s="172">
        <f>+'C56-C61'!AB29+'C67-C72'!AB29</f>
        <v>26</v>
      </c>
      <c r="AD29" s="108" t="s">
        <v>93</v>
      </c>
      <c r="AE29" s="103">
        <f t="shared" si="0"/>
        <v>59.488692232055065</v>
      </c>
      <c r="AF29" s="103">
        <f t="shared" si="1"/>
        <v>55.976956313010085</v>
      </c>
      <c r="AG29" s="103">
        <f t="shared" si="2"/>
        <v>63.17380352644836</v>
      </c>
      <c r="AH29" s="143"/>
      <c r="AI29" s="103">
        <f t="shared" si="3"/>
        <v>58.798999165971644</v>
      </c>
      <c r="AJ29" s="103">
        <f t="shared" si="4"/>
        <v>57.427258805513013</v>
      </c>
      <c r="AK29" s="103">
        <f t="shared" si="5"/>
        <v>60.439560439560438</v>
      </c>
      <c r="AL29" s="106"/>
      <c r="AM29" s="103">
        <f t="shared" si="6"/>
        <v>55.906313645621189</v>
      </c>
      <c r="AN29" s="103">
        <f t="shared" si="7"/>
        <v>51.546391752577314</v>
      </c>
      <c r="AO29" s="103">
        <f t="shared" si="8"/>
        <v>60.160965794768615</v>
      </c>
      <c r="AP29" s="106"/>
      <c r="AQ29" s="103">
        <f t="shared" si="9"/>
        <v>62.876712328767127</v>
      </c>
      <c r="AR29" s="103">
        <f t="shared" si="10"/>
        <v>60.154241645244213</v>
      </c>
      <c r="AS29" s="103">
        <f t="shared" si="11"/>
        <v>65.982404692082113</v>
      </c>
      <c r="AT29" s="106"/>
      <c r="AU29" s="103">
        <f t="shared" si="12"/>
        <v>52.614896988906501</v>
      </c>
      <c r="AV29" s="103">
        <f t="shared" si="13"/>
        <v>43.464052287581701</v>
      </c>
      <c r="AW29" s="103">
        <f t="shared" si="14"/>
        <v>61.230769230769234</v>
      </c>
      <c r="AX29" s="106"/>
      <c r="AY29" s="103">
        <f t="shared" si="15"/>
        <v>71.655328798185948</v>
      </c>
      <c r="AZ29" s="103">
        <f t="shared" si="16"/>
        <v>69.458128078817737</v>
      </c>
      <c r="BA29" s="103">
        <f t="shared" si="17"/>
        <v>73.529411764705884</v>
      </c>
      <c r="BB29" s="143"/>
      <c r="BC29" s="103">
        <f t="shared" si="18"/>
        <v>69.411764705882348</v>
      </c>
      <c r="BD29" s="103">
        <f t="shared" si="19"/>
        <v>70.212765957446805</v>
      </c>
      <c r="BE29" s="103">
        <f t="shared" si="20"/>
        <v>68.421052631578945</v>
      </c>
    </row>
    <row r="30" spans="1:57" ht="15" customHeight="1" x14ac:dyDescent="0.2">
      <c r="A30" s="108" t="s">
        <v>94</v>
      </c>
      <c r="B30" s="172">
        <f>+'C56-C61'!B30+'C67-C72'!B30</f>
        <v>4382</v>
      </c>
      <c r="C30" s="172">
        <f>+'C56-C61'!C30+'C67-C72'!C30</f>
        <v>1916</v>
      </c>
      <c r="D30" s="172">
        <f>+'C56-C61'!D30+'C67-C72'!D30</f>
        <v>2466</v>
      </c>
      <c r="E30" s="119"/>
      <c r="F30" s="172">
        <f>+'C56-C61'!F30+'C67-C72'!F30</f>
        <v>1124</v>
      </c>
      <c r="G30" s="172">
        <f>+'C56-C61'!G30+'C67-C72'!G30</f>
        <v>515</v>
      </c>
      <c r="H30" s="172">
        <f>+'C56-C61'!H30+'C67-C72'!H30</f>
        <v>609</v>
      </c>
      <c r="I30" s="119"/>
      <c r="J30" s="172">
        <f>+'C56-C61'!J30+'C67-C72'!J30</f>
        <v>951</v>
      </c>
      <c r="K30" s="172">
        <f>+'C56-C61'!K30+'C67-C72'!K30</f>
        <v>412</v>
      </c>
      <c r="L30" s="172">
        <f>+'C56-C61'!L30+'C67-C72'!L30</f>
        <v>539</v>
      </c>
      <c r="M30" s="119"/>
      <c r="N30" s="172">
        <f>+'C56-C61'!N30+'C67-C72'!N30</f>
        <v>783</v>
      </c>
      <c r="O30" s="172">
        <f>+'C56-C61'!O30+'C67-C72'!O30</f>
        <v>359</v>
      </c>
      <c r="P30" s="172">
        <f>+'C56-C61'!P30+'C67-C72'!P30</f>
        <v>424</v>
      </c>
      <c r="Q30" s="119"/>
      <c r="R30" s="172">
        <f>+'C56-C61'!R30+'C67-C72'!R30</f>
        <v>673</v>
      </c>
      <c r="S30" s="172">
        <f>+'C56-C61'!S30+'C67-C72'!S30</f>
        <v>275</v>
      </c>
      <c r="T30" s="172">
        <f>+'C56-C61'!T30+'C67-C72'!T30</f>
        <v>398</v>
      </c>
      <c r="U30" s="119"/>
      <c r="V30" s="172">
        <f>+'C56-C61'!V30+'C67-C72'!V30</f>
        <v>635</v>
      </c>
      <c r="W30" s="172">
        <f>+'C56-C61'!W30+'C67-C72'!W30</f>
        <v>272</v>
      </c>
      <c r="X30" s="172">
        <f>+'C56-C61'!X30+'C67-C72'!X30</f>
        <v>363</v>
      </c>
      <c r="Y30" s="119"/>
      <c r="Z30" s="172">
        <f>+'C56-C61'!Z30+'C67-C72'!Z30</f>
        <v>216</v>
      </c>
      <c r="AA30" s="172">
        <f>+'C56-C61'!AA30+'C67-C72'!AA30</f>
        <v>83</v>
      </c>
      <c r="AB30" s="172">
        <f>+'C56-C61'!AB30+'C67-C72'!AB30</f>
        <v>133</v>
      </c>
      <c r="AD30" s="108" t="s">
        <v>94</v>
      </c>
      <c r="AE30" s="103">
        <f t="shared" si="0"/>
        <v>54.926046628227624</v>
      </c>
      <c r="AF30" s="103">
        <f t="shared" si="1"/>
        <v>49.740394600207679</v>
      </c>
      <c r="AG30" s="103">
        <f t="shared" si="2"/>
        <v>59.767329132331561</v>
      </c>
      <c r="AH30" s="143"/>
      <c r="AI30" s="103">
        <f t="shared" si="3"/>
        <v>54.273297923708355</v>
      </c>
      <c r="AJ30" s="103">
        <f t="shared" si="4"/>
        <v>48.630783758262517</v>
      </c>
      <c r="AK30" s="103">
        <f t="shared" si="5"/>
        <v>60.177865612648219</v>
      </c>
      <c r="AL30" s="106"/>
      <c r="AM30" s="103">
        <f t="shared" si="6"/>
        <v>51.322180248246084</v>
      </c>
      <c r="AN30" s="103">
        <f t="shared" si="7"/>
        <v>45.879732739420938</v>
      </c>
      <c r="AO30" s="103">
        <f t="shared" si="8"/>
        <v>56.439790575916227</v>
      </c>
      <c r="AP30" s="106"/>
      <c r="AQ30" s="103">
        <f t="shared" si="9"/>
        <v>55.888650963597428</v>
      </c>
      <c r="AR30" s="103">
        <f t="shared" si="10"/>
        <v>51.432664756446989</v>
      </c>
      <c r="AS30" s="103">
        <f t="shared" si="11"/>
        <v>60.312944523470833</v>
      </c>
      <c r="AT30" s="106"/>
      <c r="AU30" s="103">
        <f t="shared" si="12"/>
        <v>48.874364560639073</v>
      </c>
      <c r="AV30" s="103">
        <f t="shared" si="13"/>
        <v>42.701863354037265</v>
      </c>
      <c r="AW30" s="103">
        <f t="shared" si="14"/>
        <v>54.297407912687589</v>
      </c>
      <c r="AX30" s="106"/>
      <c r="AY30" s="103">
        <f t="shared" si="15"/>
        <v>62.93359762140733</v>
      </c>
      <c r="AZ30" s="103">
        <f t="shared" si="16"/>
        <v>61.818181818181813</v>
      </c>
      <c r="BA30" s="103">
        <f t="shared" si="17"/>
        <v>63.796133567662558</v>
      </c>
      <c r="BB30" s="143"/>
      <c r="BC30" s="103">
        <f t="shared" si="18"/>
        <v>80.898876404494374</v>
      </c>
      <c r="BD30" s="103">
        <f t="shared" si="19"/>
        <v>73.451327433628322</v>
      </c>
      <c r="BE30" s="103">
        <f t="shared" si="20"/>
        <v>86.36363636363636</v>
      </c>
    </row>
    <row r="31" spans="1:57" ht="15" customHeight="1" x14ac:dyDescent="0.2">
      <c r="A31" s="108" t="s">
        <v>95</v>
      </c>
      <c r="B31" s="172">
        <f>+'C56-C61'!B31+'C67-C72'!B31</f>
        <v>3536</v>
      </c>
      <c r="C31" s="172">
        <f>+'C56-C61'!C31+'C67-C72'!C31</f>
        <v>1666</v>
      </c>
      <c r="D31" s="172">
        <f>+'C56-C61'!D31+'C67-C72'!D31</f>
        <v>1870</v>
      </c>
      <c r="E31" s="119"/>
      <c r="F31" s="172">
        <f>+'C56-C61'!F31+'C67-C72'!F31</f>
        <v>792</v>
      </c>
      <c r="G31" s="172">
        <f>+'C56-C61'!G31+'C67-C72'!G31</f>
        <v>409</v>
      </c>
      <c r="H31" s="172">
        <f>+'C56-C61'!H31+'C67-C72'!H31</f>
        <v>383</v>
      </c>
      <c r="I31" s="119"/>
      <c r="J31" s="172">
        <f>+'C56-C61'!J31+'C67-C72'!J31</f>
        <v>676</v>
      </c>
      <c r="K31" s="172">
        <f>+'C56-C61'!K31+'C67-C72'!K31</f>
        <v>307</v>
      </c>
      <c r="L31" s="172">
        <f>+'C56-C61'!L31+'C67-C72'!L31</f>
        <v>369</v>
      </c>
      <c r="M31" s="119"/>
      <c r="N31" s="172">
        <f>+'C56-C61'!N31+'C67-C72'!N31</f>
        <v>604</v>
      </c>
      <c r="O31" s="172">
        <f>+'C56-C61'!O31+'C67-C72'!O31</f>
        <v>271</v>
      </c>
      <c r="P31" s="172">
        <f>+'C56-C61'!P31+'C67-C72'!P31</f>
        <v>333</v>
      </c>
      <c r="Q31" s="119"/>
      <c r="R31" s="172">
        <f>+'C56-C61'!R31+'C67-C72'!R31</f>
        <v>613</v>
      </c>
      <c r="S31" s="172">
        <f>+'C56-C61'!S31+'C67-C72'!S31</f>
        <v>278</v>
      </c>
      <c r="T31" s="172">
        <f>+'C56-C61'!T31+'C67-C72'!T31</f>
        <v>335</v>
      </c>
      <c r="U31" s="119"/>
      <c r="V31" s="172">
        <f>+'C56-C61'!V31+'C67-C72'!V31</f>
        <v>565</v>
      </c>
      <c r="W31" s="172">
        <f>+'C56-C61'!W31+'C67-C72'!W31</f>
        <v>261</v>
      </c>
      <c r="X31" s="172">
        <f>+'C56-C61'!X31+'C67-C72'!X31</f>
        <v>304</v>
      </c>
      <c r="Y31" s="119"/>
      <c r="Z31" s="172">
        <f>+'C56-C61'!Z31+'C67-C72'!Z31</f>
        <v>286</v>
      </c>
      <c r="AA31" s="172">
        <f>+'C56-C61'!AA31+'C67-C72'!AA31</f>
        <v>140</v>
      </c>
      <c r="AB31" s="172">
        <f>+'C56-C61'!AB31+'C67-C72'!AB31</f>
        <v>146</v>
      </c>
      <c r="AD31" s="108" t="s">
        <v>95</v>
      </c>
      <c r="AE31" s="103">
        <f t="shared" si="0"/>
        <v>68.981662114709337</v>
      </c>
      <c r="AF31" s="103">
        <f t="shared" si="1"/>
        <v>65.231010180109621</v>
      </c>
      <c r="AG31" s="103">
        <f t="shared" si="2"/>
        <v>72.706065318818034</v>
      </c>
      <c r="AH31" s="143"/>
      <c r="AI31" s="103">
        <f t="shared" si="3"/>
        <v>71.095152603231597</v>
      </c>
      <c r="AJ31" s="103">
        <f t="shared" si="4"/>
        <v>69.676320272572397</v>
      </c>
      <c r="AK31" s="103">
        <f t="shared" si="5"/>
        <v>72.675521821631889</v>
      </c>
      <c r="AL31" s="106"/>
      <c r="AM31" s="103">
        <f t="shared" si="6"/>
        <v>64.258555133079852</v>
      </c>
      <c r="AN31" s="103">
        <f t="shared" si="7"/>
        <v>58.699808795411087</v>
      </c>
      <c r="AO31" s="103">
        <f t="shared" si="8"/>
        <v>69.75425330812854</v>
      </c>
      <c r="AP31" s="106"/>
      <c r="AQ31" s="103">
        <f t="shared" si="9"/>
        <v>70.89201877934272</v>
      </c>
      <c r="AR31" s="103">
        <f t="shared" si="10"/>
        <v>67.079207920792086</v>
      </c>
      <c r="AS31" s="103">
        <f t="shared" si="11"/>
        <v>74.330357142857139</v>
      </c>
      <c r="AT31" s="106"/>
      <c r="AU31" s="103">
        <f t="shared" si="12"/>
        <v>66.485900216919731</v>
      </c>
      <c r="AV31" s="103">
        <f t="shared" si="13"/>
        <v>60.043196544276455</v>
      </c>
      <c r="AW31" s="103">
        <f t="shared" si="14"/>
        <v>72.984749455337692</v>
      </c>
      <c r="AX31" s="106"/>
      <c r="AY31" s="103">
        <f t="shared" si="15"/>
        <v>68.07228915662651</v>
      </c>
      <c r="AZ31" s="103">
        <f t="shared" si="16"/>
        <v>65.577889447236188</v>
      </c>
      <c r="BA31" s="103">
        <f t="shared" si="17"/>
        <v>70.370370370370367</v>
      </c>
      <c r="BB31" s="143"/>
      <c r="BC31" s="103">
        <f t="shared" si="18"/>
        <v>80.337078651685388</v>
      </c>
      <c r="BD31" s="103">
        <f t="shared" si="19"/>
        <v>78.212290502793294</v>
      </c>
      <c r="BE31" s="103">
        <f t="shared" si="20"/>
        <v>82.485875706214685</v>
      </c>
    </row>
    <row r="32" spans="1:57" ht="15" customHeight="1" x14ac:dyDescent="0.2">
      <c r="A32" s="108" t="s">
        <v>96</v>
      </c>
      <c r="B32" s="172">
        <f>+'C56-C61'!B32+'C67-C72'!B32</f>
        <v>4296</v>
      </c>
      <c r="C32" s="172">
        <f>+'C56-C61'!C32+'C67-C72'!C32</f>
        <v>1966</v>
      </c>
      <c r="D32" s="172">
        <f>+'C56-C61'!D32+'C67-C72'!D32</f>
        <v>2330</v>
      </c>
      <c r="E32" s="119"/>
      <c r="F32" s="172">
        <f>+'C56-C61'!F32+'C67-C72'!F32</f>
        <v>1017</v>
      </c>
      <c r="G32" s="172">
        <f>+'C56-C61'!G32+'C67-C72'!G32</f>
        <v>496</v>
      </c>
      <c r="H32" s="172">
        <f>+'C56-C61'!H32+'C67-C72'!H32</f>
        <v>521</v>
      </c>
      <c r="I32" s="119"/>
      <c r="J32" s="172">
        <f>+'C56-C61'!J32+'C67-C72'!J32</f>
        <v>887</v>
      </c>
      <c r="K32" s="172">
        <f>+'C56-C61'!K32+'C67-C72'!K32</f>
        <v>418</v>
      </c>
      <c r="L32" s="172">
        <f>+'C56-C61'!L32+'C67-C72'!L32</f>
        <v>469</v>
      </c>
      <c r="M32" s="119"/>
      <c r="N32" s="172">
        <f>+'C56-C61'!N32+'C67-C72'!N32</f>
        <v>832</v>
      </c>
      <c r="O32" s="172">
        <f>+'C56-C61'!O32+'C67-C72'!O32</f>
        <v>373</v>
      </c>
      <c r="P32" s="172">
        <f>+'C56-C61'!P32+'C67-C72'!P32</f>
        <v>459</v>
      </c>
      <c r="Q32" s="119"/>
      <c r="R32" s="172">
        <f>+'C56-C61'!R32+'C67-C72'!R32</f>
        <v>648</v>
      </c>
      <c r="S32" s="172">
        <f>+'C56-C61'!S32+'C67-C72'!S32</f>
        <v>272</v>
      </c>
      <c r="T32" s="172">
        <f>+'C56-C61'!T32+'C67-C72'!T32</f>
        <v>376</v>
      </c>
      <c r="U32" s="119"/>
      <c r="V32" s="172">
        <f>+'C56-C61'!V32+'C67-C72'!V32</f>
        <v>699</v>
      </c>
      <c r="W32" s="172">
        <f>+'C56-C61'!W32+'C67-C72'!W32</f>
        <v>313</v>
      </c>
      <c r="X32" s="172">
        <f>+'C56-C61'!X32+'C67-C72'!X32</f>
        <v>386</v>
      </c>
      <c r="Y32" s="119"/>
      <c r="Z32" s="172">
        <f>+'C56-C61'!Z32+'C67-C72'!Z32</f>
        <v>213</v>
      </c>
      <c r="AA32" s="172">
        <f>+'C56-C61'!AA32+'C67-C72'!AA32</f>
        <v>94</v>
      </c>
      <c r="AB32" s="172">
        <f>+'C56-C61'!AB32+'C67-C72'!AB32</f>
        <v>119</v>
      </c>
      <c r="AD32" s="108" t="s">
        <v>96</v>
      </c>
      <c r="AE32" s="103">
        <f t="shared" si="0"/>
        <v>66.092307692307699</v>
      </c>
      <c r="AF32" s="103">
        <f t="shared" si="1"/>
        <v>60.697746217968508</v>
      </c>
      <c r="AG32" s="103">
        <f t="shared" si="2"/>
        <v>71.450475314320755</v>
      </c>
      <c r="AH32" s="143"/>
      <c r="AI32" s="103">
        <f t="shared" si="3"/>
        <v>65.953307392996109</v>
      </c>
      <c r="AJ32" s="103">
        <f t="shared" si="4"/>
        <v>61.845386533665838</v>
      </c>
      <c r="AK32" s="103">
        <f t="shared" si="5"/>
        <v>70.405405405405403</v>
      </c>
      <c r="AL32" s="106"/>
      <c r="AM32" s="103">
        <f t="shared" si="6"/>
        <v>64.603058994901673</v>
      </c>
      <c r="AN32" s="103">
        <f t="shared" si="7"/>
        <v>59.206798866855529</v>
      </c>
      <c r="AO32" s="103">
        <f t="shared" si="8"/>
        <v>70.314842578710639</v>
      </c>
      <c r="AP32" s="106"/>
      <c r="AQ32" s="103">
        <f t="shared" si="9"/>
        <v>68.703550784475638</v>
      </c>
      <c r="AR32" s="103">
        <f t="shared" si="10"/>
        <v>63.435374149659864</v>
      </c>
      <c r="AS32" s="103">
        <f t="shared" si="11"/>
        <v>73.675762439807386</v>
      </c>
      <c r="AT32" s="106"/>
      <c r="AU32" s="103">
        <f t="shared" si="12"/>
        <v>55.813953488372093</v>
      </c>
      <c r="AV32" s="103">
        <f t="shared" si="13"/>
        <v>46.896551724137929</v>
      </c>
      <c r="AW32" s="103">
        <f t="shared" si="14"/>
        <v>64.71600688468159</v>
      </c>
      <c r="AX32" s="106"/>
      <c r="AY32" s="103">
        <f t="shared" si="15"/>
        <v>78.013392857142861</v>
      </c>
      <c r="AZ32" s="103">
        <f t="shared" si="16"/>
        <v>75.059952038369303</v>
      </c>
      <c r="BA32" s="103">
        <f t="shared" si="17"/>
        <v>80.584551148225472</v>
      </c>
      <c r="BB32" s="143"/>
      <c r="BC32" s="103">
        <f t="shared" si="18"/>
        <v>67.192429022082024</v>
      </c>
      <c r="BD32" s="103">
        <f t="shared" si="19"/>
        <v>64.38356164383562</v>
      </c>
      <c r="BE32" s="103">
        <f t="shared" si="20"/>
        <v>69.590643274853804</v>
      </c>
    </row>
    <row r="33" spans="1:60" ht="15" customHeight="1" x14ac:dyDescent="0.2">
      <c r="A33" s="108" t="s">
        <v>97</v>
      </c>
      <c r="B33" s="172">
        <f>+'C56-C61'!B33+'C67-C72'!B33</f>
        <v>3175</v>
      </c>
      <c r="C33" s="172">
        <f>+'C56-C61'!C33+'C67-C72'!C33</f>
        <v>1499</v>
      </c>
      <c r="D33" s="172">
        <f>+'C56-C61'!D33+'C67-C72'!D33</f>
        <v>1676</v>
      </c>
      <c r="E33" s="119"/>
      <c r="F33" s="172">
        <f>+'C56-C61'!F33+'C67-C72'!F33</f>
        <v>739</v>
      </c>
      <c r="G33" s="172">
        <f>+'C56-C61'!G33+'C67-C72'!G33</f>
        <v>347</v>
      </c>
      <c r="H33" s="172">
        <f>+'C56-C61'!H33+'C67-C72'!H33</f>
        <v>392</v>
      </c>
      <c r="I33" s="119"/>
      <c r="J33" s="172">
        <f>+'C56-C61'!J33+'C67-C72'!J33</f>
        <v>554</v>
      </c>
      <c r="K33" s="172">
        <f>+'C56-C61'!K33+'C67-C72'!K33</f>
        <v>250</v>
      </c>
      <c r="L33" s="172">
        <f>+'C56-C61'!L33+'C67-C72'!L33</f>
        <v>304</v>
      </c>
      <c r="M33" s="119"/>
      <c r="N33" s="172">
        <f>+'C56-C61'!N33+'C67-C72'!N33</f>
        <v>635</v>
      </c>
      <c r="O33" s="172">
        <f>+'C56-C61'!O33+'C67-C72'!O33</f>
        <v>309</v>
      </c>
      <c r="P33" s="172">
        <f>+'C56-C61'!P33+'C67-C72'!P33</f>
        <v>326</v>
      </c>
      <c r="Q33" s="119"/>
      <c r="R33" s="172">
        <f>+'C56-C61'!R33+'C67-C72'!R33</f>
        <v>545</v>
      </c>
      <c r="S33" s="172">
        <f>+'C56-C61'!S33+'C67-C72'!S33</f>
        <v>244</v>
      </c>
      <c r="T33" s="172">
        <f>+'C56-C61'!T33+'C67-C72'!T33</f>
        <v>301</v>
      </c>
      <c r="U33" s="119"/>
      <c r="V33" s="172">
        <f>+'C56-C61'!V33+'C67-C72'!V33</f>
        <v>542</v>
      </c>
      <c r="W33" s="172">
        <f>+'C56-C61'!W33+'C67-C72'!W33</f>
        <v>272</v>
      </c>
      <c r="X33" s="172">
        <f>+'C56-C61'!X33+'C67-C72'!X33</f>
        <v>270</v>
      </c>
      <c r="Y33" s="119"/>
      <c r="Z33" s="172">
        <f>+'C56-C61'!Z33+'C67-C72'!Z33</f>
        <v>160</v>
      </c>
      <c r="AA33" s="172">
        <f>+'C56-C61'!AA33+'C67-C72'!AA33</f>
        <v>77</v>
      </c>
      <c r="AB33" s="172">
        <f>+'C56-C61'!AB33+'C67-C72'!AB33</f>
        <v>83</v>
      </c>
      <c r="AD33" s="108" t="s">
        <v>97</v>
      </c>
      <c r="AE33" s="103">
        <f t="shared" si="0"/>
        <v>71.36435153967183</v>
      </c>
      <c r="AF33" s="103">
        <f t="shared" si="1"/>
        <v>67.099373321396598</v>
      </c>
      <c r="AG33" s="103">
        <f t="shared" si="2"/>
        <v>75.665914221218969</v>
      </c>
      <c r="AH33" s="143"/>
      <c r="AI33" s="103">
        <f t="shared" si="3"/>
        <v>70.650095602294456</v>
      </c>
      <c r="AJ33" s="103">
        <f t="shared" si="4"/>
        <v>64.259259259259267</v>
      </c>
      <c r="AK33" s="103">
        <f t="shared" si="5"/>
        <v>77.470355731225297</v>
      </c>
      <c r="AL33" s="106"/>
      <c r="AM33" s="103">
        <f t="shared" si="6"/>
        <v>62.457722660653893</v>
      </c>
      <c r="AN33" s="103">
        <f t="shared" si="7"/>
        <v>57.077625570776256</v>
      </c>
      <c r="AO33" s="103">
        <f t="shared" si="8"/>
        <v>67.706013363028944</v>
      </c>
      <c r="AP33" s="106"/>
      <c r="AQ33" s="103">
        <f t="shared" si="9"/>
        <v>74.882075471698116</v>
      </c>
      <c r="AR33" s="103">
        <f t="shared" si="10"/>
        <v>72.535211267605632</v>
      </c>
      <c r="AS33" s="103">
        <f t="shared" si="11"/>
        <v>77.251184834123222</v>
      </c>
      <c r="AT33" s="106"/>
      <c r="AU33" s="103">
        <f t="shared" si="12"/>
        <v>68.125</v>
      </c>
      <c r="AV33" s="103">
        <f t="shared" si="13"/>
        <v>61.772151898734172</v>
      </c>
      <c r="AW33" s="103">
        <f t="shared" si="14"/>
        <v>74.320987654320987</v>
      </c>
      <c r="AX33" s="106"/>
      <c r="AY33" s="103">
        <f t="shared" si="15"/>
        <v>81.137724550898199</v>
      </c>
      <c r="AZ33" s="103">
        <f t="shared" si="16"/>
        <v>80.952380952380949</v>
      </c>
      <c r="BA33" s="103">
        <f t="shared" si="17"/>
        <v>81.325301204819283</v>
      </c>
      <c r="BB33" s="143"/>
      <c r="BC33" s="103">
        <f t="shared" si="18"/>
        <v>80</v>
      </c>
      <c r="BD33" s="103">
        <f t="shared" si="19"/>
        <v>77.777777777777786</v>
      </c>
      <c r="BE33" s="103">
        <f t="shared" si="20"/>
        <v>82.178217821782169</v>
      </c>
    </row>
    <row r="34" spans="1:60" ht="15" customHeight="1" x14ac:dyDescent="0.2">
      <c r="A34" s="108" t="s">
        <v>98</v>
      </c>
      <c r="B34" s="172">
        <f>+'C56-C61'!B34+'C67-C72'!B34</f>
        <v>5642</v>
      </c>
      <c r="C34" s="172">
        <f>+'C56-C61'!C34+'C67-C72'!C34</f>
        <v>2625</v>
      </c>
      <c r="D34" s="172">
        <f>+'C56-C61'!D34+'C67-C72'!D34</f>
        <v>3017</v>
      </c>
      <c r="E34" s="119"/>
      <c r="F34" s="172">
        <f>+'C56-C61'!F34+'C67-C72'!F34</f>
        <v>1569</v>
      </c>
      <c r="G34" s="172">
        <f>+'C56-C61'!G34+'C67-C72'!G34</f>
        <v>758</v>
      </c>
      <c r="H34" s="172">
        <f>+'C56-C61'!H34+'C67-C72'!H34</f>
        <v>811</v>
      </c>
      <c r="I34" s="119"/>
      <c r="J34" s="172">
        <f>+'C56-C61'!J34+'C67-C72'!J34</f>
        <v>1108</v>
      </c>
      <c r="K34" s="172">
        <f>+'C56-C61'!K34+'C67-C72'!K34</f>
        <v>522</v>
      </c>
      <c r="L34" s="172">
        <f>+'C56-C61'!L34+'C67-C72'!L34</f>
        <v>586</v>
      </c>
      <c r="M34" s="119"/>
      <c r="N34" s="172">
        <f>+'C56-C61'!N34+'C67-C72'!N34</f>
        <v>1093</v>
      </c>
      <c r="O34" s="172">
        <f>+'C56-C61'!O34+'C67-C72'!O34</f>
        <v>496</v>
      </c>
      <c r="P34" s="172">
        <f>+'C56-C61'!P34+'C67-C72'!P34</f>
        <v>597</v>
      </c>
      <c r="Q34" s="119"/>
      <c r="R34" s="172">
        <f>+'C56-C61'!R34+'C67-C72'!R34</f>
        <v>888</v>
      </c>
      <c r="S34" s="172">
        <f>+'C56-C61'!S34+'C67-C72'!S34</f>
        <v>411</v>
      </c>
      <c r="T34" s="172">
        <f>+'C56-C61'!T34+'C67-C72'!T34</f>
        <v>477</v>
      </c>
      <c r="U34" s="119"/>
      <c r="V34" s="172">
        <f>+'C56-C61'!V34+'C67-C72'!V34</f>
        <v>841</v>
      </c>
      <c r="W34" s="172">
        <f>+'C56-C61'!W34+'C67-C72'!W34</f>
        <v>375</v>
      </c>
      <c r="X34" s="172">
        <f>+'C56-C61'!X34+'C67-C72'!X34</f>
        <v>466</v>
      </c>
      <c r="Y34" s="119"/>
      <c r="Z34" s="172">
        <f>+'C56-C61'!Z34+'C67-C72'!Z34</f>
        <v>143</v>
      </c>
      <c r="AA34" s="172">
        <f>+'C56-C61'!AA34+'C67-C72'!AA34</f>
        <v>63</v>
      </c>
      <c r="AB34" s="172">
        <f>+'C56-C61'!AB34+'C67-C72'!AB34</f>
        <v>80</v>
      </c>
      <c r="AD34" s="108" t="s">
        <v>98</v>
      </c>
      <c r="AE34" s="103">
        <f t="shared" si="0"/>
        <v>61.193058568329718</v>
      </c>
      <c r="AF34" s="103">
        <f t="shared" si="1"/>
        <v>57.00325732899023</v>
      </c>
      <c r="AG34" s="103">
        <f t="shared" si="2"/>
        <v>65.373781148429032</v>
      </c>
      <c r="AH34" s="143"/>
      <c r="AI34" s="103">
        <f t="shared" si="3"/>
        <v>62.237207457358188</v>
      </c>
      <c r="AJ34" s="103">
        <f t="shared" si="4"/>
        <v>58.173445894090555</v>
      </c>
      <c r="AK34" s="103">
        <f t="shared" si="5"/>
        <v>66.584564860426937</v>
      </c>
      <c r="AL34" s="106"/>
      <c r="AM34" s="103">
        <f t="shared" si="6"/>
        <v>55.455455455455457</v>
      </c>
      <c r="AN34" s="103">
        <f t="shared" si="7"/>
        <v>50.827653359298928</v>
      </c>
      <c r="AO34" s="103">
        <f t="shared" si="8"/>
        <v>60.350154479917606</v>
      </c>
      <c r="AP34" s="106"/>
      <c r="AQ34" s="103">
        <f t="shared" si="9"/>
        <v>64.143192488262912</v>
      </c>
      <c r="AR34" s="103">
        <f t="shared" si="10"/>
        <v>59.831121833534382</v>
      </c>
      <c r="AS34" s="103">
        <f t="shared" si="11"/>
        <v>68.228571428571428</v>
      </c>
      <c r="AT34" s="106"/>
      <c r="AU34" s="103">
        <f t="shared" si="12"/>
        <v>58.191349934469208</v>
      </c>
      <c r="AV34" s="103">
        <f t="shared" si="13"/>
        <v>53.032258064516128</v>
      </c>
      <c r="AW34" s="103">
        <f t="shared" si="14"/>
        <v>63.515312916111853</v>
      </c>
      <c r="AX34" s="106"/>
      <c r="AY34" s="103">
        <f t="shared" si="15"/>
        <v>65.600624024960993</v>
      </c>
      <c r="AZ34" s="103">
        <f t="shared" si="16"/>
        <v>64.102564102564102</v>
      </c>
      <c r="BA34" s="103">
        <f t="shared" si="17"/>
        <v>66.857962697274033</v>
      </c>
      <c r="BB34" s="143"/>
      <c r="BC34" s="103">
        <f t="shared" si="18"/>
        <v>75.661375661375658</v>
      </c>
      <c r="BD34" s="103">
        <f t="shared" si="19"/>
        <v>73.255813953488371</v>
      </c>
      <c r="BE34" s="103">
        <f t="shared" si="20"/>
        <v>77.669902912621353</v>
      </c>
    </row>
    <row r="35" spans="1:60" ht="15" customHeight="1" x14ac:dyDescent="0.2">
      <c r="A35" s="108" t="s">
        <v>99</v>
      </c>
      <c r="B35" s="172">
        <f>+'C56-C61'!B35+'C67-C72'!B35</f>
        <v>5628</v>
      </c>
      <c r="C35" s="172">
        <f>+'C56-C61'!C35+'C67-C72'!C35</f>
        <v>2584</v>
      </c>
      <c r="D35" s="172">
        <f>+'C56-C61'!D35+'C67-C72'!D35</f>
        <v>3044</v>
      </c>
      <c r="E35" s="119"/>
      <c r="F35" s="172">
        <f>+'C56-C61'!F35+'C67-C72'!F35</f>
        <v>1499</v>
      </c>
      <c r="G35" s="172">
        <f>+'C56-C61'!G35+'C67-C72'!G35</f>
        <v>690</v>
      </c>
      <c r="H35" s="172">
        <f>+'C56-C61'!H35+'C67-C72'!H35</f>
        <v>809</v>
      </c>
      <c r="I35" s="119"/>
      <c r="J35" s="172">
        <f>+'C56-C61'!J35+'C67-C72'!J35</f>
        <v>1191</v>
      </c>
      <c r="K35" s="172">
        <f>+'C56-C61'!K35+'C67-C72'!K35</f>
        <v>557</v>
      </c>
      <c r="L35" s="172">
        <f>+'C56-C61'!L35+'C67-C72'!L35</f>
        <v>634</v>
      </c>
      <c r="M35" s="119"/>
      <c r="N35" s="172">
        <f>+'C56-C61'!N35+'C67-C72'!N35</f>
        <v>999</v>
      </c>
      <c r="O35" s="172">
        <f>+'C56-C61'!O35+'C67-C72'!O35</f>
        <v>462</v>
      </c>
      <c r="P35" s="172">
        <f>+'C56-C61'!P35+'C67-C72'!P35</f>
        <v>537</v>
      </c>
      <c r="Q35" s="119"/>
      <c r="R35" s="172">
        <f>+'C56-C61'!R35+'C67-C72'!R35</f>
        <v>782</v>
      </c>
      <c r="S35" s="172">
        <f>+'C56-C61'!S35+'C67-C72'!S35</f>
        <v>367</v>
      </c>
      <c r="T35" s="172">
        <f>+'C56-C61'!T35+'C67-C72'!T35</f>
        <v>415</v>
      </c>
      <c r="U35" s="119"/>
      <c r="V35" s="172">
        <f>+'C56-C61'!V35+'C67-C72'!V35</f>
        <v>820</v>
      </c>
      <c r="W35" s="172">
        <f>+'C56-C61'!W35+'C67-C72'!W35</f>
        <v>360</v>
      </c>
      <c r="X35" s="172">
        <f>+'C56-C61'!X35+'C67-C72'!X35</f>
        <v>460</v>
      </c>
      <c r="Y35" s="119"/>
      <c r="Z35" s="172">
        <f>+'C56-C61'!Z35+'C67-C72'!Z35</f>
        <v>337</v>
      </c>
      <c r="AA35" s="172">
        <f>+'C56-C61'!AA35+'C67-C72'!AA35</f>
        <v>148</v>
      </c>
      <c r="AB35" s="172">
        <f>+'C56-C61'!AB35+'C67-C72'!AB35</f>
        <v>189</v>
      </c>
      <c r="AD35" s="108" t="s">
        <v>99</v>
      </c>
      <c r="AE35" s="103">
        <f t="shared" si="0"/>
        <v>63.578852236782645</v>
      </c>
      <c r="AF35" s="103">
        <f t="shared" si="1"/>
        <v>58.408679927667272</v>
      </c>
      <c r="AG35" s="103">
        <f t="shared" si="2"/>
        <v>68.744354110207766</v>
      </c>
      <c r="AH35" s="143"/>
      <c r="AI35" s="103">
        <f t="shared" si="3"/>
        <v>64.334763948497852</v>
      </c>
      <c r="AJ35" s="103">
        <f t="shared" si="4"/>
        <v>59.947871416159856</v>
      </c>
      <c r="AK35" s="103">
        <f t="shared" si="5"/>
        <v>68.617472434266318</v>
      </c>
      <c r="AL35" s="106"/>
      <c r="AM35" s="103">
        <f t="shared" si="6"/>
        <v>61.838006230529594</v>
      </c>
      <c r="AN35" s="103">
        <f t="shared" si="7"/>
        <v>57.960457856399586</v>
      </c>
      <c r="AO35" s="103">
        <f t="shared" si="8"/>
        <v>65.699481865284966</v>
      </c>
      <c r="AP35" s="106"/>
      <c r="AQ35" s="103">
        <f t="shared" si="9"/>
        <v>63.388324873096444</v>
      </c>
      <c r="AR35" s="103">
        <f t="shared" si="10"/>
        <v>57.391304347826086</v>
      </c>
      <c r="AS35" s="103">
        <f t="shared" si="11"/>
        <v>69.649805447470811</v>
      </c>
      <c r="AT35" s="106"/>
      <c r="AU35" s="103">
        <f t="shared" si="12"/>
        <v>57.121986851716578</v>
      </c>
      <c r="AV35" s="103">
        <f t="shared" si="13"/>
        <v>50.831024930747922</v>
      </c>
      <c r="AW35" s="103">
        <f t="shared" si="14"/>
        <v>64.14219474497682</v>
      </c>
      <c r="AX35" s="106"/>
      <c r="AY35" s="103">
        <f t="shared" si="15"/>
        <v>70.689655172413794</v>
      </c>
      <c r="AZ35" s="103">
        <f t="shared" si="16"/>
        <v>64.400715563506267</v>
      </c>
      <c r="BA35" s="103">
        <f t="shared" si="17"/>
        <v>76.539101497504163</v>
      </c>
      <c r="BB35" s="143"/>
      <c r="BC35" s="103">
        <v>0</v>
      </c>
      <c r="BD35" s="103">
        <v>0</v>
      </c>
      <c r="BE35" s="103">
        <v>0</v>
      </c>
    </row>
    <row r="36" spans="1:60" ht="15" customHeight="1" x14ac:dyDescent="0.2">
      <c r="A36" s="108" t="s">
        <v>100</v>
      </c>
      <c r="B36" s="172">
        <f>+'C56-C61'!B36+'C67-C72'!B36</f>
        <v>3048</v>
      </c>
      <c r="C36" s="172">
        <f>+'C56-C61'!C36+'C67-C72'!C36</f>
        <v>1456</v>
      </c>
      <c r="D36" s="172">
        <f>+'C56-C61'!D36+'C67-C72'!D36</f>
        <v>1592</v>
      </c>
      <c r="E36" s="119"/>
      <c r="F36" s="172">
        <f>+'C56-C61'!F36+'C67-C72'!F36</f>
        <v>779</v>
      </c>
      <c r="G36" s="172">
        <f>+'C56-C61'!G36+'C67-C72'!G36</f>
        <v>378</v>
      </c>
      <c r="H36" s="172">
        <f>+'C56-C61'!H36+'C67-C72'!H36</f>
        <v>401</v>
      </c>
      <c r="I36" s="119"/>
      <c r="J36" s="172">
        <f>+'C56-C61'!J36+'C67-C72'!J36</f>
        <v>607</v>
      </c>
      <c r="K36" s="172">
        <f>+'C56-C61'!K36+'C67-C72'!K36</f>
        <v>296</v>
      </c>
      <c r="L36" s="172">
        <f>+'C56-C61'!L36+'C67-C72'!L36</f>
        <v>311</v>
      </c>
      <c r="M36" s="119"/>
      <c r="N36" s="172">
        <f>+'C56-C61'!N36+'C67-C72'!N36</f>
        <v>558</v>
      </c>
      <c r="O36" s="172">
        <f>+'C56-C61'!O36+'C67-C72'!O36</f>
        <v>266</v>
      </c>
      <c r="P36" s="172">
        <f>+'C56-C61'!P36+'C67-C72'!P36</f>
        <v>292</v>
      </c>
      <c r="Q36" s="119"/>
      <c r="R36" s="172">
        <f>+'C56-C61'!R36+'C67-C72'!R36</f>
        <v>450</v>
      </c>
      <c r="S36" s="172">
        <f>+'C56-C61'!S36+'C67-C72'!S36</f>
        <v>207</v>
      </c>
      <c r="T36" s="172">
        <f>+'C56-C61'!T36+'C67-C72'!T36</f>
        <v>243</v>
      </c>
      <c r="U36" s="119"/>
      <c r="V36" s="172">
        <f>+'C56-C61'!V36+'C67-C72'!V36</f>
        <v>383</v>
      </c>
      <c r="W36" s="172">
        <f>+'C56-C61'!W36+'C67-C72'!W36</f>
        <v>178</v>
      </c>
      <c r="X36" s="172">
        <f>+'C56-C61'!X36+'C67-C72'!X36</f>
        <v>205</v>
      </c>
      <c r="Y36" s="119"/>
      <c r="Z36" s="172">
        <f>+'C56-C61'!Z36+'C67-C72'!Z36</f>
        <v>271</v>
      </c>
      <c r="AA36" s="172">
        <f>+'C56-C61'!AA36+'C67-C72'!AA36</f>
        <v>131</v>
      </c>
      <c r="AB36" s="172">
        <f>+'C56-C61'!AB36+'C67-C72'!AB36</f>
        <v>140</v>
      </c>
      <c r="AD36" s="108" t="s">
        <v>100</v>
      </c>
      <c r="AE36" s="103">
        <f t="shared" si="0"/>
        <v>72.971031841034232</v>
      </c>
      <c r="AF36" s="103">
        <f t="shared" si="1"/>
        <v>70.748299319727892</v>
      </c>
      <c r="AG36" s="103">
        <f t="shared" si="2"/>
        <v>75.129778197262866</v>
      </c>
      <c r="AH36" s="143"/>
      <c r="AI36" s="103">
        <f t="shared" si="3"/>
        <v>71.206581352833638</v>
      </c>
      <c r="AJ36" s="103">
        <f t="shared" si="4"/>
        <v>68.72727272727272</v>
      </c>
      <c r="AK36" s="103">
        <f t="shared" si="5"/>
        <v>73.713235294117652</v>
      </c>
      <c r="AL36" s="106"/>
      <c r="AM36" s="103">
        <f t="shared" si="6"/>
        <v>67.071823204419886</v>
      </c>
      <c r="AN36" s="103">
        <f t="shared" si="7"/>
        <v>66.367713004484301</v>
      </c>
      <c r="AO36" s="103">
        <f t="shared" si="8"/>
        <v>67.755991285403056</v>
      </c>
      <c r="AP36" s="106"/>
      <c r="AQ36" s="103">
        <f t="shared" si="9"/>
        <v>72.279792746113998</v>
      </c>
      <c r="AR36" s="103">
        <f t="shared" si="10"/>
        <v>70.744680851063833</v>
      </c>
      <c r="AS36" s="103">
        <f t="shared" si="11"/>
        <v>73.73737373737373</v>
      </c>
      <c r="AT36" s="106"/>
      <c r="AU36" s="103">
        <f t="shared" si="12"/>
        <v>72.231139646869977</v>
      </c>
      <c r="AV36" s="103">
        <f t="shared" si="13"/>
        <v>68.543046357615893</v>
      </c>
      <c r="AW36" s="103">
        <f t="shared" si="14"/>
        <v>75.700934579439249</v>
      </c>
      <c r="AX36" s="106"/>
      <c r="AY36" s="103">
        <f t="shared" si="15"/>
        <v>79.460580912863065</v>
      </c>
      <c r="AZ36" s="103">
        <f t="shared" si="16"/>
        <v>76.394849785407729</v>
      </c>
      <c r="BA36" s="103">
        <f t="shared" si="17"/>
        <v>82.329317269076313</v>
      </c>
      <c r="BB36" s="143"/>
      <c r="BC36" s="103">
        <f t="shared" ref="BC36:BE41" si="21">+Z36/(Z36+Z82+Z129)*100</f>
        <v>90.033222591362133</v>
      </c>
      <c r="BD36" s="103">
        <f t="shared" si="21"/>
        <v>86.754966887417211</v>
      </c>
      <c r="BE36" s="103">
        <f t="shared" si="21"/>
        <v>93.333333333333329</v>
      </c>
    </row>
    <row r="37" spans="1:60" ht="15" customHeight="1" x14ac:dyDescent="0.2">
      <c r="A37" s="108" t="s">
        <v>101</v>
      </c>
      <c r="B37" s="172">
        <f>+'C56-C61'!B37+'C67-C72'!B37</f>
        <v>3202</v>
      </c>
      <c r="C37" s="172">
        <f>+'C56-C61'!C37+'C67-C72'!C37</f>
        <v>1495</v>
      </c>
      <c r="D37" s="172">
        <f>+'C56-C61'!D37+'C67-C72'!D37</f>
        <v>1707</v>
      </c>
      <c r="E37" s="119"/>
      <c r="F37" s="172">
        <f>+'C56-C61'!F37+'C67-C72'!F37</f>
        <v>848</v>
      </c>
      <c r="G37" s="172">
        <f>+'C56-C61'!G37+'C67-C72'!G37</f>
        <v>379</v>
      </c>
      <c r="H37" s="172">
        <f>+'C56-C61'!H37+'C67-C72'!H37</f>
        <v>469</v>
      </c>
      <c r="I37" s="119"/>
      <c r="J37" s="172">
        <f>+'C56-C61'!J37+'C67-C72'!J37</f>
        <v>711</v>
      </c>
      <c r="K37" s="172">
        <f>+'C56-C61'!K37+'C67-C72'!K37</f>
        <v>360</v>
      </c>
      <c r="L37" s="172">
        <f>+'C56-C61'!L37+'C67-C72'!L37</f>
        <v>351</v>
      </c>
      <c r="M37" s="119"/>
      <c r="N37" s="172">
        <f>+'C56-C61'!N37+'C67-C72'!N37</f>
        <v>634</v>
      </c>
      <c r="O37" s="172">
        <f>+'C56-C61'!O37+'C67-C72'!O37</f>
        <v>314</v>
      </c>
      <c r="P37" s="172">
        <f>+'C56-C61'!P37+'C67-C72'!P37</f>
        <v>320</v>
      </c>
      <c r="Q37" s="119"/>
      <c r="R37" s="172">
        <f>+'C56-C61'!R37+'C67-C72'!R37</f>
        <v>444</v>
      </c>
      <c r="S37" s="172">
        <f>+'C56-C61'!S37+'C67-C72'!S37</f>
        <v>204</v>
      </c>
      <c r="T37" s="172">
        <f>+'C56-C61'!T37+'C67-C72'!T37</f>
        <v>240</v>
      </c>
      <c r="U37" s="119"/>
      <c r="V37" s="172">
        <f>+'C56-C61'!V37+'C67-C72'!V37</f>
        <v>454</v>
      </c>
      <c r="W37" s="172">
        <f>+'C56-C61'!W37+'C67-C72'!W37</f>
        <v>183</v>
      </c>
      <c r="X37" s="172">
        <f>+'C56-C61'!X37+'C67-C72'!X37</f>
        <v>271</v>
      </c>
      <c r="Y37" s="119"/>
      <c r="Z37" s="172">
        <f>+'C56-C61'!Z37+'C67-C72'!Z37</f>
        <v>111</v>
      </c>
      <c r="AA37" s="172">
        <f>+'C56-C61'!AA37+'C67-C72'!AA37</f>
        <v>55</v>
      </c>
      <c r="AB37" s="172">
        <f>+'C56-C61'!AB37+'C67-C72'!AB37</f>
        <v>56</v>
      </c>
      <c r="AD37" s="108" t="s">
        <v>101</v>
      </c>
      <c r="AE37" s="103">
        <f t="shared" si="0"/>
        <v>62.453676614004294</v>
      </c>
      <c r="AF37" s="103">
        <f t="shared" si="1"/>
        <v>58.951104100946374</v>
      </c>
      <c r="AG37" s="103">
        <f t="shared" si="2"/>
        <v>65.881898880741034</v>
      </c>
      <c r="AH37" s="143"/>
      <c r="AI37" s="103">
        <f t="shared" si="3"/>
        <v>59.3006993006993</v>
      </c>
      <c r="AJ37" s="103">
        <f t="shared" si="4"/>
        <v>52.203856749311292</v>
      </c>
      <c r="AK37" s="103">
        <f t="shared" si="5"/>
        <v>66.619318181818173</v>
      </c>
      <c r="AL37" s="106"/>
      <c r="AM37" s="103">
        <f t="shared" si="6"/>
        <v>59.747899159663866</v>
      </c>
      <c r="AN37" s="103">
        <f t="shared" si="7"/>
        <v>59.016393442622949</v>
      </c>
      <c r="AO37" s="103">
        <f t="shared" si="8"/>
        <v>60.517241379310349</v>
      </c>
      <c r="AP37" s="106"/>
      <c r="AQ37" s="103">
        <f t="shared" si="9"/>
        <v>68.76355748373102</v>
      </c>
      <c r="AR37" s="103">
        <f t="shared" si="10"/>
        <v>67.09401709401709</v>
      </c>
      <c r="AS37" s="103">
        <f t="shared" si="11"/>
        <v>70.484581497797365</v>
      </c>
      <c r="AT37" s="106"/>
      <c r="AU37" s="103">
        <f t="shared" si="12"/>
        <v>54.478527607361961</v>
      </c>
      <c r="AV37" s="103">
        <f t="shared" si="13"/>
        <v>51.515151515151516</v>
      </c>
      <c r="AW37" s="103">
        <f t="shared" si="14"/>
        <v>57.279236276849645</v>
      </c>
      <c r="AX37" s="106"/>
      <c r="AY37" s="103">
        <f t="shared" si="15"/>
        <v>72.17806041335453</v>
      </c>
      <c r="AZ37" s="103">
        <f t="shared" si="16"/>
        <v>68.796992481203006</v>
      </c>
      <c r="BA37" s="103">
        <f t="shared" si="17"/>
        <v>74.655647382920108</v>
      </c>
      <c r="BB37" s="143"/>
      <c r="BC37" s="103">
        <f t="shared" si="21"/>
        <v>78.723404255319153</v>
      </c>
      <c r="BD37" s="103">
        <f t="shared" si="21"/>
        <v>78.571428571428569</v>
      </c>
      <c r="BE37" s="103">
        <f t="shared" si="21"/>
        <v>78.873239436619713</v>
      </c>
    </row>
    <row r="38" spans="1:60" ht="15" customHeight="1" x14ac:dyDescent="0.2">
      <c r="A38" s="108" t="s">
        <v>102</v>
      </c>
      <c r="B38" s="172">
        <f>+'C56-C61'!B38+'C67-C72'!B38</f>
        <v>985</v>
      </c>
      <c r="C38" s="172">
        <f>+'C56-C61'!C38+'C67-C72'!C38</f>
        <v>428</v>
      </c>
      <c r="D38" s="172">
        <f>+'C56-C61'!D38+'C67-C72'!D38</f>
        <v>557</v>
      </c>
      <c r="E38" s="119"/>
      <c r="F38" s="172">
        <f>+'C56-C61'!F38+'C67-C72'!F38</f>
        <v>281</v>
      </c>
      <c r="G38" s="172">
        <f>+'C56-C61'!G38+'C67-C72'!G38</f>
        <v>129</v>
      </c>
      <c r="H38" s="172">
        <f>+'C56-C61'!H38+'C67-C72'!H38</f>
        <v>152</v>
      </c>
      <c r="I38" s="119"/>
      <c r="J38" s="172">
        <f>+'C56-C61'!J38+'C67-C72'!J38</f>
        <v>181</v>
      </c>
      <c r="K38" s="172">
        <f>+'C56-C61'!K38+'C67-C72'!K38</f>
        <v>78</v>
      </c>
      <c r="L38" s="172">
        <f>+'C56-C61'!L38+'C67-C72'!L38</f>
        <v>103</v>
      </c>
      <c r="M38" s="119"/>
      <c r="N38" s="172">
        <f>+'C56-C61'!N38+'C67-C72'!N38</f>
        <v>167</v>
      </c>
      <c r="O38" s="172">
        <f>+'C56-C61'!O38+'C67-C72'!O38</f>
        <v>73</v>
      </c>
      <c r="P38" s="172">
        <f>+'C56-C61'!P38+'C67-C72'!P38</f>
        <v>94</v>
      </c>
      <c r="Q38" s="119"/>
      <c r="R38" s="172">
        <f>+'C56-C61'!R38+'C67-C72'!R38</f>
        <v>117</v>
      </c>
      <c r="S38" s="172">
        <f>+'C56-C61'!S38+'C67-C72'!S38</f>
        <v>52</v>
      </c>
      <c r="T38" s="172">
        <f>+'C56-C61'!T38+'C67-C72'!T38</f>
        <v>65</v>
      </c>
      <c r="U38" s="119"/>
      <c r="V38" s="172">
        <f>+'C56-C61'!V38+'C67-C72'!V38</f>
        <v>127</v>
      </c>
      <c r="W38" s="172">
        <f>+'C56-C61'!W38+'C67-C72'!W38</f>
        <v>53</v>
      </c>
      <c r="X38" s="172">
        <f>+'C56-C61'!X38+'C67-C72'!X38</f>
        <v>74</v>
      </c>
      <c r="Y38" s="119"/>
      <c r="Z38" s="172">
        <f>+'C56-C61'!Z38+'C67-C72'!Z38</f>
        <v>112</v>
      </c>
      <c r="AA38" s="172">
        <f>+'C56-C61'!AA38+'C67-C72'!AA38</f>
        <v>43</v>
      </c>
      <c r="AB38" s="172">
        <f>+'C56-C61'!AB38+'C67-C72'!AB38</f>
        <v>69</v>
      </c>
      <c r="AD38" s="108" t="s">
        <v>102</v>
      </c>
      <c r="AE38" s="103">
        <f t="shared" si="0"/>
        <v>58.700834326579269</v>
      </c>
      <c r="AF38" s="103">
        <f t="shared" si="1"/>
        <v>51.878787878787882</v>
      </c>
      <c r="AG38" s="103">
        <f t="shared" si="2"/>
        <v>65.2989449003517</v>
      </c>
      <c r="AH38" s="143"/>
      <c r="AI38" s="103">
        <f t="shared" si="3"/>
        <v>64.009111617312072</v>
      </c>
      <c r="AJ38" s="103">
        <f t="shared" si="4"/>
        <v>56.086956521739125</v>
      </c>
      <c r="AK38" s="103">
        <f t="shared" si="5"/>
        <v>72.727272727272734</v>
      </c>
      <c r="AL38" s="106"/>
      <c r="AM38" s="103">
        <f t="shared" si="6"/>
        <v>49.31880108991826</v>
      </c>
      <c r="AN38" s="103">
        <f t="shared" si="7"/>
        <v>45.882352941176471</v>
      </c>
      <c r="AO38" s="103">
        <f t="shared" si="8"/>
        <v>52.284263959390863</v>
      </c>
      <c r="AP38" s="106"/>
      <c r="AQ38" s="103">
        <f t="shared" si="9"/>
        <v>54.934210526315788</v>
      </c>
      <c r="AR38" s="103">
        <f t="shared" si="10"/>
        <v>47.712418300653596</v>
      </c>
      <c r="AS38" s="103">
        <f t="shared" si="11"/>
        <v>62.251655629139066</v>
      </c>
      <c r="AT38" s="106"/>
      <c r="AU38" s="103">
        <f t="shared" si="12"/>
        <v>47.950819672131146</v>
      </c>
      <c r="AV38" s="103">
        <f t="shared" si="13"/>
        <v>41.269841269841265</v>
      </c>
      <c r="AW38" s="103">
        <f t="shared" si="14"/>
        <v>55.084745762711862</v>
      </c>
      <c r="AX38" s="106"/>
      <c r="AY38" s="103">
        <f t="shared" si="15"/>
        <v>66.145833333333343</v>
      </c>
      <c r="AZ38" s="103">
        <f t="shared" si="16"/>
        <v>57.608695652173914</v>
      </c>
      <c r="BA38" s="103">
        <f t="shared" si="17"/>
        <v>74</v>
      </c>
      <c r="BB38" s="143"/>
      <c r="BC38" s="103">
        <f t="shared" si="21"/>
        <v>84.848484848484844</v>
      </c>
      <c r="BD38" s="103">
        <f t="shared" si="21"/>
        <v>79.629629629629633</v>
      </c>
      <c r="BE38" s="103">
        <f t="shared" si="21"/>
        <v>88.461538461538453</v>
      </c>
    </row>
    <row r="39" spans="1:60" ht="15" customHeight="1" x14ac:dyDescent="0.2">
      <c r="A39" s="108" t="s">
        <v>103</v>
      </c>
      <c r="B39" s="172">
        <f>+'C56-C61'!B39+'C67-C72'!B39</f>
        <v>7729</v>
      </c>
      <c r="C39" s="172">
        <f>+'C56-C61'!C39+'C67-C72'!C39</f>
        <v>3456</v>
      </c>
      <c r="D39" s="172">
        <f>+'C56-C61'!D39+'C67-C72'!D39</f>
        <v>4273</v>
      </c>
      <c r="E39" s="119"/>
      <c r="F39" s="172">
        <f>+'C56-C61'!F39+'C67-C72'!F39</f>
        <v>2021</v>
      </c>
      <c r="G39" s="172">
        <f>+'C56-C61'!G39+'C67-C72'!G39</f>
        <v>982</v>
      </c>
      <c r="H39" s="172">
        <f>+'C56-C61'!H39+'C67-C72'!H39</f>
        <v>1039</v>
      </c>
      <c r="I39" s="119"/>
      <c r="J39" s="172">
        <f>+'C56-C61'!J39+'C67-C72'!J39</f>
        <v>1444</v>
      </c>
      <c r="K39" s="172">
        <f>+'C56-C61'!K39+'C67-C72'!K39</f>
        <v>670</v>
      </c>
      <c r="L39" s="172">
        <f>+'C56-C61'!L39+'C67-C72'!L39</f>
        <v>774</v>
      </c>
      <c r="M39" s="119"/>
      <c r="N39" s="172">
        <f>+'C56-C61'!N39+'C67-C72'!N39</f>
        <v>1513</v>
      </c>
      <c r="O39" s="172">
        <f>+'C56-C61'!O39+'C67-C72'!O39</f>
        <v>674</v>
      </c>
      <c r="P39" s="172">
        <f>+'C56-C61'!P39+'C67-C72'!P39</f>
        <v>839</v>
      </c>
      <c r="Q39" s="119"/>
      <c r="R39" s="172">
        <f>+'C56-C61'!R39+'C67-C72'!R39</f>
        <v>1099</v>
      </c>
      <c r="S39" s="172">
        <f>+'C56-C61'!S39+'C67-C72'!S39</f>
        <v>463</v>
      </c>
      <c r="T39" s="172">
        <f>+'C56-C61'!T39+'C67-C72'!T39</f>
        <v>636</v>
      </c>
      <c r="U39" s="119"/>
      <c r="V39" s="172">
        <f>+'C56-C61'!V39+'C67-C72'!V39</f>
        <v>1264</v>
      </c>
      <c r="W39" s="172">
        <f>+'C56-C61'!W39+'C67-C72'!W39</f>
        <v>506</v>
      </c>
      <c r="X39" s="172">
        <f>+'C56-C61'!X39+'C67-C72'!X39</f>
        <v>758</v>
      </c>
      <c r="Y39" s="119"/>
      <c r="Z39" s="172">
        <f>+'C56-C61'!Z39+'C67-C72'!Z39</f>
        <v>388</v>
      </c>
      <c r="AA39" s="172">
        <f>+'C56-C61'!AA39+'C67-C72'!AA39</f>
        <v>161</v>
      </c>
      <c r="AB39" s="172">
        <f>+'C56-C61'!AB39+'C67-C72'!AB39</f>
        <v>227</v>
      </c>
      <c r="AD39" s="108" t="s">
        <v>103</v>
      </c>
      <c r="AE39" s="103">
        <f t="shared" si="0"/>
        <v>54.757350336521426</v>
      </c>
      <c r="AF39" s="103">
        <f t="shared" si="1"/>
        <v>50</v>
      </c>
      <c r="AG39" s="103">
        <f t="shared" si="2"/>
        <v>59.322504512008891</v>
      </c>
      <c r="AH39" s="143"/>
      <c r="AI39" s="103">
        <f t="shared" si="3"/>
        <v>53.156233561283543</v>
      </c>
      <c r="AJ39" s="103">
        <f t="shared" si="4"/>
        <v>49.29718875502008</v>
      </c>
      <c r="AK39" s="103">
        <f t="shared" si="5"/>
        <v>57.403314917127069</v>
      </c>
      <c r="AL39" s="106"/>
      <c r="AM39" s="103">
        <f t="shared" si="6"/>
        <v>46.104725415070241</v>
      </c>
      <c r="AN39" s="103">
        <f t="shared" si="7"/>
        <v>43.003851091142494</v>
      </c>
      <c r="AO39" s="103">
        <f t="shared" si="8"/>
        <v>49.174078780177894</v>
      </c>
      <c r="AP39" s="106"/>
      <c r="AQ39" s="103">
        <f t="shared" si="9"/>
        <v>59.944532488114099</v>
      </c>
      <c r="AR39" s="103">
        <f t="shared" si="10"/>
        <v>55.06535947712419</v>
      </c>
      <c r="AS39" s="103">
        <f t="shared" si="11"/>
        <v>64.538461538461533</v>
      </c>
      <c r="AT39" s="106"/>
      <c r="AU39" s="103">
        <f t="shared" si="12"/>
        <v>49.393258426966291</v>
      </c>
      <c r="AV39" s="103">
        <f t="shared" si="13"/>
        <v>43.271028037383182</v>
      </c>
      <c r="AW39" s="103">
        <f t="shared" si="14"/>
        <v>55.064935064935064</v>
      </c>
      <c r="AX39" s="106"/>
      <c r="AY39" s="103">
        <f t="shared" si="15"/>
        <v>67.162592986184904</v>
      </c>
      <c r="AZ39" s="103">
        <f t="shared" si="16"/>
        <v>61.707317073170728</v>
      </c>
      <c r="BA39" s="103">
        <f t="shared" si="17"/>
        <v>71.374764595103585</v>
      </c>
      <c r="BB39" s="143"/>
      <c r="BC39" s="103">
        <f t="shared" si="21"/>
        <v>70.545454545454547</v>
      </c>
      <c r="BD39" s="103">
        <f t="shared" si="21"/>
        <v>64.91935483870968</v>
      </c>
      <c r="BE39" s="103">
        <f t="shared" si="21"/>
        <v>75.16556291390728</v>
      </c>
    </row>
    <row r="40" spans="1:60" ht="15" customHeight="1" x14ac:dyDescent="0.2">
      <c r="A40" s="108" t="s">
        <v>104</v>
      </c>
      <c r="B40" s="172">
        <f>+'C56-C61'!B40+'C67-C72'!B40</f>
        <v>7319</v>
      </c>
      <c r="C40" s="172">
        <f>+'C56-C61'!C40+'C67-C72'!C40</f>
        <v>3318</v>
      </c>
      <c r="D40" s="172">
        <f>+'C56-C61'!D40+'C67-C72'!D40</f>
        <v>4001</v>
      </c>
      <c r="E40" s="119"/>
      <c r="F40" s="172">
        <f>+'C56-C61'!F40+'C67-C72'!F40</f>
        <v>2088</v>
      </c>
      <c r="G40" s="172">
        <f>+'C56-C61'!G40+'C67-C72'!G40</f>
        <v>966</v>
      </c>
      <c r="H40" s="172">
        <f>+'C56-C61'!H40+'C67-C72'!H40</f>
        <v>1122</v>
      </c>
      <c r="I40" s="119"/>
      <c r="J40" s="172">
        <f>+'C56-C61'!J40+'C67-C72'!J40</f>
        <v>1461</v>
      </c>
      <c r="K40" s="172">
        <f>+'C56-C61'!K40+'C67-C72'!K40</f>
        <v>669</v>
      </c>
      <c r="L40" s="172">
        <f>+'C56-C61'!L40+'C67-C72'!L40</f>
        <v>792</v>
      </c>
      <c r="M40" s="119"/>
      <c r="N40" s="172">
        <f>+'C56-C61'!N40+'C67-C72'!N40</f>
        <v>1396</v>
      </c>
      <c r="O40" s="172">
        <f>+'C56-C61'!O40+'C67-C72'!O40</f>
        <v>645</v>
      </c>
      <c r="P40" s="172">
        <f>+'C56-C61'!P40+'C67-C72'!P40</f>
        <v>751</v>
      </c>
      <c r="Q40" s="119"/>
      <c r="R40" s="172">
        <f>+'C56-C61'!R40+'C67-C72'!R40</f>
        <v>1069</v>
      </c>
      <c r="S40" s="172">
        <f>+'C56-C61'!S40+'C67-C72'!S40</f>
        <v>479</v>
      </c>
      <c r="T40" s="172">
        <f>+'C56-C61'!T40+'C67-C72'!T40</f>
        <v>590</v>
      </c>
      <c r="U40" s="119"/>
      <c r="V40" s="172">
        <f>+'C56-C61'!V40+'C67-C72'!V40</f>
        <v>1051</v>
      </c>
      <c r="W40" s="172">
        <f>+'C56-C61'!W40+'C67-C72'!W40</f>
        <v>447</v>
      </c>
      <c r="X40" s="172">
        <f>+'C56-C61'!X40+'C67-C72'!X40</f>
        <v>604</v>
      </c>
      <c r="Y40" s="119"/>
      <c r="Z40" s="172">
        <f>+'C56-C61'!Z40+'C67-C72'!Z40</f>
        <v>254</v>
      </c>
      <c r="AA40" s="172">
        <f>+'C56-C61'!AA40+'C67-C72'!AA40</f>
        <v>112</v>
      </c>
      <c r="AB40" s="172">
        <f>+'C56-C61'!AB40+'C67-C72'!AB40</f>
        <v>142</v>
      </c>
      <c r="AD40" s="108" t="s">
        <v>104</v>
      </c>
      <c r="AE40" s="103">
        <f t="shared" si="0"/>
        <v>61.447401561581728</v>
      </c>
      <c r="AF40" s="103">
        <f t="shared" si="1"/>
        <v>56.863753213367609</v>
      </c>
      <c r="AG40" s="103">
        <f t="shared" si="2"/>
        <v>65.849242922975634</v>
      </c>
      <c r="AH40" s="143"/>
      <c r="AI40" s="103">
        <f t="shared" si="3"/>
        <v>64.86486486486487</v>
      </c>
      <c r="AJ40" s="103">
        <f t="shared" si="4"/>
        <v>60.186915887850468</v>
      </c>
      <c r="AK40" s="103">
        <f t="shared" si="5"/>
        <v>69.516728624535318</v>
      </c>
      <c r="AL40" s="106"/>
      <c r="AM40" s="103">
        <f t="shared" si="6"/>
        <v>54.352678571428569</v>
      </c>
      <c r="AN40" s="103">
        <f t="shared" si="7"/>
        <v>48.832116788321166</v>
      </c>
      <c r="AO40" s="103">
        <f t="shared" si="8"/>
        <v>60.091047040971169</v>
      </c>
      <c r="AP40" s="106"/>
      <c r="AQ40" s="103">
        <f t="shared" si="9"/>
        <v>66.476190476190482</v>
      </c>
      <c r="AR40" s="103">
        <f t="shared" si="10"/>
        <v>62.98828125</v>
      </c>
      <c r="AS40" s="103">
        <f t="shared" si="11"/>
        <v>69.79553903345726</v>
      </c>
      <c r="AT40" s="106"/>
      <c r="AU40" s="103">
        <f t="shared" si="12"/>
        <v>55.103092783505161</v>
      </c>
      <c r="AV40" s="103">
        <f t="shared" si="13"/>
        <v>50.795334040296922</v>
      </c>
      <c r="AW40" s="103">
        <f t="shared" si="14"/>
        <v>59.17753259779338</v>
      </c>
      <c r="AX40" s="106"/>
      <c r="AY40" s="103">
        <f t="shared" si="15"/>
        <v>64.597418561770127</v>
      </c>
      <c r="AZ40" s="103">
        <f t="shared" si="16"/>
        <v>60.89918256130791</v>
      </c>
      <c r="BA40" s="103">
        <f t="shared" si="17"/>
        <v>67.637178051511754</v>
      </c>
      <c r="BB40" s="143"/>
      <c r="BC40" s="103">
        <f t="shared" si="21"/>
        <v>75.370919881305639</v>
      </c>
      <c r="BD40" s="103">
        <f t="shared" si="21"/>
        <v>70.440251572327043</v>
      </c>
      <c r="BE40" s="103">
        <f t="shared" si="21"/>
        <v>79.775280898876403</v>
      </c>
    </row>
    <row r="41" spans="1:60" ht="15" customHeight="1" thickBot="1" x14ac:dyDescent="0.25">
      <c r="A41" s="123" t="s">
        <v>105</v>
      </c>
      <c r="B41" s="121">
        <f>+'C56-C61'!B41+'C67-C72'!B41</f>
        <v>1273</v>
      </c>
      <c r="C41" s="121">
        <f>+'C56-C61'!C41+'C67-C72'!C41</f>
        <v>629</v>
      </c>
      <c r="D41" s="121">
        <f>+'C56-C61'!D41+'C67-C72'!D41</f>
        <v>644</v>
      </c>
      <c r="E41" s="121"/>
      <c r="F41" s="121">
        <f>+'C56-C61'!F41+'C67-C72'!F41</f>
        <v>330</v>
      </c>
      <c r="G41" s="121">
        <f>+'C56-C61'!G41+'C67-C72'!G41</f>
        <v>174</v>
      </c>
      <c r="H41" s="121">
        <f>+'C56-C61'!H41+'C67-C72'!H41</f>
        <v>156</v>
      </c>
      <c r="I41" s="121"/>
      <c r="J41" s="121">
        <f>+'C56-C61'!J41+'C67-C72'!J41</f>
        <v>363</v>
      </c>
      <c r="K41" s="121">
        <f>+'C56-C61'!K41+'C67-C72'!K41</f>
        <v>169</v>
      </c>
      <c r="L41" s="121">
        <f>+'C56-C61'!L41+'C67-C72'!L41</f>
        <v>194</v>
      </c>
      <c r="M41" s="121"/>
      <c r="N41" s="121">
        <f>+'C56-C61'!N41+'C67-C72'!N41</f>
        <v>230</v>
      </c>
      <c r="O41" s="121">
        <f>+'C56-C61'!O41+'C67-C72'!O41</f>
        <v>118</v>
      </c>
      <c r="P41" s="121">
        <f>+'C56-C61'!P41+'C67-C72'!P41</f>
        <v>112</v>
      </c>
      <c r="Q41" s="121"/>
      <c r="R41" s="121">
        <f>+'C56-C61'!R41+'C67-C72'!R41</f>
        <v>183</v>
      </c>
      <c r="S41" s="121">
        <f>+'C56-C61'!S41+'C67-C72'!S41</f>
        <v>84</v>
      </c>
      <c r="T41" s="121">
        <f>+'C56-C61'!T41+'C67-C72'!T41</f>
        <v>99</v>
      </c>
      <c r="U41" s="121"/>
      <c r="V41" s="121">
        <f>+'C56-C61'!V41+'C67-C72'!V41</f>
        <v>154</v>
      </c>
      <c r="W41" s="121">
        <f>+'C56-C61'!W41+'C67-C72'!W41</f>
        <v>81</v>
      </c>
      <c r="X41" s="121">
        <f>+'C56-C61'!X41+'C67-C72'!X41</f>
        <v>73</v>
      </c>
      <c r="Y41" s="121"/>
      <c r="Z41" s="121">
        <f>+'C56-C61'!Z41+'C67-C72'!Z41</f>
        <v>13</v>
      </c>
      <c r="AA41" s="121">
        <f>+'C56-C61'!AA41+'C67-C72'!AA41</f>
        <v>3</v>
      </c>
      <c r="AB41" s="121">
        <f>+'C56-C61'!AB41+'C67-C72'!AB41</f>
        <v>10</v>
      </c>
      <c r="AD41" s="123" t="s">
        <v>105</v>
      </c>
      <c r="AE41" s="105">
        <f t="shared" si="0"/>
        <v>63.905622489959832</v>
      </c>
      <c r="AF41" s="105">
        <f t="shared" si="1"/>
        <v>61.186770428015571</v>
      </c>
      <c r="AG41" s="105">
        <f t="shared" si="2"/>
        <v>66.804979253112023</v>
      </c>
      <c r="AH41" s="156"/>
      <c r="AI41" s="105">
        <f t="shared" si="3"/>
        <v>55.18394648829431</v>
      </c>
      <c r="AJ41" s="105">
        <f t="shared" si="4"/>
        <v>54.889589905362776</v>
      </c>
      <c r="AK41" s="105">
        <f t="shared" si="5"/>
        <v>55.516014234875442</v>
      </c>
      <c r="AL41" s="101"/>
      <c r="AM41" s="105">
        <f t="shared" si="6"/>
        <v>71.456692913385822</v>
      </c>
      <c r="AN41" s="105">
        <f t="shared" si="7"/>
        <v>67.330677290836647</v>
      </c>
      <c r="AO41" s="105">
        <f t="shared" si="8"/>
        <v>75.4863813229572</v>
      </c>
      <c r="AP41" s="101"/>
      <c r="AQ41" s="105">
        <f t="shared" si="9"/>
        <v>66.860465116279073</v>
      </c>
      <c r="AR41" s="105">
        <f t="shared" si="10"/>
        <v>65.193370165745861</v>
      </c>
      <c r="AS41" s="105">
        <f t="shared" si="11"/>
        <v>68.711656441717793</v>
      </c>
      <c r="AT41" s="101"/>
      <c r="AU41" s="105">
        <f t="shared" si="12"/>
        <v>63.103448275862071</v>
      </c>
      <c r="AV41" s="105">
        <f t="shared" si="13"/>
        <v>57.534246575342465</v>
      </c>
      <c r="AW41" s="105">
        <f t="shared" si="14"/>
        <v>68.75</v>
      </c>
      <c r="AX41" s="101"/>
      <c r="AY41" s="105">
        <f t="shared" si="15"/>
        <v>74.757281553398059</v>
      </c>
      <c r="AZ41" s="105">
        <f t="shared" si="16"/>
        <v>71.681415929203538</v>
      </c>
      <c r="BA41" s="105">
        <f t="shared" si="17"/>
        <v>78.494623655913969</v>
      </c>
      <c r="BB41" s="156"/>
      <c r="BC41" s="105">
        <f t="shared" si="21"/>
        <v>28.260869565217391</v>
      </c>
      <c r="BD41" s="105">
        <f t="shared" si="21"/>
        <v>15</v>
      </c>
      <c r="BE41" s="105">
        <f t="shared" si="21"/>
        <v>38.461538461538467</v>
      </c>
    </row>
    <row r="42" spans="1:60" ht="15" customHeight="1" x14ac:dyDescent="0.2">
      <c r="A42" s="317" t="s">
        <v>256</v>
      </c>
      <c r="B42" s="317"/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D42" s="317" t="s">
        <v>256</v>
      </c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</row>
    <row r="43" spans="1:60" ht="15" customHeight="1" x14ac:dyDescent="0.2">
      <c r="A43" s="318" t="s">
        <v>242</v>
      </c>
      <c r="B43" s="318"/>
      <c r="C43" s="318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D43" s="318" t="s">
        <v>242</v>
      </c>
      <c r="AE43" s="318"/>
      <c r="AF43" s="318"/>
      <c r="AG43" s="318"/>
      <c r="AH43" s="318"/>
      <c r="AI43" s="318"/>
      <c r="AJ43" s="318"/>
      <c r="AK43" s="318"/>
      <c r="AL43" s="318"/>
      <c r="AM43" s="318"/>
      <c r="AN43" s="318"/>
      <c r="AO43" s="318"/>
      <c r="AP43" s="318"/>
      <c r="AQ43" s="318"/>
      <c r="AR43" s="318"/>
      <c r="AS43" s="318"/>
      <c r="AT43" s="318"/>
      <c r="AU43" s="318"/>
      <c r="AV43" s="318"/>
      <c r="AW43" s="318"/>
      <c r="AX43" s="318"/>
      <c r="AY43" s="318"/>
      <c r="AZ43" s="318"/>
      <c r="BA43" s="318"/>
      <c r="BB43" s="318"/>
      <c r="BC43" s="318"/>
      <c r="BD43" s="318"/>
      <c r="BE43" s="318"/>
    </row>
    <row r="44" spans="1:60" ht="15" customHeight="1" x14ac:dyDescent="0.2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</row>
    <row r="45" spans="1:60" ht="15" customHeight="1" x14ac:dyDescent="0.2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</row>
    <row r="46" spans="1:60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29"/>
      <c r="AA46" s="308" t="s">
        <v>356</v>
      </c>
      <c r="AB46" s="308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29"/>
      <c r="BG46" s="308" t="s">
        <v>356</v>
      </c>
      <c r="BH46" s="308"/>
    </row>
    <row r="47" spans="1:60" ht="15" customHeight="1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30"/>
      <c r="AA47" s="308"/>
      <c r="AB47" s="308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30"/>
      <c r="BG47" s="308"/>
      <c r="BH47" s="308"/>
    </row>
    <row r="48" spans="1:60" ht="15" customHeight="1" x14ac:dyDescent="0.2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</row>
    <row r="49" spans="1:58" ht="15" customHeight="1" x14ac:dyDescent="0.2">
      <c r="A49" s="326" t="s">
        <v>295</v>
      </c>
      <c r="B49" s="326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D49" s="326" t="s">
        <v>296</v>
      </c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  <c r="AO49" s="326"/>
      <c r="AP49" s="326"/>
      <c r="AQ49" s="326"/>
      <c r="AR49" s="326"/>
      <c r="AS49" s="326"/>
      <c r="AT49" s="326"/>
      <c r="AU49" s="326"/>
      <c r="AV49" s="326"/>
      <c r="AW49" s="326"/>
      <c r="AX49" s="326"/>
      <c r="AY49" s="326"/>
      <c r="AZ49" s="326"/>
      <c r="BA49" s="326"/>
      <c r="BB49" s="326"/>
      <c r="BC49" s="326"/>
      <c r="BD49" s="326"/>
      <c r="BE49" s="326"/>
    </row>
    <row r="50" spans="1:58" ht="15" customHeight="1" x14ac:dyDescent="0.2">
      <c r="A50" s="325" t="s">
        <v>139</v>
      </c>
      <c r="B50" s="325"/>
      <c r="C50" s="325"/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  <c r="AA50" s="325"/>
      <c r="AB50" s="325"/>
      <c r="AD50" s="325" t="s">
        <v>140</v>
      </c>
      <c r="AE50" s="325"/>
      <c r="AF50" s="325"/>
      <c r="AG50" s="325"/>
      <c r="AH50" s="325"/>
      <c r="AI50" s="325"/>
      <c r="AJ50" s="325"/>
      <c r="AK50" s="325"/>
      <c r="AL50" s="325"/>
      <c r="AM50" s="325"/>
      <c r="AN50" s="325"/>
      <c r="AO50" s="325"/>
      <c r="AP50" s="325"/>
      <c r="AQ50" s="325"/>
      <c r="AR50" s="325"/>
      <c r="AS50" s="325"/>
      <c r="AT50" s="325"/>
      <c r="AU50" s="325"/>
      <c r="AV50" s="325"/>
      <c r="AW50" s="325"/>
      <c r="AX50" s="325"/>
      <c r="AY50" s="325"/>
      <c r="AZ50" s="325"/>
      <c r="BA50" s="325"/>
      <c r="BB50" s="325"/>
      <c r="BC50" s="325"/>
      <c r="BD50" s="325"/>
      <c r="BE50" s="325"/>
    </row>
    <row r="51" spans="1:58" ht="15" customHeight="1" x14ac:dyDescent="0.2">
      <c r="A51" s="321" t="s">
        <v>254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D51" s="321" t="s">
        <v>254</v>
      </c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  <c r="BF51" s="102"/>
    </row>
    <row r="52" spans="1:58" ht="15" customHeight="1" x14ac:dyDescent="0.2">
      <c r="A52" s="321" t="s">
        <v>264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D52" s="321" t="s">
        <v>264</v>
      </c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1"/>
      <c r="BF52" s="102"/>
    </row>
    <row r="53" spans="1:58" ht="15" customHeight="1" x14ac:dyDescent="0.2">
      <c r="A53" s="321" t="s">
        <v>248</v>
      </c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D53" s="321" t="s">
        <v>248</v>
      </c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321"/>
      <c r="BA53" s="321"/>
      <c r="BB53" s="321"/>
      <c r="BC53" s="321"/>
      <c r="BD53" s="321"/>
      <c r="BE53" s="321"/>
      <c r="BF53" s="102"/>
    </row>
    <row r="54" spans="1:58" ht="15" customHeight="1" x14ac:dyDescent="0.2">
      <c r="A54" s="321" t="s">
        <v>513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D54" s="321" t="s">
        <v>513</v>
      </c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  <c r="AQ54" s="321"/>
      <c r="AR54" s="321"/>
      <c r="AS54" s="321"/>
      <c r="AT54" s="321"/>
      <c r="AU54" s="321"/>
      <c r="AV54" s="321"/>
      <c r="AW54" s="321"/>
      <c r="AX54" s="321"/>
      <c r="AY54" s="321"/>
      <c r="AZ54" s="321"/>
      <c r="BA54" s="321"/>
      <c r="BB54" s="321"/>
      <c r="BC54" s="321"/>
      <c r="BD54" s="321"/>
      <c r="BE54" s="321"/>
      <c r="BF54" s="102"/>
    </row>
    <row r="55" spans="1:58" ht="15" customHeight="1" thickBot="1" x14ac:dyDescent="0.25">
      <c r="A55" s="100"/>
      <c r="B55" s="142"/>
      <c r="C55" s="100"/>
      <c r="D55" s="100"/>
      <c r="E55" s="100"/>
      <c r="F55" s="101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D55" s="100"/>
      <c r="AE55" s="142"/>
      <c r="AF55" s="100"/>
      <c r="AG55" s="100"/>
      <c r="AH55" s="100"/>
      <c r="AI55" s="101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2"/>
    </row>
    <row r="56" spans="1:58" ht="15" customHeight="1" x14ac:dyDescent="0.2">
      <c r="A56" s="323" t="s">
        <v>260</v>
      </c>
      <c r="B56" s="316" t="s">
        <v>261</v>
      </c>
      <c r="C56" s="316"/>
      <c r="D56" s="316"/>
      <c r="E56" s="109"/>
      <c r="F56" s="316" t="s">
        <v>116</v>
      </c>
      <c r="G56" s="316"/>
      <c r="H56" s="316"/>
      <c r="I56" s="109"/>
      <c r="J56" s="316" t="s">
        <v>117</v>
      </c>
      <c r="K56" s="316"/>
      <c r="L56" s="316"/>
      <c r="M56" s="109"/>
      <c r="N56" s="316" t="s">
        <v>118</v>
      </c>
      <c r="O56" s="316"/>
      <c r="P56" s="316"/>
      <c r="Q56" s="109"/>
      <c r="R56" s="316" t="s">
        <v>119</v>
      </c>
      <c r="S56" s="316"/>
      <c r="T56" s="316"/>
      <c r="U56" s="109"/>
      <c r="V56" s="316" t="s">
        <v>120</v>
      </c>
      <c r="W56" s="316"/>
      <c r="X56" s="316"/>
      <c r="Y56" s="109"/>
      <c r="Z56" s="316" t="s">
        <v>121</v>
      </c>
      <c r="AA56" s="316"/>
      <c r="AB56" s="316"/>
      <c r="AD56" s="323" t="s">
        <v>260</v>
      </c>
      <c r="AE56" s="316" t="s">
        <v>261</v>
      </c>
      <c r="AF56" s="316"/>
      <c r="AG56" s="316"/>
      <c r="AH56" s="109"/>
      <c r="AI56" s="316" t="s">
        <v>116</v>
      </c>
      <c r="AJ56" s="316"/>
      <c r="AK56" s="316"/>
      <c r="AL56" s="109"/>
      <c r="AM56" s="316" t="s">
        <v>117</v>
      </c>
      <c r="AN56" s="316"/>
      <c r="AO56" s="316"/>
      <c r="AP56" s="109"/>
      <c r="AQ56" s="316" t="s">
        <v>118</v>
      </c>
      <c r="AR56" s="316"/>
      <c r="AS56" s="316"/>
      <c r="AT56" s="109"/>
      <c r="AU56" s="316" t="s">
        <v>119</v>
      </c>
      <c r="AV56" s="316"/>
      <c r="AW56" s="316"/>
      <c r="AX56" s="109"/>
      <c r="AY56" s="316" t="s">
        <v>120</v>
      </c>
      <c r="AZ56" s="316"/>
      <c r="BA56" s="316"/>
      <c r="BB56" s="109"/>
      <c r="BC56" s="316" t="s">
        <v>121</v>
      </c>
      <c r="BD56" s="316"/>
      <c r="BE56" s="316"/>
      <c r="BF56" s="102"/>
    </row>
    <row r="57" spans="1:58" ht="15" customHeight="1" thickBot="1" x14ac:dyDescent="0.25">
      <c r="A57" s="324"/>
      <c r="B57" s="110" t="s">
        <v>70</v>
      </c>
      <c r="C57" s="110" t="s">
        <v>71</v>
      </c>
      <c r="D57" s="110" t="s">
        <v>72</v>
      </c>
      <c r="E57" s="111"/>
      <c r="F57" s="110" t="s">
        <v>70</v>
      </c>
      <c r="G57" s="110" t="s">
        <v>71</v>
      </c>
      <c r="H57" s="110" t="s">
        <v>72</v>
      </c>
      <c r="I57" s="111"/>
      <c r="J57" s="110" t="s">
        <v>70</v>
      </c>
      <c r="K57" s="110" t="s">
        <v>71</v>
      </c>
      <c r="L57" s="110" t="s">
        <v>72</v>
      </c>
      <c r="M57" s="111"/>
      <c r="N57" s="110" t="s">
        <v>70</v>
      </c>
      <c r="O57" s="110" t="s">
        <v>71</v>
      </c>
      <c r="P57" s="110" t="s">
        <v>72</v>
      </c>
      <c r="Q57" s="111"/>
      <c r="R57" s="110" t="s">
        <v>70</v>
      </c>
      <c r="S57" s="110" t="s">
        <v>71</v>
      </c>
      <c r="T57" s="110" t="s">
        <v>72</v>
      </c>
      <c r="U57" s="111"/>
      <c r="V57" s="110" t="s">
        <v>70</v>
      </c>
      <c r="W57" s="110" t="s">
        <v>71</v>
      </c>
      <c r="X57" s="110" t="s">
        <v>72</v>
      </c>
      <c r="Y57" s="111"/>
      <c r="Z57" s="110" t="s">
        <v>70</v>
      </c>
      <c r="AA57" s="110" t="s">
        <v>71</v>
      </c>
      <c r="AB57" s="110" t="s">
        <v>72</v>
      </c>
      <c r="AD57" s="324"/>
      <c r="AE57" s="110" t="s">
        <v>70</v>
      </c>
      <c r="AF57" s="110" t="s">
        <v>71</v>
      </c>
      <c r="AG57" s="110" t="s">
        <v>72</v>
      </c>
      <c r="AH57" s="111"/>
      <c r="AI57" s="110" t="s">
        <v>70</v>
      </c>
      <c r="AJ57" s="110" t="s">
        <v>71</v>
      </c>
      <c r="AK57" s="110" t="s">
        <v>72</v>
      </c>
      <c r="AL57" s="111"/>
      <c r="AM57" s="110" t="s">
        <v>70</v>
      </c>
      <c r="AN57" s="110" t="s">
        <v>71</v>
      </c>
      <c r="AO57" s="110" t="s">
        <v>72</v>
      </c>
      <c r="AP57" s="111"/>
      <c r="AQ57" s="110" t="s">
        <v>70</v>
      </c>
      <c r="AR57" s="110" t="s">
        <v>71</v>
      </c>
      <c r="AS57" s="110" t="s">
        <v>72</v>
      </c>
      <c r="AT57" s="111"/>
      <c r="AU57" s="110" t="s">
        <v>70</v>
      </c>
      <c r="AV57" s="110" t="s">
        <v>71</v>
      </c>
      <c r="AW57" s="110" t="s">
        <v>72</v>
      </c>
      <c r="AX57" s="111"/>
      <c r="AY57" s="110" t="s">
        <v>70</v>
      </c>
      <c r="AZ57" s="110" t="s">
        <v>71</v>
      </c>
      <c r="BA57" s="110" t="s">
        <v>72</v>
      </c>
      <c r="BB57" s="111"/>
      <c r="BC57" s="110" t="s">
        <v>70</v>
      </c>
      <c r="BD57" s="110" t="s">
        <v>71</v>
      </c>
      <c r="BE57" s="110" t="s">
        <v>72</v>
      </c>
      <c r="BF57" s="102"/>
    </row>
    <row r="58" spans="1:58" ht="15" customHeight="1" x14ac:dyDescent="0.2">
      <c r="A58" s="104"/>
      <c r="B58" s="98"/>
      <c r="C58" s="98"/>
      <c r="D58" s="98"/>
      <c r="E58" s="99"/>
      <c r="F58" s="98"/>
      <c r="G58" s="98"/>
      <c r="H58" s="98"/>
      <c r="I58" s="99"/>
      <c r="J58" s="98"/>
      <c r="K58" s="98"/>
      <c r="L58" s="98"/>
      <c r="M58" s="99"/>
      <c r="N58" s="98"/>
      <c r="O58" s="98"/>
      <c r="P58" s="98"/>
      <c r="Q58" s="99"/>
      <c r="R58" s="98"/>
      <c r="S58" s="98"/>
      <c r="T58" s="98"/>
      <c r="U58" s="99"/>
      <c r="V58" s="98"/>
      <c r="W58" s="98"/>
      <c r="X58" s="98"/>
      <c r="Y58" s="99"/>
      <c r="Z58" s="98"/>
      <c r="AA58" s="98"/>
      <c r="AB58" s="98"/>
      <c r="AD58" s="104"/>
      <c r="AE58" s="98"/>
      <c r="AF58" s="98"/>
      <c r="AG58" s="98"/>
      <c r="AH58" s="99"/>
      <c r="AI58" s="98"/>
      <c r="AJ58" s="98"/>
      <c r="AK58" s="98"/>
      <c r="AL58" s="99"/>
      <c r="AM58" s="98"/>
      <c r="AN58" s="98"/>
      <c r="AO58" s="98"/>
      <c r="AP58" s="99"/>
      <c r="AQ58" s="98"/>
      <c r="AR58" s="98"/>
      <c r="AS58" s="98"/>
      <c r="AT58" s="99"/>
      <c r="AU58" s="98"/>
      <c r="AV58" s="98"/>
      <c r="AW58" s="98"/>
      <c r="AX58" s="99"/>
      <c r="AY58" s="98"/>
      <c r="AZ58" s="98"/>
      <c r="BA58" s="98"/>
      <c r="BB58" s="99"/>
      <c r="BC58" s="98"/>
      <c r="BD58" s="98"/>
      <c r="BE58" s="98"/>
    </row>
    <row r="59" spans="1:58" ht="15" customHeight="1" x14ac:dyDescent="0.25">
      <c r="A59" s="151" t="s">
        <v>262</v>
      </c>
      <c r="B59" s="153">
        <f>+F59+J59+N59+R59+V59+Z59</f>
        <v>84753</v>
      </c>
      <c r="C59" s="153">
        <f>+G59+K59+O59+S59+W59+AA59</f>
        <v>45315</v>
      </c>
      <c r="D59" s="153">
        <f>+H59+L59+P59+T59+X59+AB59</f>
        <v>39438</v>
      </c>
      <c r="E59" s="153"/>
      <c r="F59" s="153">
        <f>SUM(F61:F87)</f>
        <v>21299</v>
      </c>
      <c r="G59" s="153">
        <f>SUM(G61:G87)</f>
        <v>11739</v>
      </c>
      <c r="H59" s="153">
        <f>SUM(H61:H87)</f>
        <v>9560</v>
      </c>
      <c r="I59" s="153"/>
      <c r="J59" s="153">
        <f>SUM(J61:J87)</f>
        <v>20779</v>
      </c>
      <c r="K59" s="153">
        <f>SUM(K61:K87)</f>
        <v>11140</v>
      </c>
      <c r="L59" s="153">
        <f>SUM(L61:L87)</f>
        <v>9639</v>
      </c>
      <c r="M59" s="153"/>
      <c r="N59" s="153">
        <f>SUM(N61:N87)</f>
        <v>14613</v>
      </c>
      <c r="O59" s="153">
        <f>SUM(O61:O87)</f>
        <v>7928</v>
      </c>
      <c r="P59" s="153">
        <f>SUM(P61:P87)</f>
        <v>6685</v>
      </c>
      <c r="Q59" s="153"/>
      <c r="R59" s="153">
        <f>SUM(R61:R87)</f>
        <v>16770</v>
      </c>
      <c r="S59" s="153">
        <f>SUM(S61:S87)</f>
        <v>8875</v>
      </c>
      <c r="T59" s="153">
        <f>SUM(T61:T87)</f>
        <v>7895</v>
      </c>
      <c r="U59" s="153"/>
      <c r="V59" s="153">
        <f>SUM(V61:V87)</f>
        <v>9350</v>
      </c>
      <c r="W59" s="153">
        <f>SUM(W61:W87)</f>
        <v>4650</v>
      </c>
      <c r="X59" s="153">
        <f>SUM(X61:X87)</f>
        <v>4700</v>
      </c>
      <c r="Y59" s="153"/>
      <c r="Z59" s="153">
        <f>SUM(Z61:Z87)</f>
        <v>1942</v>
      </c>
      <c r="AA59" s="153">
        <f>SUM(AA61:AA87)</f>
        <v>983</v>
      </c>
      <c r="AB59" s="153">
        <f>SUM(AB61:AB87)</f>
        <v>959</v>
      </c>
      <c r="AC59" s="155"/>
      <c r="AD59" s="151" t="s">
        <v>262</v>
      </c>
      <c r="AE59" s="159">
        <f>+B59/(B59+B13+B106)*100</f>
        <v>28.044035021541024</v>
      </c>
      <c r="AF59" s="159">
        <f>+C59/(C59+C13+C106)*100</f>
        <v>30.242258408969569</v>
      </c>
      <c r="AG59" s="159">
        <f>+D59/(D59+D13+D106)*100</f>
        <v>25.882368383057475</v>
      </c>
      <c r="AH59" s="160"/>
      <c r="AI59" s="159">
        <f>+F59/(F59+F13+F106)*100</f>
        <v>28.145730369743898</v>
      </c>
      <c r="AJ59" s="159">
        <f>+G59/(G59+G13+G106)*100</f>
        <v>30.041457672228479</v>
      </c>
      <c r="AK59" s="159">
        <f>+H59/(H59+H13+H106)*100</f>
        <v>26.121645991584241</v>
      </c>
      <c r="AL59" s="160"/>
      <c r="AM59" s="159">
        <f>+J59/(J59+J13+J106)*100</f>
        <v>31.93183040585189</v>
      </c>
      <c r="AN59" s="159">
        <f>+K59/(K59+K13+K106)*100</f>
        <v>34.111090697531999</v>
      </c>
      <c r="AO59" s="159">
        <f>+L59/(L59+L13+L106)*100</f>
        <v>29.736233225358632</v>
      </c>
      <c r="AP59" s="160"/>
      <c r="AQ59" s="159">
        <f>+N59/(N59+N13+N106)*100</f>
        <v>26.923502100375856</v>
      </c>
      <c r="AR59" s="159">
        <f>+O59/(O59+O13+O106)*100</f>
        <v>29.6141346979941</v>
      </c>
      <c r="AS59" s="159">
        <f>+P59/(P59+P13+P106)*100</f>
        <v>24.304671877840391</v>
      </c>
      <c r="AT59" s="160"/>
      <c r="AU59" s="159">
        <f>+R59/(R59+R13+R106)*100</f>
        <v>32.620112818517796</v>
      </c>
      <c r="AV59" s="159">
        <f>+S59/(S59+S13+S106)*100</f>
        <v>35.108192570908656</v>
      </c>
      <c r="AW59" s="159">
        <f>+T59/(T59+T13+T106)*100</f>
        <v>30.213156786958017</v>
      </c>
      <c r="AX59" s="160"/>
      <c r="AY59" s="159">
        <f>+V59/(V59+V13+V106)*100</f>
        <v>21.497712275538593</v>
      </c>
      <c r="AZ59" s="159">
        <f>+W59/(W59+W13+W106)*100</f>
        <v>22.888363851151801</v>
      </c>
      <c r="BA59" s="159">
        <f>+X59/(X59+X13+X106)*100</f>
        <v>20.278724597661473</v>
      </c>
      <c r="BB59" s="160"/>
      <c r="BC59" s="159">
        <f>+Z59/(Z59+Z13+Z106)*100</f>
        <v>15.804036458333334</v>
      </c>
      <c r="BD59" s="159">
        <f>+AA59/(AA59+AA13+AA106)*100</f>
        <v>17.125435540069684</v>
      </c>
      <c r="BE59" s="159">
        <f>+AB59/(AB59+AB13+AB106)*100</f>
        <v>14.645693341478314</v>
      </c>
      <c r="BF59" s="161"/>
    </row>
    <row r="60" spans="1:58" ht="15" customHeight="1" x14ac:dyDescent="0.2">
      <c r="A60" s="108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D60" s="108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</row>
    <row r="61" spans="1:58" ht="15" customHeight="1" x14ac:dyDescent="0.2">
      <c r="A61" s="108" t="s">
        <v>79</v>
      </c>
      <c r="B61" s="172">
        <f>+'C56-C61'!B61+'C67-C72'!B61</f>
        <v>6136</v>
      </c>
      <c r="C61" s="172">
        <f>+'C56-C61'!C61+'C67-C72'!C61</f>
        <v>3204</v>
      </c>
      <c r="D61" s="172">
        <f>+'C56-C61'!D61+'C67-C72'!D61</f>
        <v>2932</v>
      </c>
      <c r="E61" s="119"/>
      <c r="F61" s="172">
        <f>+'C56-C61'!F61+'C67-C72'!F61</f>
        <v>1733</v>
      </c>
      <c r="G61" s="172">
        <f>+'C56-C61'!G61+'C67-C72'!G61</f>
        <v>956</v>
      </c>
      <c r="H61" s="172">
        <f>+'C56-C61'!H61+'C67-C72'!H61</f>
        <v>777</v>
      </c>
      <c r="I61" s="119"/>
      <c r="J61" s="172">
        <f>+'C56-C61'!J61+'C67-C72'!J61</f>
        <v>1495</v>
      </c>
      <c r="K61" s="172">
        <f>+'C56-C61'!K61+'C67-C72'!K61</f>
        <v>792</v>
      </c>
      <c r="L61" s="172">
        <f>+'C56-C61'!L61+'C67-C72'!L61</f>
        <v>703</v>
      </c>
      <c r="M61" s="119"/>
      <c r="N61" s="172">
        <f>+'C56-C61'!N61+'C67-C72'!N61</f>
        <v>994</v>
      </c>
      <c r="O61" s="172">
        <f>+'C56-C61'!O61+'C67-C72'!O61</f>
        <v>511</v>
      </c>
      <c r="P61" s="172">
        <f>+'C56-C61'!P61+'C67-C72'!P61</f>
        <v>483</v>
      </c>
      <c r="Q61" s="119"/>
      <c r="R61" s="172">
        <f>+'C56-C61'!R61+'C67-C72'!R61</f>
        <v>1189</v>
      </c>
      <c r="S61" s="172">
        <f>+'C56-C61'!S61+'C67-C72'!S61</f>
        <v>600</v>
      </c>
      <c r="T61" s="172">
        <f>+'C56-C61'!T61+'C67-C72'!T61</f>
        <v>589</v>
      </c>
      <c r="U61" s="119"/>
      <c r="V61" s="172">
        <f>+'C56-C61'!V61+'C67-C72'!V61</f>
        <v>627</v>
      </c>
      <c r="W61" s="172">
        <f>+'C56-C61'!W61+'C67-C72'!W61</f>
        <v>305</v>
      </c>
      <c r="X61" s="172">
        <f>+'C56-C61'!X61+'C67-C72'!X61</f>
        <v>322</v>
      </c>
      <c r="Y61" s="119"/>
      <c r="Z61" s="172">
        <f>+'C56-C61'!Z61+'C67-C72'!Z61</f>
        <v>98</v>
      </c>
      <c r="AA61" s="172">
        <f>+'C56-C61'!AA61+'C67-C72'!AA61</f>
        <v>40</v>
      </c>
      <c r="AB61" s="172">
        <f>+'C56-C61'!AB61+'C67-C72'!AB61</f>
        <v>58</v>
      </c>
      <c r="AD61" s="108" t="s">
        <v>79</v>
      </c>
      <c r="AE61" s="103">
        <f t="shared" ref="AE61:AE87" si="22">+B61/(B61+B15+B108)*100</f>
        <v>30.259394417595427</v>
      </c>
      <c r="AF61" s="103">
        <f t="shared" ref="AF61:AF87" si="23">+C61/(C61+C15+C108)*100</f>
        <v>30.727917905437806</v>
      </c>
      <c r="AG61" s="103">
        <f t="shared" ref="AG61:AG87" si="24">+D61/(D61+D15+D108)*100</f>
        <v>29.763475789259974</v>
      </c>
      <c r="AH61" s="143"/>
      <c r="AI61" s="103">
        <f t="shared" ref="AI61:AI87" si="25">+F61/(F61+F15+F108)*100</f>
        <v>32.984392843547774</v>
      </c>
      <c r="AJ61" s="103">
        <f t="shared" ref="AJ61:AJ87" si="26">+G61/(G61+G15+G108)*100</f>
        <v>33.864682961388596</v>
      </c>
      <c r="AK61" s="103">
        <f t="shared" ref="AK61:AK87" si="27">+H61/(H61+H15+H108)*100</f>
        <v>31.962155491567255</v>
      </c>
      <c r="AL61" s="106"/>
      <c r="AM61" s="103">
        <f t="shared" ref="AM61:AM87" si="28">+J61/(J61+J15+J108)*100</f>
        <v>34.881007932804479</v>
      </c>
      <c r="AN61" s="103">
        <f t="shared" ref="AN61:AN87" si="29">+K61/(K61+K15+K108)*100</f>
        <v>35.357142857142861</v>
      </c>
      <c r="AO61" s="103">
        <f t="shared" ref="AO61:AO87" si="30">+L61/(L61+L15+L108)*100</f>
        <v>34.359726295210166</v>
      </c>
      <c r="AP61" s="106"/>
      <c r="AQ61" s="103">
        <f t="shared" ref="AQ61:AQ87" si="31">+N61/(N61+N15+N108)*100</f>
        <v>27.657206455203116</v>
      </c>
      <c r="AR61" s="103">
        <f t="shared" ref="AR61:AR87" si="32">+O61/(O61+O15+O108)*100</f>
        <v>27.576902320561253</v>
      </c>
      <c r="AS61" s="103">
        <f t="shared" ref="AS61:AS87" si="33">+P61/(P61+P15+P108)*100</f>
        <v>27.742676622630675</v>
      </c>
      <c r="AT61" s="106"/>
      <c r="AU61" s="103">
        <f t="shared" ref="AU61:AU87" si="34">+R61/(R61+R15+R108)*100</f>
        <v>34.166666666666664</v>
      </c>
      <c r="AV61" s="103">
        <f t="shared" ref="AV61:AV87" si="35">+S61/(S61+S15+S108)*100</f>
        <v>35.00583430571762</v>
      </c>
      <c r="AW61" s="103">
        <f t="shared" ref="AW61:AW87" si="36">+T61/(T61+T15+T108)*100</f>
        <v>33.352208380520956</v>
      </c>
      <c r="AX61" s="106"/>
      <c r="AY61" s="103">
        <f t="shared" ref="AY61:AY87" si="37">+V61/(V61+V15+V108)*100</f>
        <v>21.283095723014256</v>
      </c>
      <c r="AZ61" s="103">
        <f t="shared" ref="AZ61:AZ87" si="38">+W61/(W61+W15+W108)*100</f>
        <v>20.947802197802197</v>
      </c>
      <c r="BA61" s="103">
        <f t="shared" ref="BA61:BA87" si="39">+X61/(X61+X15+X108)*100</f>
        <v>21.610738255033556</v>
      </c>
      <c r="BB61" s="143"/>
      <c r="BC61" s="103">
        <f t="shared" ref="BC61:BC80" si="40">+Z61/(Z61+Z15+Z108)*100</f>
        <v>13.649025069637883</v>
      </c>
      <c r="BD61" s="103">
        <f t="shared" ref="BD61:BD80" si="41">+AA61/(AA61+AA15+AA108)*100</f>
        <v>11.730205278592376</v>
      </c>
      <c r="BE61" s="103">
        <f t="shared" ref="BE61:BE80" si="42">+AB61/(AB61+AB15+AB108)*100</f>
        <v>15.384615384615385</v>
      </c>
    </row>
    <row r="62" spans="1:58" ht="15" customHeight="1" x14ac:dyDescent="0.2">
      <c r="A62" s="108" t="s">
        <v>80</v>
      </c>
      <c r="B62" s="172">
        <f>+'C56-C61'!B62+'C67-C72'!B62</f>
        <v>5756</v>
      </c>
      <c r="C62" s="172">
        <f>+'C56-C61'!C62+'C67-C72'!C62</f>
        <v>3104</v>
      </c>
      <c r="D62" s="172">
        <f>+'C56-C61'!D62+'C67-C72'!D62</f>
        <v>2652</v>
      </c>
      <c r="E62" s="119"/>
      <c r="F62" s="172">
        <f>+'C56-C61'!F62+'C67-C72'!F62</f>
        <v>1411</v>
      </c>
      <c r="G62" s="172">
        <f>+'C56-C61'!G62+'C67-C72'!G62</f>
        <v>742</v>
      </c>
      <c r="H62" s="172">
        <f>+'C56-C61'!H62+'C67-C72'!H62</f>
        <v>669</v>
      </c>
      <c r="I62" s="119"/>
      <c r="J62" s="172">
        <f>+'C56-C61'!J62+'C67-C72'!J62</f>
        <v>1368</v>
      </c>
      <c r="K62" s="172">
        <f>+'C56-C61'!K62+'C67-C72'!K62</f>
        <v>758</v>
      </c>
      <c r="L62" s="172">
        <f>+'C56-C61'!L62+'C67-C72'!L62</f>
        <v>610</v>
      </c>
      <c r="M62" s="119"/>
      <c r="N62" s="172">
        <f>+'C56-C61'!N62+'C67-C72'!N62</f>
        <v>1147</v>
      </c>
      <c r="O62" s="172">
        <f>+'C56-C61'!O62+'C67-C72'!O62</f>
        <v>616</v>
      </c>
      <c r="P62" s="172">
        <f>+'C56-C61'!P62+'C67-C72'!P62</f>
        <v>531</v>
      </c>
      <c r="Q62" s="119"/>
      <c r="R62" s="172">
        <f>+'C56-C61'!R62+'C67-C72'!R62</f>
        <v>1162</v>
      </c>
      <c r="S62" s="172">
        <f>+'C56-C61'!S62+'C67-C72'!S62</f>
        <v>646</v>
      </c>
      <c r="T62" s="172">
        <f>+'C56-C61'!T62+'C67-C72'!T62</f>
        <v>516</v>
      </c>
      <c r="U62" s="119"/>
      <c r="V62" s="172">
        <f>+'C56-C61'!V62+'C67-C72'!V62</f>
        <v>609</v>
      </c>
      <c r="W62" s="172">
        <f>+'C56-C61'!W62+'C67-C72'!W62</f>
        <v>305</v>
      </c>
      <c r="X62" s="172">
        <f>+'C56-C61'!X62+'C67-C72'!X62</f>
        <v>304</v>
      </c>
      <c r="Y62" s="119"/>
      <c r="Z62" s="172">
        <f>+'C56-C61'!Z62+'C67-C72'!Z62</f>
        <v>59</v>
      </c>
      <c r="AA62" s="172">
        <f>+'C56-C61'!AA62+'C67-C72'!AA62</f>
        <v>37</v>
      </c>
      <c r="AB62" s="172">
        <f>+'C56-C61'!AB62+'C67-C72'!AB62</f>
        <v>22</v>
      </c>
      <c r="AD62" s="108" t="s">
        <v>80</v>
      </c>
      <c r="AE62" s="103">
        <f t="shared" si="22"/>
        <v>26.054680427304</v>
      </c>
      <c r="AF62" s="103">
        <f t="shared" si="23"/>
        <v>28.037214343781049</v>
      </c>
      <c r="AG62" s="103">
        <f t="shared" si="24"/>
        <v>24.06315216405045</v>
      </c>
      <c r="AH62" s="143"/>
      <c r="AI62" s="103">
        <f t="shared" si="25"/>
        <v>27.176425269645609</v>
      </c>
      <c r="AJ62" s="103">
        <f t="shared" si="26"/>
        <v>27.430683918669128</v>
      </c>
      <c r="AK62" s="103">
        <f t="shared" si="27"/>
        <v>26.899879372738241</v>
      </c>
      <c r="AL62" s="106"/>
      <c r="AM62" s="103">
        <f t="shared" si="28"/>
        <v>29.230769230769234</v>
      </c>
      <c r="AN62" s="103">
        <f t="shared" si="29"/>
        <v>31.636060100166947</v>
      </c>
      <c r="AO62" s="103">
        <f t="shared" si="30"/>
        <v>26.70753064798599</v>
      </c>
      <c r="AP62" s="106"/>
      <c r="AQ62" s="103">
        <f t="shared" si="31"/>
        <v>27.792585413133025</v>
      </c>
      <c r="AR62" s="103">
        <f t="shared" si="32"/>
        <v>30.61630218687873</v>
      </c>
      <c r="AS62" s="103">
        <f t="shared" si="33"/>
        <v>25.106382978723403</v>
      </c>
      <c r="AT62" s="106"/>
      <c r="AU62" s="103">
        <f t="shared" si="34"/>
        <v>28.663048840651207</v>
      </c>
      <c r="AV62" s="103">
        <f t="shared" si="35"/>
        <v>31.31362094037809</v>
      </c>
      <c r="AW62" s="103">
        <f t="shared" si="36"/>
        <v>25.916624811652433</v>
      </c>
      <c r="AX62" s="106"/>
      <c r="AY62" s="103">
        <f t="shared" si="37"/>
        <v>17.667536988685814</v>
      </c>
      <c r="AZ62" s="103">
        <f t="shared" si="38"/>
        <v>19.050593379138039</v>
      </c>
      <c r="BA62" s="103">
        <f t="shared" si="39"/>
        <v>16.468039003250272</v>
      </c>
      <c r="BB62" s="143"/>
      <c r="BC62" s="103">
        <f t="shared" si="40"/>
        <v>9.9662162162162158</v>
      </c>
      <c r="BD62" s="103">
        <f t="shared" si="41"/>
        <v>12.585034013605442</v>
      </c>
      <c r="BE62" s="103">
        <f t="shared" si="42"/>
        <v>7.3825503355704702</v>
      </c>
    </row>
    <row r="63" spans="1:58" ht="15" customHeight="1" x14ac:dyDescent="0.2">
      <c r="A63" s="108" t="s">
        <v>81</v>
      </c>
      <c r="B63" s="172">
        <f>+'C56-C61'!B63+'C67-C72'!B63</f>
        <v>4558</v>
      </c>
      <c r="C63" s="172">
        <f>+'C56-C61'!C63+'C67-C72'!C63</f>
        <v>2326</v>
      </c>
      <c r="D63" s="172">
        <f>+'C56-C61'!D63+'C67-C72'!D63</f>
        <v>2232</v>
      </c>
      <c r="E63" s="119"/>
      <c r="F63" s="172">
        <f>+'C56-C61'!F63+'C67-C72'!F63</f>
        <v>1239</v>
      </c>
      <c r="G63" s="172">
        <f>+'C56-C61'!G63+'C67-C72'!G63</f>
        <v>666</v>
      </c>
      <c r="H63" s="172">
        <f>+'C56-C61'!H63+'C67-C72'!H63</f>
        <v>573</v>
      </c>
      <c r="I63" s="119"/>
      <c r="J63" s="172">
        <f>+'C56-C61'!J63+'C67-C72'!J63</f>
        <v>1151</v>
      </c>
      <c r="K63" s="172">
        <f>+'C56-C61'!K63+'C67-C72'!K63</f>
        <v>592</v>
      </c>
      <c r="L63" s="172">
        <f>+'C56-C61'!L63+'C67-C72'!L63</f>
        <v>559</v>
      </c>
      <c r="M63" s="119"/>
      <c r="N63" s="172">
        <f>+'C56-C61'!N63+'C67-C72'!N63</f>
        <v>873</v>
      </c>
      <c r="O63" s="172">
        <f>+'C56-C61'!O63+'C67-C72'!O63</f>
        <v>438</v>
      </c>
      <c r="P63" s="172">
        <f>+'C56-C61'!P63+'C67-C72'!P63</f>
        <v>435</v>
      </c>
      <c r="Q63" s="119"/>
      <c r="R63" s="172">
        <f>+'C56-C61'!R63+'C67-C72'!R63</f>
        <v>900</v>
      </c>
      <c r="S63" s="172">
        <f>+'C56-C61'!S63+'C67-C72'!S63</f>
        <v>439</v>
      </c>
      <c r="T63" s="172">
        <f>+'C56-C61'!T63+'C67-C72'!T63</f>
        <v>461</v>
      </c>
      <c r="U63" s="119"/>
      <c r="V63" s="172">
        <f>+'C56-C61'!V63+'C67-C72'!V63</f>
        <v>376</v>
      </c>
      <c r="W63" s="172">
        <f>+'C56-C61'!W63+'C67-C72'!W63</f>
        <v>182</v>
      </c>
      <c r="X63" s="172">
        <f>+'C56-C61'!X63+'C67-C72'!X63</f>
        <v>194</v>
      </c>
      <c r="Y63" s="119"/>
      <c r="Z63" s="172">
        <f>+'C56-C61'!Z63+'C67-C72'!Z63</f>
        <v>19</v>
      </c>
      <c r="AA63" s="172">
        <f>+'C56-C61'!AA63+'C67-C72'!AA63</f>
        <v>9</v>
      </c>
      <c r="AB63" s="172">
        <f>+'C56-C61'!AB63+'C67-C72'!AB63</f>
        <v>10</v>
      </c>
      <c r="AD63" s="108" t="s">
        <v>81</v>
      </c>
      <c r="AE63" s="103">
        <f t="shared" si="22"/>
        <v>27.215189873417721</v>
      </c>
      <c r="AF63" s="103">
        <f t="shared" si="23"/>
        <v>28.599532767736385</v>
      </c>
      <c r="AG63" s="103">
        <f t="shared" si="24"/>
        <v>25.908299477655248</v>
      </c>
      <c r="AH63" s="143"/>
      <c r="AI63" s="103">
        <f t="shared" si="25"/>
        <v>28.587909552376555</v>
      </c>
      <c r="AJ63" s="103">
        <f t="shared" si="26"/>
        <v>29.692376281765494</v>
      </c>
      <c r="AK63" s="103">
        <f t="shared" si="27"/>
        <v>27.403156384505024</v>
      </c>
      <c r="AL63" s="106"/>
      <c r="AM63" s="103">
        <f t="shared" si="28"/>
        <v>32.097044060234239</v>
      </c>
      <c r="AN63" s="103">
        <f t="shared" si="29"/>
        <v>34.003446295232628</v>
      </c>
      <c r="AO63" s="103">
        <f t="shared" si="30"/>
        <v>30.29810298102981</v>
      </c>
      <c r="AP63" s="106"/>
      <c r="AQ63" s="103">
        <f t="shared" si="31"/>
        <v>29.453441295546558</v>
      </c>
      <c r="AR63" s="103">
        <f t="shared" si="32"/>
        <v>30.910374029640085</v>
      </c>
      <c r="AS63" s="103">
        <f t="shared" si="33"/>
        <v>28.118939883645766</v>
      </c>
      <c r="AT63" s="106"/>
      <c r="AU63" s="103">
        <f t="shared" si="34"/>
        <v>31.746031746031743</v>
      </c>
      <c r="AV63" s="103">
        <f t="shared" si="35"/>
        <v>32.303164091243566</v>
      </c>
      <c r="AW63" s="103">
        <f t="shared" si="36"/>
        <v>31.233062330623305</v>
      </c>
      <c r="AX63" s="106"/>
      <c r="AY63" s="103">
        <f t="shared" si="37"/>
        <v>15.666666666666668</v>
      </c>
      <c r="AZ63" s="103">
        <f t="shared" si="38"/>
        <v>16.789667896678967</v>
      </c>
      <c r="BA63" s="103">
        <f t="shared" si="39"/>
        <v>14.741641337386019</v>
      </c>
      <c r="BB63" s="143"/>
      <c r="BC63" s="103">
        <f t="shared" si="40"/>
        <v>3.0206677265500796</v>
      </c>
      <c r="BD63" s="103">
        <f t="shared" si="41"/>
        <v>3.1141868512110724</v>
      </c>
      <c r="BE63" s="103">
        <f t="shared" si="42"/>
        <v>2.9411764705882351</v>
      </c>
    </row>
    <row r="64" spans="1:58" ht="15" customHeight="1" x14ac:dyDescent="0.2">
      <c r="A64" s="108" t="s">
        <v>82</v>
      </c>
      <c r="B64" s="172">
        <f>+'C56-C61'!B64+'C67-C72'!B64</f>
        <v>6501</v>
      </c>
      <c r="C64" s="172">
        <f>+'C56-C61'!C64+'C67-C72'!C64</f>
        <v>3289</v>
      </c>
      <c r="D64" s="172">
        <f>+'C56-C61'!D64+'C67-C72'!D64</f>
        <v>3212</v>
      </c>
      <c r="E64" s="119"/>
      <c r="F64" s="172">
        <f>+'C56-C61'!F64+'C67-C72'!F64</f>
        <v>1711</v>
      </c>
      <c r="G64" s="172">
        <f>+'C56-C61'!G64+'C67-C72'!G64</f>
        <v>907</v>
      </c>
      <c r="H64" s="172">
        <f>+'C56-C61'!H64+'C67-C72'!H64</f>
        <v>804</v>
      </c>
      <c r="I64" s="119"/>
      <c r="J64" s="172">
        <f>+'C56-C61'!J64+'C67-C72'!J64</f>
        <v>1339</v>
      </c>
      <c r="K64" s="172">
        <f>+'C56-C61'!K64+'C67-C72'!K64</f>
        <v>679</v>
      </c>
      <c r="L64" s="172">
        <f>+'C56-C61'!L64+'C67-C72'!L64</f>
        <v>660</v>
      </c>
      <c r="M64" s="119"/>
      <c r="N64" s="172">
        <f>+'C56-C61'!N64+'C67-C72'!N64</f>
        <v>985</v>
      </c>
      <c r="O64" s="172">
        <f>+'C56-C61'!O64+'C67-C72'!O64</f>
        <v>531</v>
      </c>
      <c r="P64" s="172">
        <f>+'C56-C61'!P64+'C67-C72'!P64</f>
        <v>454</v>
      </c>
      <c r="Q64" s="119"/>
      <c r="R64" s="172">
        <f>+'C56-C61'!R64+'C67-C72'!R64</f>
        <v>1302</v>
      </c>
      <c r="S64" s="172">
        <f>+'C56-C61'!S64+'C67-C72'!S64</f>
        <v>666</v>
      </c>
      <c r="T64" s="172">
        <f>+'C56-C61'!T64+'C67-C72'!T64</f>
        <v>636</v>
      </c>
      <c r="U64" s="119"/>
      <c r="V64" s="172">
        <f>+'C56-C61'!V64+'C67-C72'!V64</f>
        <v>885</v>
      </c>
      <c r="W64" s="172">
        <f>+'C56-C61'!W64+'C67-C72'!W64</f>
        <v>383</v>
      </c>
      <c r="X64" s="172">
        <f>+'C56-C61'!X64+'C67-C72'!X64</f>
        <v>502</v>
      </c>
      <c r="Y64" s="119"/>
      <c r="Z64" s="172">
        <f>+'C56-C61'!Z64+'C67-C72'!Z64</f>
        <v>279</v>
      </c>
      <c r="AA64" s="172">
        <f>+'C56-C61'!AA64+'C67-C72'!AA64</f>
        <v>123</v>
      </c>
      <c r="AB64" s="172">
        <f>+'C56-C61'!AB64+'C67-C72'!AB64</f>
        <v>156</v>
      </c>
      <c r="AD64" s="108" t="s">
        <v>82</v>
      </c>
      <c r="AE64" s="103">
        <f t="shared" si="22"/>
        <v>30.827959028831565</v>
      </c>
      <c r="AF64" s="103">
        <f t="shared" si="23"/>
        <v>32.169405320813773</v>
      </c>
      <c r="AG64" s="103">
        <f t="shared" si="24"/>
        <v>29.565537555228278</v>
      </c>
      <c r="AH64" s="143"/>
      <c r="AI64" s="103">
        <f t="shared" si="25"/>
        <v>31.40602055800294</v>
      </c>
      <c r="AJ64" s="103">
        <f t="shared" si="26"/>
        <v>32.637639438646993</v>
      </c>
      <c r="AK64" s="103">
        <f t="shared" si="27"/>
        <v>30.123641813413265</v>
      </c>
      <c r="AL64" s="106"/>
      <c r="AM64" s="103">
        <f t="shared" si="28"/>
        <v>32.335184737985998</v>
      </c>
      <c r="AN64" s="103">
        <f t="shared" si="29"/>
        <v>33.714001986097323</v>
      </c>
      <c r="AO64" s="103">
        <f t="shared" si="30"/>
        <v>31.029619181946405</v>
      </c>
      <c r="AP64" s="106"/>
      <c r="AQ64" s="103">
        <f t="shared" si="31"/>
        <v>27.809147374364766</v>
      </c>
      <c r="AR64" s="103">
        <f t="shared" si="32"/>
        <v>30.447247706422019</v>
      </c>
      <c r="AS64" s="103">
        <f t="shared" si="33"/>
        <v>25.250278086763071</v>
      </c>
      <c r="AT64" s="106"/>
      <c r="AU64" s="103">
        <f t="shared" si="34"/>
        <v>35.700575815738958</v>
      </c>
      <c r="AV64" s="103">
        <f t="shared" si="35"/>
        <v>37.5</v>
      </c>
      <c r="AW64" s="103">
        <f t="shared" si="36"/>
        <v>33.992517370390168</v>
      </c>
      <c r="AX64" s="106"/>
      <c r="AY64" s="103">
        <f t="shared" si="37"/>
        <v>29.006882989183875</v>
      </c>
      <c r="AZ64" s="103">
        <f t="shared" si="38"/>
        <v>28.203240058910161</v>
      </c>
      <c r="BA64" s="103">
        <f t="shared" si="39"/>
        <v>29.651506202008271</v>
      </c>
      <c r="BB64" s="143"/>
      <c r="BC64" s="103">
        <f t="shared" si="40"/>
        <v>22.1604447974583</v>
      </c>
      <c r="BD64" s="103">
        <f t="shared" si="41"/>
        <v>22.242314647377938</v>
      </c>
      <c r="BE64" s="103">
        <f t="shared" si="42"/>
        <v>22.096317280453256</v>
      </c>
    </row>
    <row r="65" spans="1:57" ht="15" customHeight="1" x14ac:dyDescent="0.2">
      <c r="A65" s="108" t="s">
        <v>83</v>
      </c>
      <c r="B65" s="172">
        <f>+'C56-C61'!B65+'C67-C72'!B65</f>
        <v>1248</v>
      </c>
      <c r="C65" s="172">
        <f>+'C56-C61'!C65+'C67-C72'!C65</f>
        <v>727</v>
      </c>
      <c r="D65" s="172">
        <f>+'C56-C61'!D65+'C67-C72'!D65</f>
        <v>521</v>
      </c>
      <c r="E65" s="119"/>
      <c r="F65" s="172">
        <f>+'C56-C61'!F65+'C67-C72'!F65</f>
        <v>271</v>
      </c>
      <c r="G65" s="172">
        <f>+'C56-C61'!G65+'C67-C72'!G65</f>
        <v>158</v>
      </c>
      <c r="H65" s="172">
        <f>+'C56-C61'!H65+'C67-C72'!H65</f>
        <v>113</v>
      </c>
      <c r="I65" s="119"/>
      <c r="J65" s="172">
        <f>+'C56-C61'!J65+'C67-C72'!J65</f>
        <v>305</v>
      </c>
      <c r="K65" s="172">
        <f>+'C56-C61'!K65+'C67-C72'!K65</f>
        <v>174</v>
      </c>
      <c r="L65" s="172">
        <f>+'C56-C61'!L65+'C67-C72'!L65</f>
        <v>131</v>
      </c>
      <c r="M65" s="119"/>
      <c r="N65" s="172">
        <f>+'C56-C61'!N65+'C67-C72'!N65</f>
        <v>212</v>
      </c>
      <c r="O65" s="172">
        <f>+'C56-C61'!O65+'C67-C72'!O65</f>
        <v>134</v>
      </c>
      <c r="P65" s="172">
        <f>+'C56-C61'!P65+'C67-C72'!P65</f>
        <v>78</v>
      </c>
      <c r="Q65" s="119"/>
      <c r="R65" s="172">
        <f>+'C56-C61'!R65+'C67-C72'!R65</f>
        <v>299</v>
      </c>
      <c r="S65" s="172">
        <f>+'C56-C61'!S65+'C67-C72'!S65</f>
        <v>168</v>
      </c>
      <c r="T65" s="172">
        <f>+'C56-C61'!T65+'C67-C72'!T65</f>
        <v>131</v>
      </c>
      <c r="U65" s="119"/>
      <c r="V65" s="172">
        <f>+'C56-C61'!V65+'C67-C72'!V65</f>
        <v>130</v>
      </c>
      <c r="W65" s="172">
        <f>+'C56-C61'!W65+'C67-C72'!W65</f>
        <v>81</v>
      </c>
      <c r="X65" s="172">
        <f>+'C56-C61'!X65+'C67-C72'!X65</f>
        <v>49</v>
      </c>
      <c r="Y65" s="119"/>
      <c r="Z65" s="172">
        <f>+'C56-C61'!Z65+'C67-C72'!Z65</f>
        <v>31</v>
      </c>
      <c r="AA65" s="172">
        <f>+'C56-C61'!AA65+'C67-C72'!AA65</f>
        <v>12</v>
      </c>
      <c r="AB65" s="172">
        <f>+'C56-C61'!AB65+'C67-C72'!AB65</f>
        <v>19</v>
      </c>
      <c r="AD65" s="108" t="s">
        <v>83</v>
      </c>
      <c r="AE65" s="103">
        <f t="shared" si="22"/>
        <v>24.920127795527154</v>
      </c>
      <c r="AF65" s="103">
        <f t="shared" si="23"/>
        <v>28.265940902021775</v>
      </c>
      <c r="AG65" s="103">
        <f t="shared" si="24"/>
        <v>21.38752052545156</v>
      </c>
      <c r="AH65" s="143"/>
      <c r="AI65" s="103">
        <f t="shared" si="25"/>
        <v>26.107899807321772</v>
      </c>
      <c r="AJ65" s="103">
        <f t="shared" si="26"/>
        <v>27.915194346289752</v>
      </c>
      <c r="AK65" s="103">
        <f t="shared" si="27"/>
        <v>23.940677966101696</v>
      </c>
      <c r="AL65" s="106"/>
      <c r="AM65" s="103">
        <f t="shared" si="28"/>
        <v>29.103053435114507</v>
      </c>
      <c r="AN65" s="103">
        <f t="shared" si="29"/>
        <v>31.693989071038253</v>
      </c>
      <c r="AO65" s="103">
        <f t="shared" si="30"/>
        <v>26.252505010020037</v>
      </c>
      <c r="AP65" s="106"/>
      <c r="AQ65" s="103">
        <f t="shared" si="31"/>
        <v>22.722400857449088</v>
      </c>
      <c r="AR65" s="103">
        <f t="shared" si="32"/>
        <v>28.092243186582809</v>
      </c>
      <c r="AS65" s="103">
        <f t="shared" si="33"/>
        <v>17.105263157894736</v>
      </c>
      <c r="AT65" s="106"/>
      <c r="AU65" s="103">
        <f t="shared" si="34"/>
        <v>32.606324972737191</v>
      </c>
      <c r="AV65" s="103">
        <f t="shared" si="35"/>
        <v>35.668789808917197</v>
      </c>
      <c r="AW65" s="103">
        <f t="shared" si="36"/>
        <v>29.372197309417043</v>
      </c>
      <c r="AX65" s="106"/>
      <c r="AY65" s="103">
        <f t="shared" si="37"/>
        <v>16.688061617458281</v>
      </c>
      <c r="AZ65" s="103">
        <f t="shared" si="38"/>
        <v>21.657754010695189</v>
      </c>
      <c r="BA65" s="103">
        <f t="shared" si="39"/>
        <v>12.098765432098766</v>
      </c>
      <c r="BB65" s="143"/>
      <c r="BC65" s="103">
        <f t="shared" si="40"/>
        <v>10.580204778156997</v>
      </c>
      <c r="BD65" s="103">
        <f t="shared" si="41"/>
        <v>8.8888888888888893</v>
      </c>
      <c r="BE65" s="103">
        <f t="shared" si="42"/>
        <v>12.025316455696203</v>
      </c>
    </row>
    <row r="66" spans="1:57" ht="15" customHeight="1" x14ac:dyDescent="0.2">
      <c r="A66" s="108" t="s">
        <v>84</v>
      </c>
      <c r="B66" s="172">
        <f>+'C56-C61'!B66+'C67-C72'!B66</f>
        <v>2487</v>
      </c>
      <c r="C66" s="172">
        <f>+'C56-C61'!C66+'C67-C72'!C66</f>
        <v>1369</v>
      </c>
      <c r="D66" s="172">
        <f>+'C56-C61'!D66+'C67-C72'!D66</f>
        <v>1118</v>
      </c>
      <c r="E66" s="119"/>
      <c r="F66" s="172">
        <f>+'C56-C61'!F66+'C67-C72'!F66</f>
        <v>588</v>
      </c>
      <c r="G66" s="172">
        <f>+'C56-C61'!G66+'C67-C72'!G66</f>
        <v>327</v>
      </c>
      <c r="H66" s="172">
        <f>+'C56-C61'!H66+'C67-C72'!H66</f>
        <v>261</v>
      </c>
      <c r="I66" s="119"/>
      <c r="J66" s="172">
        <f>+'C56-C61'!J66+'C67-C72'!J66</f>
        <v>586</v>
      </c>
      <c r="K66" s="172">
        <f>+'C56-C61'!K66+'C67-C72'!K66</f>
        <v>333</v>
      </c>
      <c r="L66" s="172">
        <f>+'C56-C61'!L66+'C67-C72'!L66</f>
        <v>253</v>
      </c>
      <c r="M66" s="119"/>
      <c r="N66" s="172">
        <f>+'C56-C61'!N66+'C67-C72'!N66</f>
        <v>411</v>
      </c>
      <c r="O66" s="172">
        <f>+'C56-C61'!O66+'C67-C72'!O66</f>
        <v>220</v>
      </c>
      <c r="P66" s="172">
        <f>+'C56-C61'!P66+'C67-C72'!P66</f>
        <v>191</v>
      </c>
      <c r="Q66" s="119"/>
      <c r="R66" s="172">
        <f>+'C56-C61'!R66+'C67-C72'!R66</f>
        <v>565</v>
      </c>
      <c r="S66" s="172">
        <f>+'C56-C61'!S66+'C67-C72'!S66</f>
        <v>308</v>
      </c>
      <c r="T66" s="172">
        <f>+'C56-C61'!T66+'C67-C72'!T66</f>
        <v>257</v>
      </c>
      <c r="U66" s="119"/>
      <c r="V66" s="172">
        <f>+'C56-C61'!V66+'C67-C72'!V66</f>
        <v>266</v>
      </c>
      <c r="W66" s="172">
        <f>+'C56-C61'!W66+'C67-C72'!W66</f>
        <v>144</v>
      </c>
      <c r="X66" s="172">
        <f>+'C56-C61'!X66+'C67-C72'!X66</f>
        <v>122</v>
      </c>
      <c r="Y66" s="119"/>
      <c r="Z66" s="172">
        <f>+'C56-C61'!Z66+'C67-C72'!Z66</f>
        <v>71</v>
      </c>
      <c r="AA66" s="172">
        <f>+'C56-C61'!AA66+'C67-C72'!AA66</f>
        <v>37</v>
      </c>
      <c r="AB66" s="172">
        <f>+'C56-C61'!AB66+'C67-C72'!AB66</f>
        <v>34</v>
      </c>
      <c r="AD66" s="108" t="s">
        <v>84</v>
      </c>
      <c r="AE66" s="103">
        <f t="shared" si="22"/>
        <v>23.833253473885961</v>
      </c>
      <c r="AF66" s="103">
        <f t="shared" si="23"/>
        <v>25.820445115050923</v>
      </c>
      <c r="AG66" s="103">
        <f t="shared" si="24"/>
        <v>21.780635106175726</v>
      </c>
      <c r="AH66" s="143"/>
      <c r="AI66" s="103">
        <f t="shared" si="25"/>
        <v>22.83495145631068</v>
      </c>
      <c r="AJ66" s="103">
        <f t="shared" si="26"/>
        <v>24.294205052005942</v>
      </c>
      <c r="AK66" s="103">
        <f t="shared" si="27"/>
        <v>21.236777868185516</v>
      </c>
      <c r="AL66" s="106"/>
      <c r="AM66" s="103">
        <f t="shared" si="28"/>
        <v>26.868408986703347</v>
      </c>
      <c r="AN66" s="103">
        <f t="shared" si="29"/>
        <v>28.956521739130437</v>
      </c>
      <c r="AO66" s="103">
        <f t="shared" si="30"/>
        <v>24.539282250242483</v>
      </c>
      <c r="AP66" s="106"/>
      <c r="AQ66" s="103">
        <f t="shared" si="31"/>
        <v>20.663650075414779</v>
      </c>
      <c r="AR66" s="103">
        <f t="shared" si="32"/>
        <v>22.680412371134022</v>
      </c>
      <c r="AS66" s="103">
        <f t="shared" si="33"/>
        <v>18.743866535819432</v>
      </c>
      <c r="AT66" s="106"/>
      <c r="AU66" s="103">
        <f t="shared" si="34"/>
        <v>32.011331444759207</v>
      </c>
      <c r="AV66" s="103">
        <f t="shared" si="35"/>
        <v>35.524798154555945</v>
      </c>
      <c r="AW66" s="103">
        <f t="shared" si="36"/>
        <v>28.619153674832965</v>
      </c>
      <c r="AX66" s="106"/>
      <c r="AY66" s="103">
        <f t="shared" si="37"/>
        <v>18.009478672985782</v>
      </c>
      <c r="AZ66" s="103">
        <f t="shared" si="38"/>
        <v>19.972260748959776</v>
      </c>
      <c r="BA66" s="103">
        <f t="shared" si="39"/>
        <v>16.137566137566136</v>
      </c>
      <c r="BB66" s="143"/>
      <c r="BC66" s="103">
        <f t="shared" si="40"/>
        <v>15.848214285714285</v>
      </c>
      <c r="BD66" s="103">
        <f t="shared" si="41"/>
        <v>14.919354838709678</v>
      </c>
      <c r="BE66" s="103">
        <f t="shared" si="42"/>
        <v>17</v>
      </c>
    </row>
    <row r="67" spans="1:57" ht="15" customHeight="1" x14ac:dyDescent="0.2">
      <c r="A67" s="108" t="s">
        <v>85</v>
      </c>
      <c r="B67" s="172">
        <f>+'C56-C61'!B67+'C67-C72'!B67</f>
        <v>623</v>
      </c>
      <c r="C67" s="172">
        <f>+'C56-C61'!C67+'C67-C72'!C67</f>
        <v>361</v>
      </c>
      <c r="D67" s="172">
        <f>+'C56-C61'!D67+'C67-C72'!D67</f>
        <v>262</v>
      </c>
      <c r="E67" s="119"/>
      <c r="F67" s="172">
        <f>+'C56-C61'!F67+'C67-C72'!F67</f>
        <v>116</v>
      </c>
      <c r="G67" s="172">
        <f>+'C56-C61'!G67+'C67-C72'!G67</f>
        <v>60</v>
      </c>
      <c r="H67" s="172">
        <f>+'C56-C61'!H67+'C67-C72'!H67</f>
        <v>56</v>
      </c>
      <c r="I67" s="119"/>
      <c r="J67" s="172">
        <f>+'C56-C61'!J67+'C67-C72'!J67</f>
        <v>182</v>
      </c>
      <c r="K67" s="172">
        <f>+'C56-C61'!K67+'C67-C72'!K67</f>
        <v>113</v>
      </c>
      <c r="L67" s="172">
        <f>+'C56-C61'!L67+'C67-C72'!L67</f>
        <v>69</v>
      </c>
      <c r="M67" s="119"/>
      <c r="N67" s="172">
        <f>+'C56-C61'!N67+'C67-C72'!N67</f>
        <v>109</v>
      </c>
      <c r="O67" s="172">
        <f>+'C56-C61'!O67+'C67-C72'!O67</f>
        <v>71</v>
      </c>
      <c r="P67" s="172">
        <f>+'C56-C61'!P67+'C67-C72'!P67</f>
        <v>38</v>
      </c>
      <c r="Q67" s="119"/>
      <c r="R67" s="172">
        <f>+'C56-C61'!R67+'C67-C72'!R67</f>
        <v>116</v>
      </c>
      <c r="S67" s="172">
        <f>+'C56-C61'!S67+'C67-C72'!S67</f>
        <v>58</v>
      </c>
      <c r="T67" s="172">
        <f>+'C56-C61'!T67+'C67-C72'!T67</f>
        <v>58</v>
      </c>
      <c r="U67" s="119"/>
      <c r="V67" s="172">
        <f>+'C56-C61'!V67+'C67-C72'!V67</f>
        <v>78</v>
      </c>
      <c r="W67" s="172">
        <f>+'C56-C61'!W67+'C67-C72'!W67</f>
        <v>48</v>
      </c>
      <c r="X67" s="172">
        <f>+'C56-C61'!X67+'C67-C72'!X67</f>
        <v>30</v>
      </c>
      <c r="Y67" s="119"/>
      <c r="Z67" s="172">
        <f>+'C56-C61'!Z67+'C67-C72'!Z67</f>
        <v>22</v>
      </c>
      <c r="AA67" s="172">
        <f>+'C56-C61'!AA67+'C67-C72'!AA67</f>
        <v>11</v>
      </c>
      <c r="AB67" s="172">
        <f>+'C56-C61'!AB67+'C67-C72'!AB67</f>
        <v>11</v>
      </c>
      <c r="AD67" s="108" t="s">
        <v>85</v>
      </c>
      <c r="AE67" s="103">
        <f t="shared" si="22"/>
        <v>23.643263757115747</v>
      </c>
      <c r="AF67" s="103">
        <f t="shared" si="23"/>
        <v>27.473363774733638</v>
      </c>
      <c r="AG67" s="103">
        <f t="shared" si="24"/>
        <v>19.833459500378499</v>
      </c>
      <c r="AH67" s="143"/>
      <c r="AI67" s="103">
        <f t="shared" si="25"/>
        <v>20.567375886524822</v>
      </c>
      <c r="AJ67" s="103">
        <f t="shared" si="26"/>
        <v>22.140221402214021</v>
      </c>
      <c r="AK67" s="103">
        <f t="shared" si="27"/>
        <v>19.112627986348123</v>
      </c>
      <c r="AL67" s="106"/>
      <c r="AM67" s="103">
        <f t="shared" si="28"/>
        <v>33.955223880597011</v>
      </c>
      <c r="AN67" s="103">
        <f t="shared" si="29"/>
        <v>40.357142857142861</v>
      </c>
      <c r="AO67" s="103">
        <f t="shared" si="30"/>
        <v>26.953125</v>
      </c>
      <c r="AP67" s="106"/>
      <c r="AQ67" s="103">
        <f t="shared" si="31"/>
        <v>23.695652173913043</v>
      </c>
      <c r="AR67" s="103">
        <f t="shared" si="32"/>
        <v>29.583333333333332</v>
      </c>
      <c r="AS67" s="103">
        <f t="shared" si="33"/>
        <v>17.272727272727273</v>
      </c>
      <c r="AT67" s="106"/>
      <c r="AU67" s="103">
        <f t="shared" si="34"/>
        <v>28.019323671497588</v>
      </c>
      <c r="AV67" s="103">
        <f t="shared" si="35"/>
        <v>26.605504587155966</v>
      </c>
      <c r="AW67" s="103">
        <f t="shared" si="36"/>
        <v>29.591836734693878</v>
      </c>
      <c r="AX67" s="106"/>
      <c r="AY67" s="103">
        <f t="shared" si="37"/>
        <v>16.386554621848738</v>
      </c>
      <c r="AZ67" s="103">
        <f t="shared" si="38"/>
        <v>21.428571428571427</v>
      </c>
      <c r="BA67" s="103">
        <f t="shared" si="39"/>
        <v>11.904761904761903</v>
      </c>
      <c r="BB67" s="143"/>
      <c r="BC67" s="103">
        <f t="shared" si="40"/>
        <v>11.891891891891893</v>
      </c>
      <c r="BD67" s="103">
        <f t="shared" si="41"/>
        <v>13.580246913580247</v>
      </c>
      <c r="BE67" s="103">
        <f t="shared" si="42"/>
        <v>10.576923076923077</v>
      </c>
    </row>
    <row r="68" spans="1:57" ht="15" customHeight="1" x14ac:dyDescent="0.2">
      <c r="A68" s="108" t="s">
        <v>86</v>
      </c>
      <c r="B68" s="172">
        <f>+'C56-C61'!B68+'C67-C72'!B68</f>
        <v>7301</v>
      </c>
      <c r="C68" s="172">
        <f>+'C56-C61'!C68+'C67-C72'!C68</f>
        <v>3849</v>
      </c>
      <c r="D68" s="172">
        <f>+'C56-C61'!D68+'C67-C72'!D68</f>
        <v>3452</v>
      </c>
      <c r="E68" s="119"/>
      <c r="F68" s="172">
        <f>+'C56-C61'!F68+'C67-C72'!F68</f>
        <v>1883</v>
      </c>
      <c r="G68" s="172">
        <f>+'C56-C61'!G68+'C67-C72'!G68</f>
        <v>1057</v>
      </c>
      <c r="H68" s="172">
        <f>+'C56-C61'!H68+'C67-C72'!H68</f>
        <v>826</v>
      </c>
      <c r="I68" s="119"/>
      <c r="J68" s="172">
        <f>+'C56-C61'!J68+'C67-C72'!J68</f>
        <v>1806</v>
      </c>
      <c r="K68" s="172">
        <f>+'C56-C61'!K68+'C67-C72'!K68</f>
        <v>936</v>
      </c>
      <c r="L68" s="172">
        <f>+'C56-C61'!L68+'C67-C72'!L68</f>
        <v>870</v>
      </c>
      <c r="M68" s="119"/>
      <c r="N68" s="172">
        <f>+'C56-C61'!N68+'C67-C72'!N68</f>
        <v>1226</v>
      </c>
      <c r="O68" s="172">
        <f>+'C56-C61'!O68+'C67-C72'!O68</f>
        <v>655</v>
      </c>
      <c r="P68" s="172">
        <f>+'C56-C61'!P68+'C67-C72'!P68</f>
        <v>571</v>
      </c>
      <c r="Q68" s="119"/>
      <c r="R68" s="172">
        <f>+'C56-C61'!R68+'C67-C72'!R68</f>
        <v>1399</v>
      </c>
      <c r="S68" s="172">
        <f>+'C56-C61'!S68+'C67-C72'!S68</f>
        <v>709</v>
      </c>
      <c r="T68" s="172">
        <f>+'C56-C61'!T68+'C67-C72'!T68</f>
        <v>690</v>
      </c>
      <c r="U68" s="119"/>
      <c r="V68" s="172">
        <f>+'C56-C61'!V68+'C67-C72'!V68</f>
        <v>885</v>
      </c>
      <c r="W68" s="172">
        <f>+'C56-C61'!W68+'C67-C72'!W68</f>
        <v>443</v>
      </c>
      <c r="X68" s="172">
        <f>+'C56-C61'!X68+'C67-C72'!X68</f>
        <v>442</v>
      </c>
      <c r="Y68" s="119"/>
      <c r="Z68" s="172">
        <f>+'C56-C61'!Z68+'C67-C72'!Z68</f>
        <v>102</v>
      </c>
      <c r="AA68" s="172">
        <f>+'C56-C61'!AA68+'C67-C72'!AA68</f>
        <v>49</v>
      </c>
      <c r="AB68" s="172">
        <f>+'C56-C61'!AB68+'C67-C72'!AB68</f>
        <v>53</v>
      </c>
      <c r="AD68" s="108" t="s">
        <v>86</v>
      </c>
      <c r="AE68" s="103">
        <f t="shared" si="22"/>
        <v>26.580020387359838</v>
      </c>
      <c r="AF68" s="103">
        <f t="shared" si="23"/>
        <v>28.532246108228314</v>
      </c>
      <c r="AG68" s="103">
        <f t="shared" si="24"/>
        <v>24.695950779796824</v>
      </c>
      <c r="AH68" s="143"/>
      <c r="AI68" s="103">
        <f t="shared" si="25"/>
        <v>27.797460879834663</v>
      </c>
      <c r="AJ68" s="103">
        <f t="shared" si="26"/>
        <v>30.148317170564749</v>
      </c>
      <c r="AK68" s="103">
        <f t="shared" si="27"/>
        <v>25.275397796817629</v>
      </c>
      <c r="AL68" s="106"/>
      <c r="AM68" s="103">
        <f t="shared" si="28"/>
        <v>30.542871638762048</v>
      </c>
      <c r="AN68" s="103">
        <f t="shared" si="29"/>
        <v>31.847567199727798</v>
      </c>
      <c r="AO68" s="103">
        <f t="shared" si="30"/>
        <v>29.253530598520509</v>
      </c>
      <c r="AP68" s="106"/>
      <c r="AQ68" s="103">
        <f t="shared" si="31"/>
        <v>24.717741935483872</v>
      </c>
      <c r="AR68" s="103">
        <f t="shared" si="32"/>
        <v>27.021452145214518</v>
      </c>
      <c r="AS68" s="103">
        <f t="shared" si="33"/>
        <v>22.51577287066246</v>
      </c>
      <c r="AT68" s="106"/>
      <c r="AU68" s="103">
        <f t="shared" si="34"/>
        <v>30.646221248630891</v>
      </c>
      <c r="AV68" s="103">
        <f t="shared" si="35"/>
        <v>32.793709528214613</v>
      </c>
      <c r="AW68" s="103">
        <f t="shared" si="36"/>
        <v>28.714107365792756</v>
      </c>
      <c r="AX68" s="106"/>
      <c r="AY68" s="103">
        <f t="shared" si="37"/>
        <v>21.574841540711848</v>
      </c>
      <c r="AZ68" s="103">
        <f t="shared" si="38"/>
        <v>22.905894519131333</v>
      </c>
      <c r="BA68" s="103">
        <f t="shared" si="39"/>
        <v>20.387453874538743</v>
      </c>
      <c r="BB68" s="143"/>
      <c r="BC68" s="103">
        <f t="shared" si="40"/>
        <v>8.8388214904679376</v>
      </c>
      <c r="BD68" s="103">
        <f t="shared" si="41"/>
        <v>9.3333333333333339</v>
      </c>
      <c r="BE68" s="103">
        <f t="shared" si="42"/>
        <v>8.4260731319554854</v>
      </c>
    </row>
    <row r="69" spans="1:57" ht="15" customHeight="1" x14ac:dyDescent="0.2">
      <c r="A69" s="108" t="s">
        <v>87</v>
      </c>
      <c r="B69" s="172">
        <f>+'C56-C61'!B69+'C67-C72'!B69</f>
        <v>2735</v>
      </c>
      <c r="C69" s="172">
        <f>+'C56-C61'!C69+'C67-C72'!C69</f>
        <v>1514</v>
      </c>
      <c r="D69" s="172">
        <f>+'C56-C61'!D69+'C67-C72'!D69</f>
        <v>1221</v>
      </c>
      <c r="E69" s="119"/>
      <c r="F69" s="172">
        <f>+'C56-C61'!F69+'C67-C72'!F69</f>
        <v>598</v>
      </c>
      <c r="G69" s="172">
        <f>+'C56-C61'!G69+'C67-C72'!G69</f>
        <v>362</v>
      </c>
      <c r="H69" s="172">
        <f>+'C56-C61'!H69+'C67-C72'!H69</f>
        <v>236</v>
      </c>
      <c r="I69" s="119"/>
      <c r="J69" s="172">
        <f>+'C56-C61'!J69+'C67-C72'!J69</f>
        <v>712</v>
      </c>
      <c r="K69" s="172">
        <f>+'C56-C61'!K69+'C67-C72'!K69</f>
        <v>395</v>
      </c>
      <c r="L69" s="172">
        <f>+'C56-C61'!L69+'C67-C72'!L69</f>
        <v>317</v>
      </c>
      <c r="M69" s="119"/>
      <c r="N69" s="172">
        <f>+'C56-C61'!N69+'C67-C72'!N69</f>
        <v>486</v>
      </c>
      <c r="O69" s="172">
        <f>+'C56-C61'!O69+'C67-C72'!O69</f>
        <v>264</v>
      </c>
      <c r="P69" s="172">
        <f>+'C56-C61'!P69+'C67-C72'!P69</f>
        <v>222</v>
      </c>
      <c r="Q69" s="119"/>
      <c r="R69" s="172">
        <f>+'C56-C61'!R69+'C67-C72'!R69</f>
        <v>541</v>
      </c>
      <c r="S69" s="172">
        <f>+'C56-C61'!S69+'C67-C72'!S69</f>
        <v>273</v>
      </c>
      <c r="T69" s="172">
        <f>+'C56-C61'!T69+'C67-C72'!T69</f>
        <v>268</v>
      </c>
      <c r="U69" s="119"/>
      <c r="V69" s="172">
        <f>+'C56-C61'!V69+'C67-C72'!V69</f>
        <v>356</v>
      </c>
      <c r="W69" s="172">
        <f>+'C56-C61'!W69+'C67-C72'!W69</f>
        <v>191</v>
      </c>
      <c r="X69" s="172">
        <f>+'C56-C61'!X69+'C67-C72'!X69</f>
        <v>165</v>
      </c>
      <c r="Y69" s="119"/>
      <c r="Z69" s="172">
        <f>+'C56-C61'!Z69+'C67-C72'!Z69</f>
        <v>42</v>
      </c>
      <c r="AA69" s="172">
        <f>+'C56-C61'!AA69+'C67-C72'!AA69</f>
        <v>29</v>
      </c>
      <c r="AB69" s="172">
        <f>+'C56-C61'!AB69+'C67-C72'!AB69</f>
        <v>13</v>
      </c>
      <c r="AD69" s="108" t="s">
        <v>87</v>
      </c>
      <c r="AE69" s="103">
        <f t="shared" si="22"/>
        <v>21.434169278996865</v>
      </c>
      <c r="AF69" s="103">
        <f t="shared" si="23"/>
        <v>24.123645634161885</v>
      </c>
      <c r="AG69" s="103">
        <f t="shared" si="24"/>
        <v>18.830968537939544</v>
      </c>
      <c r="AH69" s="143"/>
      <c r="AI69" s="103">
        <f t="shared" si="25"/>
        <v>20.843499477169747</v>
      </c>
      <c r="AJ69" s="103">
        <f t="shared" si="26"/>
        <v>25.510923185341788</v>
      </c>
      <c r="AK69" s="103">
        <f t="shared" si="27"/>
        <v>16.275862068965516</v>
      </c>
      <c r="AL69" s="106"/>
      <c r="AM69" s="103">
        <f t="shared" si="28"/>
        <v>25.519713261648747</v>
      </c>
      <c r="AN69" s="103">
        <f t="shared" si="29"/>
        <v>28.417266187050359</v>
      </c>
      <c r="AO69" s="103">
        <f t="shared" si="30"/>
        <v>22.642857142857142</v>
      </c>
      <c r="AP69" s="106"/>
      <c r="AQ69" s="103">
        <f t="shared" si="31"/>
        <v>20.36028487641391</v>
      </c>
      <c r="AR69" s="103">
        <f t="shared" si="32"/>
        <v>22.468085106382979</v>
      </c>
      <c r="AS69" s="103">
        <f t="shared" si="33"/>
        <v>18.316831683168317</v>
      </c>
      <c r="AT69" s="106"/>
      <c r="AU69" s="103">
        <f t="shared" si="34"/>
        <v>24.896456511734929</v>
      </c>
      <c r="AV69" s="103">
        <f t="shared" si="35"/>
        <v>25.324675324675322</v>
      </c>
      <c r="AW69" s="103">
        <f t="shared" si="36"/>
        <v>24.474885844748858</v>
      </c>
      <c r="AX69" s="106"/>
      <c r="AY69" s="103">
        <f t="shared" si="37"/>
        <v>16.270566727605118</v>
      </c>
      <c r="AZ69" s="103">
        <f t="shared" si="38"/>
        <v>18.489835430784122</v>
      </c>
      <c r="BA69" s="103">
        <f t="shared" si="39"/>
        <v>14.285714285714285</v>
      </c>
      <c r="BB69" s="143"/>
      <c r="BC69" s="103">
        <f t="shared" si="40"/>
        <v>11.89801699716714</v>
      </c>
      <c r="BD69" s="103">
        <f t="shared" si="41"/>
        <v>16.022099447513813</v>
      </c>
      <c r="BE69" s="103">
        <f t="shared" si="42"/>
        <v>7.5581395348837201</v>
      </c>
    </row>
    <row r="70" spans="1:57" ht="15" customHeight="1" x14ac:dyDescent="0.2">
      <c r="A70" s="108" t="s">
        <v>88</v>
      </c>
      <c r="B70" s="172">
        <f>+'C56-C61'!B70+'C67-C72'!B70</f>
        <v>4283</v>
      </c>
      <c r="C70" s="172">
        <f>+'C56-C61'!C70+'C67-C72'!C70</f>
        <v>2425</v>
      </c>
      <c r="D70" s="172">
        <f>+'C56-C61'!D70+'C67-C72'!D70</f>
        <v>1858</v>
      </c>
      <c r="E70" s="119"/>
      <c r="F70" s="172">
        <f>+'C56-C61'!F70+'C67-C72'!F70</f>
        <v>1048</v>
      </c>
      <c r="G70" s="172">
        <f>+'C56-C61'!G70+'C67-C72'!G70</f>
        <v>624</v>
      </c>
      <c r="H70" s="172">
        <f>+'C56-C61'!H70+'C67-C72'!H70</f>
        <v>424</v>
      </c>
      <c r="I70" s="119"/>
      <c r="J70" s="172">
        <f>+'C56-C61'!J70+'C67-C72'!J70</f>
        <v>1063</v>
      </c>
      <c r="K70" s="172">
        <f>+'C56-C61'!K70+'C67-C72'!K70</f>
        <v>592</v>
      </c>
      <c r="L70" s="172">
        <f>+'C56-C61'!L70+'C67-C72'!L70</f>
        <v>471</v>
      </c>
      <c r="M70" s="119"/>
      <c r="N70" s="172">
        <f>+'C56-C61'!N70+'C67-C72'!N70</f>
        <v>756</v>
      </c>
      <c r="O70" s="172">
        <f>+'C56-C61'!O70+'C67-C72'!O70</f>
        <v>457</v>
      </c>
      <c r="P70" s="172">
        <f>+'C56-C61'!P70+'C67-C72'!P70</f>
        <v>299</v>
      </c>
      <c r="Q70" s="119"/>
      <c r="R70" s="172">
        <f>+'C56-C61'!R70+'C67-C72'!R70</f>
        <v>833</v>
      </c>
      <c r="S70" s="172">
        <f>+'C56-C61'!S70+'C67-C72'!S70</f>
        <v>444</v>
      </c>
      <c r="T70" s="172">
        <f>+'C56-C61'!T70+'C67-C72'!T70</f>
        <v>389</v>
      </c>
      <c r="U70" s="119"/>
      <c r="V70" s="172">
        <f>+'C56-C61'!V70+'C67-C72'!V70</f>
        <v>453</v>
      </c>
      <c r="W70" s="172">
        <f>+'C56-C61'!W70+'C67-C72'!W70</f>
        <v>233</v>
      </c>
      <c r="X70" s="172">
        <f>+'C56-C61'!X70+'C67-C72'!X70</f>
        <v>220</v>
      </c>
      <c r="Y70" s="119"/>
      <c r="Z70" s="172">
        <f>+'C56-C61'!Z70+'C67-C72'!Z70</f>
        <v>130</v>
      </c>
      <c r="AA70" s="172">
        <f>+'C56-C61'!AA70+'C67-C72'!AA70</f>
        <v>75</v>
      </c>
      <c r="AB70" s="172">
        <f>+'C56-C61'!AB70+'C67-C72'!AB70</f>
        <v>55</v>
      </c>
      <c r="AD70" s="108" t="s">
        <v>88</v>
      </c>
      <c r="AE70" s="103">
        <f t="shared" si="22"/>
        <v>26.778792047017632</v>
      </c>
      <c r="AF70" s="103">
        <f t="shared" si="23"/>
        <v>30.564658432064533</v>
      </c>
      <c r="AG70" s="103">
        <f t="shared" si="24"/>
        <v>23.052109181141439</v>
      </c>
      <c r="AH70" s="143"/>
      <c r="AI70" s="103">
        <f t="shared" si="25"/>
        <v>27.622561939905115</v>
      </c>
      <c r="AJ70" s="103">
        <f t="shared" si="26"/>
        <v>31.184407796101947</v>
      </c>
      <c r="AK70" s="103">
        <f t="shared" si="27"/>
        <v>23.647518126045732</v>
      </c>
      <c r="AL70" s="106"/>
      <c r="AM70" s="103">
        <f t="shared" si="28"/>
        <v>31.893189318931892</v>
      </c>
      <c r="AN70" s="103">
        <f t="shared" si="29"/>
        <v>35.770392749244714</v>
      </c>
      <c r="AO70" s="103">
        <f t="shared" si="30"/>
        <v>28.069129916567341</v>
      </c>
      <c r="AP70" s="106"/>
      <c r="AQ70" s="103">
        <f t="shared" si="31"/>
        <v>24.876604146100693</v>
      </c>
      <c r="AR70" s="103">
        <f t="shared" si="32"/>
        <v>30.774410774410775</v>
      </c>
      <c r="AS70" s="103">
        <f t="shared" si="33"/>
        <v>19.240669240669241</v>
      </c>
      <c r="AT70" s="106"/>
      <c r="AU70" s="103">
        <f t="shared" si="34"/>
        <v>30.445906432748536</v>
      </c>
      <c r="AV70" s="103">
        <f t="shared" si="35"/>
        <v>33.484162895927597</v>
      </c>
      <c r="AW70" s="103">
        <f t="shared" si="36"/>
        <v>27.588652482269506</v>
      </c>
      <c r="AX70" s="106"/>
      <c r="AY70" s="103">
        <f t="shared" si="37"/>
        <v>20.044247787610619</v>
      </c>
      <c r="AZ70" s="103">
        <f t="shared" si="38"/>
        <v>21.594068582020391</v>
      </c>
      <c r="BA70" s="103">
        <f t="shared" si="39"/>
        <v>18.628281117696869</v>
      </c>
      <c r="BB70" s="143"/>
      <c r="BC70" s="103">
        <f t="shared" si="40"/>
        <v>15.625</v>
      </c>
      <c r="BD70" s="103">
        <f t="shared" si="41"/>
        <v>19.329896907216497</v>
      </c>
      <c r="BE70" s="103">
        <f t="shared" si="42"/>
        <v>12.387387387387387</v>
      </c>
    </row>
    <row r="71" spans="1:57" ht="15" customHeight="1" x14ac:dyDescent="0.2">
      <c r="A71" s="108" t="s">
        <v>89</v>
      </c>
      <c r="B71" s="172">
        <f>+'C56-C61'!B71+'C67-C72'!B71</f>
        <v>1698</v>
      </c>
      <c r="C71" s="172">
        <f>+'C56-C61'!C71+'C67-C72'!C71</f>
        <v>860</v>
      </c>
      <c r="D71" s="172">
        <f>+'C56-C61'!D71+'C67-C72'!D71</f>
        <v>838</v>
      </c>
      <c r="E71" s="119"/>
      <c r="F71" s="172">
        <f>+'C56-C61'!F71+'C67-C72'!F71</f>
        <v>431</v>
      </c>
      <c r="G71" s="172">
        <f>+'C56-C61'!G71+'C67-C72'!G71</f>
        <v>233</v>
      </c>
      <c r="H71" s="172">
        <f>+'C56-C61'!H71+'C67-C72'!H71</f>
        <v>198</v>
      </c>
      <c r="I71" s="119"/>
      <c r="J71" s="172">
        <f>+'C56-C61'!J71+'C67-C72'!J71</f>
        <v>465</v>
      </c>
      <c r="K71" s="172">
        <f>+'C56-C61'!K71+'C67-C72'!K71</f>
        <v>246</v>
      </c>
      <c r="L71" s="172">
        <f>+'C56-C61'!L71+'C67-C72'!L71</f>
        <v>219</v>
      </c>
      <c r="M71" s="119"/>
      <c r="N71" s="172">
        <f>+'C56-C61'!N71+'C67-C72'!N71</f>
        <v>261</v>
      </c>
      <c r="O71" s="172">
        <f>+'C56-C61'!O71+'C67-C72'!O71</f>
        <v>148</v>
      </c>
      <c r="P71" s="172">
        <f>+'C56-C61'!P71+'C67-C72'!P71</f>
        <v>113</v>
      </c>
      <c r="Q71" s="119"/>
      <c r="R71" s="172">
        <f>+'C56-C61'!R71+'C67-C72'!R71</f>
        <v>319</v>
      </c>
      <c r="S71" s="172">
        <f>+'C56-C61'!S71+'C67-C72'!S71</f>
        <v>129</v>
      </c>
      <c r="T71" s="172">
        <f>+'C56-C61'!T71+'C67-C72'!T71</f>
        <v>190</v>
      </c>
      <c r="U71" s="119"/>
      <c r="V71" s="172">
        <f>+'C56-C61'!V71+'C67-C72'!V71</f>
        <v>216</v>
      </c>
      <c r="W71" s="172">
        <f>+'C56-C61'!W71+'C67-C72'!W71</f>
        <v>102</v>
      </c>
      <c r="X71" s="172">
        <f>+'C56-C61'!X71+'C67-C72'!X71</f>
        <v>114</v>
      </c>
      <c r="Y71" s="119"/>
      <c r="Z71" s="172">
        <f>+'C56-C61'!Z71+'C67-C72'!Z71</f>
        <v>6</v>
      </c>
      <c r="AA71" s="172">
        <f>+'C56-C61'!AA71+'C67-C72'!AA71</f>
        <v>2</v>
      </c>
      <c r="AB71" s="172">
        <f>+'C56-C61'!AB71+'C67-C72'!AB71</f>
        <v>4</v>
      </c>
      <c r="AD71" s="108" t="s">
        <v>89</v>
      </c>
      <c r="AE71" s="103">
        <f t="shared" si="22"/>
        <v>34.773704689739915</v>
      </c>
      <c r="AF71" s="103">
        <f t="shared" si="23"/>
        <v>36.720751494449189</v>
      </c>
      <c r="AG71" s="103">
        <f t="shared" si="24"/>
        <v>32.979142070051161</v>
      </c>
      <c r="AH71" s="143"/>
      <c r="AI71" s="103">
        <f t="shared" si="25"/>
        <v>33.488733488733487</v>
      </c>
      <c r="AJ71" s="103">
        <f t="shared" si="26"/>
        <v>35.736196319018404</v>
      </c>
      <c r="AK71" s="103">
        <f t="shared" si="27"/>
        <v>31.181102362204726</v>
      </c>
      <c r="AL71" s="106"/>
      <c r="AM71" s="103">
        <f t="shared" si="28"/>
        <v>40.753724802804555</v>
      </c>
      <c r="AN71" s="103">
        <f t="shared" si="29"/>
        <v>42.931937172774873</v>
      </c>
      <c r="AO71" s="103">
        <f t="shared" si="30"/>
        <v>38.556338028169016</v>
      </c>
      <c r="AP71" s="106"/>
      <c r="AQ71" s="103">
        <f t="shared" si="31"/>
        <v>30.208333333333332</v>
      </c>
      <c r="AR71" s="103">
        <f t="shared" si="32"/>
        <v>36.543209876543209</v>
      </c>
      <c r="AS71" s="103">
        <f t="shared" si="33"/>
        <v>24.618736383442265</v>
      </c>
      <c r="AT71" s="106"/>
      <c r="AU71" s="103">
        <f t="shared" si="34"/>
        <v>41.808650065530799</v>
      </c>
      <c r="AV71" s="103">
        <f t="shared" si="35"/>
        <v>37.068965517241381</v>
      </c>
      <c r="AW71" s="103">
        <f t="shared" si="36"/>
        <v>45.783132530120483</v>
      </c>
      <c r="AX71" s="106"/>
      <c r="AY71" s="103">
        <f t="shared" si="37"/>
        <v>34.285714285714285</v>
      </c>
      <c r="AZ71" s="103">
        <f t="shared" si="38"/>
        <v>35.416666666666671</v>
      </c>
      <c r="BA71" s="103">
        <f t="shared" si="39"/>
        <v>33.333333333333329</v>
      </c>
      <c r="BB71" s="143"/>
      <c r="BC71" s="103">
        <f t="shared" si="40"/>
        <v>3.0303030303030303</v>
      </c>
      <c r="BD71" s="103">
        <f t="shared" si="41"/>
        <v>2.6315789473684208</v>
      </c>
      <c r="BE71" s="103">
        <f t="shared" si="42"/>
        <v>3.278688524590164</v>
      </c>
    </row>
    <row r="72" spans="1:57" ht="15" customHeight="1" x14ac:dyDescent="0.2">
      <c r="A72" s="154" t="s">
        <v>90</v>
      </c>
      <c r="B72" s="172">
        <f>+'C56-C61'!B72+'C67-C72'!B72</f>
        <v>7987</v>
      </c>
      <c r="C72" s="172">
        <f>+'C56-C61'!C72+'C67-C72'!C72</f>
        <v>4122</v>
      </c>
      <c r="D72" s="172">
        <f>+'C56-C61'!D72+'C67-C72'!D72</f>
        <v>3865</v>
      </c>
      <c r="E72" s="119"/>
      <c r="F72" s="172">
        <f>+'C56-C61'!F72+'C67-C72'!F72</f>
        <v>2038</v>
      </c>
      <c r="G72" s="172">
        <f>+'C56-C61'!G72+'C67-C72'!G72</f>
        <v>1069</v>
      </c>
      <c r="H72" s="172">
        <f>+'C56-C61'!H72+'C67-C72'!H72</f>
        <v>969</v>
      </c>
      <c r="I72" s="119"/>
      <c r="J72" s="172">
        <f>+'C56-C61'!J72+'C67-C72'!J72</f>
        <v>1973</v>
      </c>
      <c r="K72" s="172">
        <f>+'C56-C61'!K72+'C67-C72'!K72</f>
        <v>1067</v>
      </c>
      <c r="L72" s="172">
        <f>+'C56-C61'!L72+'C67-C72'!L72</f>
        <v>906</v>
      </c>
      <c r="M72" s="119"/>
      <c r="N72" s="172">
        <f>+'C56-C61'!N72+'C67-C72'!N72</f>
        <v>1319</v>
      </c>
      <c r="O72" s="172">
        <f>+'C56-C61'!O72+'C67-C72'!O72</f>
        <v>698</v>
      </c>
      <c r="P72" s="172">
        <f>+'C56-C61'!P72+'C67-C72'!P72</f>
        <v>621</v>
      </c>
      <c r="Q72" s="119"/>
      <c r="R72" s="172">
        <f>+'C56-C61'!R72+'C67-C72'!R72</f>
        <v>1747</v>
      </c>
      <c r="S72" s="172">
        <f>+'C56-C61'!S72+'C67-C72'!S72</f>
        <v>837</v>
      </c>
      <c r="T72" s="172">
        <f>+'C56-C61'!T72+'C67-C72'!T72</f>
        <v>910</v>
      </c>
      <c r="U72" s="119"/>
      <c r="V72" s="172">
        <f>+'C56-C61'!V72+'C67-C72'!V72</f>
        <v>763</v>
      </c>
      <c r="W72" s="172">
        <f>+'C56-C61'!W72+'C67-C72'!W72</f>
        <v>372</v>
      </c>
      <c r="X72" s="172">
        <f>+'C56-C61'!X72+'C67-C72'!X72</f>
        <v>391</v>
      </c>
      <c r="Y72" s="119"/>
      <c r="Z72" s="172">
        <f>+'C56-C61'!Z72+'C67-C72'!Z72</f>
        <v>147</v>
      </c>
      <c r="AA72" s="172">
        <f>+'C56-C61'!AA72+'C67-C72'!AA72</f>
        <v>79</v>
      </c>
      <c r="AB72" s="172">
        <f>+'C56-C61'!AB72+'C67-C72'!AB72</f>
        <v>68</v>
      </c>
      <c r="AD72" s="154" t="s">
        <v>90</v>
      </c>
      <c r="AE72" s="103">
        <f t="shared" si="22"/>
        <v>31.217510259917919</v>
      </c>
      <c r="AF72" s="103">
        <f t="shared" si="23"/>
        <v>32.372575198303622</v>
      </c>
      <c r="AG72" s="103">
        <f t="shared" si="24"/>
        <v>30.073140367258016</v>
      </c>
      <c r="AH72" s="143"/>
      <c r="AI72" s="103">
        <f t="shared" si="25"/>
        <v>31.300875441560439</v>
      </c>
      <c r="AJ72" s="103">
        <f t="shared" si="26"/>
        <v>32.160048134777377</v>
      </c>
      <c r="AK72" s="103">
        <f t="shared" si="27"/>
        <v>30.404769375588327</v>
      </c>
      <c r="AL72" s="106"/>
      <c r="AM72" s="103">
        <f t="shared" si="28"/>
        <v>34.547364734722464</v>
      </c>
      <c r="AN72" s="103">
        <f t="shared" si="29"/>
        <v>36.45370686709942</v>
      </c>
      <c r="AO72" s="103">
        <f t="shared" si="30"/>
        <v>32.543103448275865</v>
      </c>
      <c r="AP72" s="106"/>
      <c r="AQ72" s="103">
        <f t="shared" si="31"/>
        <v>29.435393885293458</v>
      </c>
      <c r="AR72" s="103">
        <f t="shared" si="32"/>
        <v>31.727272727272727</v>
      </c>
      <c r="AS72" s="103">
        <f t="shared" si="33"/>
        <v>27.224901359053042</v>
      </c>
      <c r="AT72" s="106"/>
      <c r="AU72" s="103">
        <f t="shared" si="34"/>
        <v>38.960749330954499</v>
      </c>
      <c r="AV72" s="103">
        <f t="shared" si="35"/>
        <v>38.732068486811663</v>
      </c>
      <c r="AW72" s="103">
        <f t="shared" si="36"/>
        <v>39.173482565647873</v>
      </c>
      <c r="AX72" s="106"/>
      <c r="AY72" s="103">
        <f t="shared" si="37"/>
        <v>22.135190020307512</v>
      </c>
      <c r="AZ72" s="103">
        <f t="shared" si="38"/>
        <v>22.559126743480899</v>
      </c>
      <c r="BA72" s="103">
        <f t="shared" si="39"/>
        <v>21.746384872080089</v>
      </c>
      <c r="BB72" s="143"/>
      <c r="BC72" s="103">
        <f t="shared" si="40"/>
        <v>15.457413249211358</v>
      </c>
      <c r="BD72" s="103">
        <f t="shared" si="41"/>
        <v>16.737288135593221</v>
      </c>
      <c r="BE72" s="103">
        <f t="shared" si="42"/>
        <v>14.196242171189979</v>
      </c>
    </row>
    <row r="73" spans="1:57" ht="15" customHeight="1" x14ac:dyDescent="0.2">
      <c r="A73" s="108" t="s">
        <v>91</v>
      </c>
      <c r="B73" s="172">
        <f>+'C56-C61'!B73+'C67-C72'!B73</f>
        <v>1356</v>
      </c>
      <c r="C73" s="172">
        <f>+'C56-C61'!C73+'C67-C72'!C73</f>
        <v>750</v>
      </c>
      <c r="D73" s="172">
        <f>+'C56-C61'!D73+'C67-C72'!D73</f>
        <v>606</v>
      </c>
      <c r="E73" s="119"/>
      <c r="F73" s="172">
        <f>+'C56-C61'!F73+'C67-C72'!F73</f>
        <v>301</v>
      </c>
      <c r="G73" s="172">
        <f>+'C56-C61'!G73+'C67-C72'!G73</f>
        <v>168</v>
      </c>
      <c r="H73" s="172">
        <f>+'C56-C61'!H73+'C67-C72'!H73</f>
        <v>133</v>
      </c>
      <c r="I73" s="119"/>
      <c r="J73" s="172">
        <f>+'C56-C61'!J73+'C67-C72'!J73</f>
        <v>354</v>
      </c>
      <c r="K73" s="172">
        <f>+'C56-C61'!K73+'C67-C72'!K73</f>
        <v>197</v>
      </c>
      <c r="L73" s="172">
        <f>+'C56-C61'!L73+'C67-C72'!L73</f>
        <v>157</v>
      </c>
      <c r="M73" s="119"/>
      <c r="N73" s="172">
        <f>+'C56-C61'!N73+'C67-C72'!N73</f>
        <v>241</v>
      </c>
      <c r="O73" s="172">
        <f>+'C56-C61'!O73+'C67-C72'!O73</f>
        <v>123</v>
      </c>
      <c r="P73" s="172">
        <f>+'C56-C61'!P73+'C67-C72'!P73</f>
        <v>118</v>
      </c>
      <c r="Q73" s="119"/>
      <c r="R73" s="172">
        <f>+'C56-C61'!R73+'C67-C72'!R73</f>
        <v>315</v>
      </c>
      <c r="S73" s="172">
        <f>+'C56-C61'!S73+'C67-C72'!S73</f>
        <v>187</v>
      </c>
      <c r="T73" s="172">
        <f>+'C56-C61'!T73+'C67-C72'!T73</f>
        <v>128</v>
      </c>
      <c r="U73" s="119"/>
      <c r="V73" s="172">
        <f>+'C56-C61'!V73+'C67-C72'!V73</f>
        <v>107</v>
      </c>
      <c r="W73" s="172">
        <f>+'C56-C61'!W73+'C67-C72'!W73</f>
        <v>59</v>
      </c>
      <c r="X73" s="172">
        <f>+'C56-C61'!X73+'C67-C72'!X73</f>
        <v>48</v>
      </c>
      <c r="Y73" s="119"/>
      <c r="Z73" s="172">
        <f>+'C56-C61'!Z73+'C67-C72'!Z73</f>
        <v>38</v>
      </c>
      <c r="AA73" s="172">
        <f>+'C56-C61'!AA73+'C67-C72'!AA73</f>
        <v>16</v>
      </c>
      <c r="AB73" s="172">
        <f>+'C56-C61'!AB73+'C67-C72'!AB73</f>
        <v>22</v>
      </c>
      <c r="AD73" s="108" t="s">
        <v>91</v>
      </c>
      <c r="AE73" s="103">
        <f t="shared" si="22"/>
        <v>22.847514743049704</v>
      </c>
      <c r="AF73" s="103">
        <f t="shared" si="23"/>
        <v>24.925224327018945</v>
      </c>
      <c r="AG73" s="103">
        <f t="shared" si="24"/>
        <v>20.710868079289131</v>
      </c>
      <c r="AH73" s="143"/>
      <c r="AI73" s="103">
        <f t="shared" si="25"/>
        <v>20.066666666666666</v>
      </c>
      <c r="AJ73" s="103">
        <f t="shared" si="26"/>
        <v>21.265822784810126</v>
      </c>
      <c r="AK73" s="103">
        <f t="shared" si="27"/>
        <v>18.732394366197184</v>
      </c>
      <c r="AL73" s="106"/>
      <c r="AM73" s="103">
        <f t="shared" si="28"/>
        <v>27.742946708463951</v>
      </c>
      <c r="AN73" s="103">
        <f t="shared" si="29"/>
        <v>30.68535825545171</v>
      </c>
      <c r="AO73" s="103">
        <f t="shared" si="30"/>
        <v>24.763406940063089</v>
      </c>
      <c r="AP73" s="106"/>
      <c r="AQ73" s="103">
        <f t="shared" si="31"/>
        <v>22.952380952380953</v>
      </c>
      <c r="AR73" s="103">
        <f t="shared" si="32"/>
        <v>23.837209302325583</v>
      </c>
      <c r="AS73" s="103">
        <f t="shared" si="33"/>
        <v>22.09737827715356</v>
      </c>
      <c r="AT73" s="106"/>
      <c r="AU73" s="103">
        <f t="shared" si="34"/>
        <v>29.085872576177284</v>
      </c>
      <c r="AV73" s="103">
        <f t="shared" si="35"/>
        <v>33.156028368794324</v>
      </c>
      <c r="AW73" s="103">
        <f t="shared" si="36"/>
        <v>24.662813102119461</v>
      </c>
      <c r="AX73" s="106"/>
      <c r="AY73" s="103">
        <f t="shared" si="37"/>
        <v>11.758241758241757</v>
      </c>
      <c r="AZ73" s="103">
        <f t="shared" si="38"/>
        <v>13.439635535307518</v>
      </c>
      <c r="BA73" s="103">
        <f t="shared" si="39"/>
        <v>10.191082802547772</v>
      </c>
      <c r="BB73" s="143"/>
      <c r="BC73" s="103">
        <f t="shared" si="40"/>
        <v>32.758620689655174</v>
      </c>
      <c r="BD73" s="103">
        <f t="shared" si="41"/>
        <v>27.586206896551722</v>
      </c>
      <c r="BE73" s="103">
        <f t="shared" si="42"/>
        <v>37.931034482758619</v>
      </c>
    </row>
    <row r="74" spans="1:57" ht="15" customHeight="1" x14ac:dyDescent="0.2">
      <c r="A74" s="108" t="s">
        <v>92</v>
      </c>
      <c r="B74" s="172">
        <f>+'C56-C61'!B74+'C67-C72'!B74</f>
        <v>6370</v>
      </c>
      <c r="C74" s="172">
        <f>+'C56-C61'!C74+'C67-C72'!C74</f>
        <v>3440</v>
      </c>
      <c r="D74" s="172">
        <f>+'C56-C61'!D74+'C67-C72'!D74</f>
        <v>2930</v>
      </c>
      <c r="E74" s="119"/>
      <c r="F74" s="172">
        <f>+'C56-C61'!F74+'C67-C72'!F74</f>
        <v>1531</v>
      </c>
      <c r="G74" s="172">
        <f>+'C56-C61'!G74+'C67-C72'!G74</f>
        <v>825</v>
      </c>
      <c r="H74" s="172">
        <f>+'C56-C61'!H74+'C67-C72'!H74</f>
        <v>706</v>
      </c>
      <c r="I74" s="119"/>
      <c r="J74" s="172">
        <f>+'C56-C61'!J74+'C67-C72'!J74</f>
        <v>1643</v>
      </c>
      <c r="K74" s="172">
        <f>+'C56-C61'!K74+'C67-C72'!K74</f>
        <v>859</v>
      </c>
      <c r="L74" s="172">
        <f>+'C56-C61'!L74+'C67-C72'!L74</f>
        <v>784</v>
      </c>
      <c r="M74" s="119"/>
      <c r="N74" s="172">
        <f>+'C56-C61'!N74+'C67-C72'!N74</f>
        <v>1103</v>
      </c>
      <c r="O74" s="172">
        <f>+'C56-C61'!O74+'C67-C72'!O74</f>
        <v>617</v>
      </c>
      <c r="P74" s="172">
        <f>+'C56-C61'!P74+'C67-C72'!P74</f>
        <v>486</v>
      </c>
      <c r="Q74" s="119"/>
      <c r="R74" s="172">
        <f>+'C56-C61'!R74+'C67-C72'!R74</f>
        <v>1291</v>
      </c>
      <c r="S74" s="172">
        <f>+'C56-C61'!S74+'C67-C72'!S74</f>
        <v>735</v>
      </c>
      <c r="T74" s="172">
        <f>+'C56-C61'!T74+'C67-C72'!T74</f>
        <v>556</v>
      </c>
      <c r="U74" s="119"/>
      <c r="V74" s="172">
        <f>+'C56-C61'!V74+'C67-C72'!V74</f>
        <v>638</v>
      </c>
      <c r="W74" s="172">
        <f>+'C56-C61'!W74+'C67-C72'!W74</f>
        <v>325</v>
      </c>
      <c r="X74" s="172">
        <f>+'C56-C61'!X74+'C67-C72'!X74</f>
        <v>313</v>
      </c>
      <c r="Y74" s="119"/>
      <c r="Z74" s="172">
        <f>+'C56-C61'!Z74+'C67-C72'!Z74</f>
        <v>164</v>
      </c>
      <c r="AA74" s="172">
        <f>+'C56-C61'!AA74+'C67-C72'!AA74</f>
        <v>79</v>
      </c>
      <c r="AB74" s="172">
        <f>+'C56-C61'!AB74+'C67-C72'!AB74</f>
        <v>85</v>
      </c>
      <c r="AD74" s="108" t="s">
        <v>92</v>
      </c>
      <c r="AE74" s="103">
        <f t="shared" si="22"/>
        <v>24.394914215686274</v>
      </c>
      <c r="AF74" s="103">
        <f t="shared" si="23"/>
        <v>26.816339257873402</v>
      </c>
      <c r="AG74" s="103">
        <f t="shared" si="24"/>
        <v>22.056609454983438</v>
      </c>
      <c r="AH74" s="143"/>
      <c r="AI74" s="103">
        <f t="shared" si="25"/>
        <v>24.979605155816607</v>
      </c>
      <c r="AJ74" s="103">
        <f t="shared" si="26"/>
        <v>26.307397959183675</v>
      </c>
      <c r="AK74" s="103">
        <f t="shared" si="27"/>
        <v>23.588372870030071</v>
      </c>
      <c r="AL74" s="106"/>
      <c r="AM74" s="103">
        <f t="shared" si="28"/>
        <v>29.391771019677996</v>
      </c>
      <c r="AN74" s="103">
        <f t="shared" si="29"/>
        <v>31.592497241632955</v>
      </c>
      <c r="AO74" s="103">
        <f t="shared" si="30"/>
        <v>27.307558342041098</v>
      </c>
      <c r="AP74" s="106"/>
      <c r="AQ74" s="103">
        <f t="shared" si="31"/>
        <v>23.988690735102221</v>
      </c>
      <c r="AR74" s="103">
        <f t="shared" si="32"/>
        <v>26.96678321678322</v>
      </c>
      <c r="AS74" s="103">
        <f t="shared" si="33"/>
        <v>21.038961038961038</v>
      </c>
      <c r="AT74" s="106"/>
      <c r="AU74" s="103">
        <f t="shared" si="34"/>
        <v>28.243272806825644</v>
      </c>
      <c r="AV74" s="103">
        <f t="shared" si="35"/>
        <v>31.901041666666668</v>
      </c>
      <c r="AW74" s="103">
        <f t="shared" si="36"/>
        <v>24.525805028672252</v>
      </c>
      <c r="AX74" s="106"/>
      <c r="AY74" s="103">
        <f t="shared" si="37"/>
        <v>15.652600588812563</v>
      </c>
      <c r="AZ74" s="103">
        <f t="shared" si="38"/>
        <v>17.287234042553195</v>
      </c>
      <c r="BA74" s="103">
        <f t="shared" si="39"/>
        <v>14.253187613843352</v>
      </c>
      <c r="BB74" s="143"/>
      <c r="BC74" s="103">
        <f t="shared" si="40"/>
        <v>14.285714285714285</v>
      </c>
      <c r="BD74" s="103">
        <f t="shared" si="41"/>
        <v>15.768463073852296</v>
      </c>
      <c r="BE74" s="103">
        <f t="shared" si="42"/>
        <v>13.137557959814528</v>
      </c>
    </row>
    <row r="75" spans="1:57" ht="15" customHeight="1" x14ac:dyDescent="0.2">
      <c r="A75" s="108" t="s">
        <v>93</v>
      </c>
      <c r="B75" s="172">
        <f>+'C56-C61'!B75+'C67-C72'!B75</f>
        <v>1354</v>
      </c>
      <c r="C75" s="172">
        <f>+'C56-C61'!C75+'C67-C72'!C75</f>
        <v>743</v>
      </c>
      <c r="D75" s="172">
        <f>+'C56-C61'!D75+'C67-C72'!D75</f>
        <v>611</v>
      </c>
      <c r="E75" s="119"/>
      <c r="F75" s="172">
        <f>+'C56-C61'!F75+'C67-C72'!F75</f>
        <v>388</v>
      </c>
      <c r="G75" s="172">
        <f>+'C56-C61'!G75+'C67-C72'!G75</f>
        <v>216</v>
      </c>
      <c r="H75" s="172">
        <f>+'C56-C61'!H75+'C67-C72'!H75</f>
        <v>172</v>
      </c>
      <c r="I75" s="119"/>
      <c r="J75" s="172">
        <f>+'C56-C61'!J75+'C67-C72'!J75</f>
        <v>361</v>
      </c>
      <c r="K75" s="172">
        <f>+'C56-C61'!K75+'C67-C72'!K75</f>
        <v>193</v>
      </c>
      <c r="L75" s="172">
        <f>+'C56-C61'!L75+'C67-C72'!L75</f>
        <v>168</v>
      </c>
      <c r="M75" s="119"/>
      <c r="N75" s="172">
        <f>+'C56-C61'!N75+'C67-C72'!N75</f>
        <v>216</v>
      </c>
      <c r="O75" s="172">
        <f>+'C56-C61'!O75+'C67-C72'!O75</f>
        <v>121</v>
      </c>
      <c r="P75" s="172">
        <f>+'C56-C61'!P75+'C67-C72'!P75</f>
        <v>95</v>
      </c>
      <c r="Q75" s="119"/>
      <c r="R75" s="172">
        <f>+'C56-C61'!R75+'C67-C72'!R75</f>
        <v>245</v>
      </c>
      <c r="S75" s="172">
        <f>+'C56-C61'!S75+'C67-C72'!S75</f>
        <v>141</v>
      </c>
      <c r="T75" s="172">
        <f>+'C56-C61'!T75+'C67-C72'!T75</f>
        <v>104</v>
      </c>
      <c r="U75" s="119"/>
      <c r="V75" s="172">
        <f>+'C56-C61'!V75+'C67-C72'!V75</f>
        <v>122</v>
      </c>
      <c r="W75" s="172">
        <f>+'C56-C61'!W75+'C67-C72'!W75</f>
        <v>60</v>
      </c>
      <c r="X75" s="172">
        <f>+'C56-C61'!X75+'C67-C72'!X75</f>
        <v>62</v>
      </c>
      <c r="Y75" s="119"/>
      <c r="Z75" s="172">
        <f>+'C56-C61'!Z75+'C67-C72'!Z75</f>
        <v>22</v>
      </c>
      <c r="AA75" s="172">
        <f>+'C56-C61'!AA75+'C67-C72'!AA75</f>
        <v>12</v>
      </c>
      <c r="AB75" s="172">
        <f>+'C56-C61'!AB75+'C67-C72'!AB75</f>
        <v>10</v>
      </c>
      <c r="AD75" s="108" t="s">
        <v>93</v>
      </c>
      <c r="AE75" s="103">
        <f t="shared" si="22"/>
        <v>33.284169124877089</v>
      </c>
      <c r="AF75" s="103">
        <f t="shared" si="23"/>
        <v>35.6697071531445</v>
      </c>
      <c r="AG75" s="103">
        <f t="shared" si="24"/>
        <v>30.780856423173802</v>
      </c>
      <c r="AH75" s="143"/>
      <c r="AI75" s="103">
        <f t="shared" si="25"/>
        <v>32.36030025020851</v>
      </c>
      <c r="AJ75" s="103">
        <f t="shared" si="26"/>
        <v>33.078101071975496</v>
      </c>
      <c r="AK75" s="103">
        <f t="shared" si="27"/>
        <v>31.5018315018315</v>
      </c>
      <c r="AL75" s="106"/>
      <c r="AM75" s="103">
        <f t="shared" si="28"/>
        <v>36.76171079429735</v>
      </c>
      <c r="AN75" s="103">
        <f t="shared" si="29"/>
        <v>39.793814432989691</v>
      </c>
      <c r="AO75" s="103">
        <f t="shared" si="30"/>
        <v>33.802816901408448</v>
      </c>
      <c r="AP75" s="106"/>
      <c r="AQ75" s="103">
        <f t="shared" si="31"/>
        <v>29.589041095890412</v>
      </c>
      <c r="AR75" s="103">
        <f t="shared" si="32"/>
        <v>31.105398457583551</v>
      </c>
      <c r="AS75" s="103">
        <f t="shared" si="33"/>
        <v>27.859237536656888</v>
      </c>
      <c r="AT75" s="106"/>
      <c r="AU75" s="103">
        <f t="shared" si="34"/>
        <v>38.827258320126781</v>
      </c>
      <c r="AV75" s="103">
        <f t="shared" si="35"/>
        <v>46.078431372549019</v>
      </c>
      <c r="AW75" s="103">
        <f t="shared" si="36"/>
        <v>32</v>
      </c>
      <c r="AX75" s="106"/>
      <c r="AY75" s="103">
        <f t="shared" si="37"/>
        <v>27.66439909297052</v>
      </c>
      <c r="AZ75" s="103">
        <f t="shared" si="38"/>
        <v>29.55665024630542</v>
      </c>
      <c r="BA75" s="103">
        <f t="shared" si="39"/>
        <v>26.05042016806723</v>
      </c>
      <c r="BB75" s="143"/>
      <c r="BC75" s="103">
        <f t="shared" si="40"/>
        <v>25.882352941176475</v>
      </c>
      <c r="BD75" s="103">
        <f t="shared" si="41"/>
        <v>25.531914893617021</v>
      </c>
      <c r="BE75" s="103">
        <f t="shared" si="42"/>
        <v>26.315789473684209</v>
      </c>
    </row>
    <row r="76" spans="1:57" ht="15" customHeight="1" x14ac:dyDescent="0.2">
      <c r="A76" s="108" t="s">
        <v>94</v>
      </c>
      <c r="B76" s="172">
        <f>+'C56-C61'!B76+'C67-C72'!B76</f>
        <v>2755</v>
      </c>
      <c r="C76" s="172">
        <f>+'C56-C61'!C76+'C67-C72'!C76</f>
        <v>1474</v>
      </c>
      <c r="D76" s="172">
        <f>+'C56-C61'!D76+'C67-C72'!D76</f>
        <v>1281</v>
      </c>
      <c r="E76" s="119"/>
      <c r="F76" s="172">
        <f>+'C56-C61'!F76+'C67-C72'!F76</f>
        <v>697</v>
      </c>
      <c r="G76" s="172">
        <f>+'C56-C61'!G76+'C67-C72'!G76</f>
        <v>403</v>
      </c>
      <c r="H76" s="172">
        <f>+'C56-C61'!H76+'C67-C72'!H76</f>
        <v>294</v>
      </c>
      <c r="I76" s="119"/>
      <c r="J76" s="172">
        <f>+'C56-C61'!J76+'C67-C72'!J76</f>
        <v>702</v>
      </c>
      <c r="K76" s="172">
        <f>+'C56-C61'!K76+'C67-C72'!K76</f>
        <v>367</v>
      </c>
      <c r="L76" s="172">
        <f>+'C56-C61'!L76+'C67-C72'!L76</f>
        <v>335</v>
      </c>
      <c r="M76" s="119"/>
      <c r="N76" s="172">
        <f>+'C56-C61'!N76+'C67-C72'!N76</f>
        <v>499</v>
      </c>
      <c r="O76" s="172">
        <f>+'C56-C61'!O76+'C67-C72'!O76</f>
        <v>269</v>
      </c>
      <c r="P76" s="172">
        <f>+'C56-C61'!P76+'C67-C72'!P76</f>
        <v>230</v>
      </c>
      <c r="Q76" s="119"/>
      <c r="R76" s="172">
        <f>+'C56-C61'!R76+'C67-C72'!R76</f>
        <v>503</v>
      </c>
      <c r="S76" s="172">
        <f>+'C56-C61'!S76+'C67-C72'!S76</f>
        <v>269</v>
      </c>
      <c r="T76" s="172">
        <f>+'C56-C61'!T76+'C67-C72'!T76</f>
        <v>234</v>
      </c>
      <c r="U76" s="119"/>
      <c r="V76" s="172">
        <f>+'C56-C61'!V76+'C67-C72'!V76</f>
        <v>311</v>
      </c>
      <c r="W76" s="172">
        <f>+'C56-C61'!W76+'C67-C72'!W76</f>
        <v>142</v>
      </c>
      <c r="X76" s="172">
        <f>+'C56-C61'!X76+'C67-C72'!X76</f>
        <v>169</v>
      </c>
      <c r="Y76" s="119"/>
      <c r="Z76" s="172">
        <f>+'C56-C61'!Z76+'C67-C72'!Z76</f>
        <v>43</v>
      </c>
      <c r="AA76" s="172">
        <f>+'C56-C61'!AA76+'C67-C72'!AA76</f>
        <v>24</v>
      </c>
      <c r="AB76" s="172">
        <f>+'C56-C61'!AB76+'C67-C72'!AB76</f>
        <v>19</v>
      </c>
      <c r="AD76" s="108" t="s">
        <v>94</v>
      </c>
      <c r="AE76" s="103">
        <f t="shared" si="22"/>
        <v>34.532464276761097</v>
      </c>
      <c r="AF76" s="103">
        <f t="shared" si="23"/>
        <v>38.265835929387329</v>
      </c>
      <c r="AG76" s="103">
        <f t="shared" si="24"/>
        <v>31.047018904508001</v>
      </c>
      <c r="AH76" s="143"/>
      <c r="AI76" s="103">
        <f t="shared" si="25"/>
        <v>33.655239014968615</v>
      </c>
      <c r="AJ76" s="103">
        <f t="shared" si="26"/>
        <v>38.054768649669498</v>
      </c>
      <c r="AK76" s="103">
        <f t="shared" si="27"/>
        <v>29.051383399209485</v>
      </c>
      <c r="AL76" s="106"/>
      <c r="AM76" s="103">
        <f t="shared" si="28"/>
        <v>37.884511602806256</v>
      </c>
      <c r="AN76" s="103">
        <f t="shared" si="29"/>
        <v>40.86859688195991</v>
      </c>
      <c r="AO76" s="103">
        <f t="shared" si="30"/>
        <v>35.078534031413611</v>
      </c>
      <c r="AP76" s="106"/>
      <c r="AQ76" s="103">
        <f t="shared" si="31"/>
        <v>35.617416131334764</v>
      </c>
      <c r="AR76" s="103">
        <f t="shared" si="32"/>
        <v>38.53868194842407</v>
      </c>
      <c r="AS76" s="103">
        <f t="shared" si="33"/>
        <v>32.716927453769557</v>
      </c>
      <c r="AT76" s="106"/>
      <c r="AU76" s="103">
        <f t="shared" si="34"/>
        <v>36.528685548293396</v>
      </c>
      <c r="AV76" s="103">
        <f t="shared" si="35"/>
        <v>41.770186335403722</v>
      </c>
      <c r="AW76" s="103">
        <f t="shared" si="36"/>
        <v>31.923601637107772</v>
      </c>
      <c r="AX76" s="106"/>
      <c r="AY76" s="103">
        <f t="shared" si="37"/>
        <v>30.822596630327055</v>
      </c>
      <c r="AZ76" s="103">
        <f t="shared" si="38"/>
        <v>32.272727272727273</v>
      </c>
      <c r="BA76" s="103">
        <f t="shared" si="39"/>
        <v>29.701230228471005</v>
      </c>
      <c r="BB76" s="143"/>
      <c r="BC76" s="103">
        <f t="shared" si="40"/>
        <v>16.104868913857679</v>
      </c>
      <c r="BD76" s="103">
        <f t="shared" si="41"/>
        <v>21.238938053097346</v>
      </c>
      <c r="BE76" s="103">
        <f t="shared" si="42"/>
        <v>12.337662337662337</v>
      </c>
    </row>
    <row r="77" spans="1:57" ht="15" customHeight="1" x14ac:dyDescent="0.2">
      <c r="A77" s="108" t="s">
        <v>95</v>
      </c>
      <c r="B77" s="172">
        <f>+'C56-C61'!B77+'C67-C72'!B77</f>
        <v>1323</v>
      </c>
      <c r="C77" s="172">
        <f>+'C56-C61'!C77+'C67-C72'!C77</f>
        <v>706</v>
      </c>
      <c r="D77" s="172">
        <f>+'C56-C61'!D77+'C67-C72'!D77</f>
        <v>617</v>
      </c>
      <c r="E77" s="119"/>
      <c r="F77" s="172">
        <f>+'C56-C61'!F77+'C67-C72'!F77</f>
        <v>257</v>
      </c>
      <c r="G77" s="172">
        <f>+'C56-C61'!G77+'C67-C72'!G77</f>
        <v>134</v>
      </c>
      <c r="H77" s="172">
        <f>+'C56-C61'!H77+'C67-C72'!H77</f>
        <v>123</v>
      </c>
      <c r="I77" s="119"/>
      <c r="J77" s="172">
        <f>+'C56-C61'!J77+'C67-C72'!J77</f>
        <v>307</v>
      </c>
      <c r="K77" s="172">
        <f>+'C56-C61'!K77+'C67-C72'!K77</f>
        <v>172</v>
      </c>
      <c r="L77" s="172">
        <f>+'C56-C61'!L77+'C67-C72'!L77</f>
        <v>135</v>
      </c>
      <c r="M77" s="119"/>
      <c r="N77" s="172">
        <f>+'C56-C61'!N77+'C67-C72'!N77</f>
        <v>201</v>
      </c>
      <c r="O77" s="172">
        <f>+'C56-C61'!O77+'C67-C72'!O77</f>
        <v>105</v>
      </c>
      <c r="P77" s="172">
        <f>+'C56-C61'!P77+'C67-C72'!P77</f>
        <v>96</v>
      </c>
      <c r="Q77" s="119"/>
      <c r="R77" s="172">
        <f>+'C56-C61'!R77+'C67-C72'!R77</f>
        <v>256</v>
      </c>
      <c r="S77" s="172">
        <f>+'C56-C61'!S77+'C67-C72'!S77</f>
        <v>148</v>
      </c>
      <c r="T77" s="172">
        <f>+'C56-C61'!T77+'C67-C72'!T77</f>
        <v>108</v>
      </c>
      <c r="U77" s="119"/>
      <c r="V77" s="172">
        <f>+'C56-C61'!V77+'C67-C72'!V77</f>
        <v>245</v>
      </c>
      <c r="W77" s="172">
        <f>+'C56-C61'!W77+'C67-C72'!W77</f>
        <v>120</v>
      </c>
      <c r="X77" s="172">
        <f>+'C56-C61'!X77+'C67-C72'!X77</f>
        <v>125</v>
      </c>
      <c r="Y77" s="119"/>
      <c r="Z77" s="172">
        <f>+'C56-C61'!Z77+'C67-C72'!Z77</f>
        <v>57</v>
      </c>
      <c r="AA77" s="172">
        <f>+'C56-C61'!AA77+'C67-C72'!AA77</f>
        <v>27</v>
      </c>
      <c r="AB77" s="172">
        <f>+'C56-C61'!AB77+'C67-C72'!AB77</f>
        <v>30</v>
      </c>
      <c r="AD77" s="108" t="s">
        <v>95</v>
      </c>
      <c r="AE77" s="103">
        <f t="shared" si="22"/>
        <v>25.809598127194693</v>
      </c>
      <c r="AF77" s="103">
        <f t="shared" si="23"/>
        <v>27.642913077525449</v>
      </c>
      <c r="AG77" s="103">
        <f t="shared" si="24"/>
        <v>23.989113530326595</v>
      </c>
      <c r="AH77" s="143"/>
      <c r="AI77" s="103">
        <f t="shared" si="25"/>
        <v>23.070017953321365</v>
      </c>
      <c r="AJ77" s="103">
        <f t="shared" si="26"/>
        <v>22.827938671209541</v>
      </c>
      <c r="AK77" s="103">
        <f t="shared" si="27"/>
        <v>23.339658444022771</v>
      </c>
      <c r="AL77" s="106"/>
      <c r="AM77" s="103">
        <f t="shared" si="28"/>
        <v>29.182509505703425</v>
      </c>
      <c r="AN77" s="103">
        <f t="shared" si="29"/>
        <v>32.88718929254302</v>
      </c>
      <c r="AO77" s="103">
        <f t="shared" si="30"/>
        <v>25.519848771266538</v>
      </c>
      <c r="AP77" s="106"/>
      <c r="AQ77" s="103">
        <f t="shared" si="31"/>
        <v>23.591549295774648</v>
      </c>
      <c r="AR77" s="103">
        <f t="shared" si="32"/>
        <v>25.990099009900991</v>
      </c>
      <c r="AS77" s="103">
        <f t="shared" si="33"/>
        <v>21.428571428571427</v>
      </c>
      <c r="AT77" s="106"/>
      <c r="AU77" s="103">
        <f t="shared" si="34"/>
        <v>27.765726681127983</v>
      </c>
      <c r="AV77" s="103">
        <f t="shared" si="35"/>
        <v>31.965442764578832</v>
      </c>
      <c r="AW77" s="103">
        <f t="shared" si="36"/>
        <v>23.52941176470588</v>
      </c>
      <c r="AX77" s="106"/>
      <c r="AY77" s="103">
        <f t="shared" si="37"/>
        <v>29.518072289156628</v>
      </c>
      <c r="AZ77" s="103">
        <f t="shared" si="38"/>
        <v>30.150753768844218</v>
      </c>
      <c r="BA77" s="103">
        <f t="shared" si="39"/>
        <v>28.935185185185187</v>
      </c>
      <c r="BB77" s="143"/>
      <c r="BC77" s="103">
        <f t="shared" si="40"/>
        <v>16.011235955056179</v>
      </c>
      <c r="BD77" s="103">
        <f t="shared" si="41"/>
        <v>15.083798882681565</v>
      </c>
      <c r="BE77" s="103">
        <f t="shared" si="42"/>
        <v>16.949152542372879</v>
      </c>
    </row>
    <row r="78" spans="1:57" ht="15" customHeight="1" x14ac:dyDescent="0.2">
      <c r="A78" s="108" t="s">
        <v>96</v>
      </c>
      <c r="B78" s="172">
        <f>+'C56-C61'!B78+'C67-C72'!B78</f>
        <v>1802</v>
      </c>
      <c r="C78" s="172">
        <f>+'C56-C61'!C78+'C67-C72'!C78</f>
        <v>1032</v>
      </c>
      <c r="D78" s="172">
        <f>+'C56-C61'!D78+'C67-C72'!D78</f>
        <v>770</v>
      </c>
      <c r="E78" s="119"/>
      <c r="F78" s="172">
        <f>+'C56-C61'!F78+'C67-C72'!F78</f>
        <v>405</v>
      </c>
      <c r="G78" s="172">
        <f>+'C56-C61'!G78+'C67-C72'!G78</f>
        <v>224</v>
      </c>
      <c r="H78" s="172">
        <f>+'C56-C61'!H78+'C67-C72'!H78</f>
        <v>181</v>
      </c>
      <c r="I78" s="119"/>
      <c r="J78" s="172">
        <f>+'C56-C61'!J78+'C67-C72'!J78</f>
        <v>379</v>
      </c>
      <c r="K78" s="172">
        <f>+'C56-C61'!K78+'C67-C72'!K78</f>
        <v>225</v>
      </c>
      <c r="L78" s="172">
        <f>+'C56-C61'!L78+'C67-C72'!L78</f>
        <v>154</v>
      </c>
      <c r="M78" s="119"/>
      <c r="N78" s="172">
        <f>+'C56-C61'!N78+'C67-C72'!N78</f>
        <v>325</v>
      </c>
      <c r="O78" s="172">
        <f>+'C56-C61'!O78+'C67-C72'!O78</f>
        <v>185</v>
      </c>
      <c r="P78" s="172">
        <f>+'C56-C61'!P78+'C67-C72'!P78</f>
        <v>140</v>
      </c>
      <c r="Q78" s="119"/>
      <c r="R78" s="172">
        <f>+'C56-C61'!R78+'C67-C72'!R78</f>
        <v>432</v>
      </c>
      <c r="S78" s="172">
        <f>+'C56-C61'!S78+'C67-C72'!S78</f>
        <v>256</v>
      </c>
      <c r="T78" s="172">
        <f>+'C56-C61'!T78+'C67-C72'!T78</f>
        <v>176</v>
      </c>
      <c r="U78" s="119"/>
      <c r="V78" s="172">
        <f>+'C56-C61'!V78+'C67-C72'!V78</f>
        <v>173</v>
      </c>
      <c r="W78" s="172">
        <f>+'C56-C61'!W78+'C67-C72'!W78</f>
        <v>94</v>
      </c>
      <c r="X78" s="172">
        <f>+'C56-C61'!X78+'C67-C72'!X78</f>
        <v>79</v>
      </c>
      <c r="Y78" s="119"/>
      <c r="Z78" s="172">
        <f>+'C56-C61'!Z78+'C67-C72'!Z78</f>
        <v>88</v>
      </c>
      <c r="AA78" s="172">
        <f>+'C56-C61'!AA78+'C67-C72'!AA78</f>
        <v>48</v>
      </c>
      <c r="AB78" s="172">
        <f>+'C56-C61'!AB78+'C67-C72'!AB78</f>
        <v>40</v>
      </c>
      <c r="AD78" s="108" t="s">
        <v>96</v>
      </c>
      <c r="AE78" s="103">
        <f t="shared" si="22"/>
        <v>27.723076923076924</v>
      </c>
      <c r="AF78" s="103">
        <f t="shared" si="23"/>
        <v>31.861685705464648</v>
      </c>
      <c r="AG78" s="103">
        <f t="shared" si="24"/>
        <v>23.612388837779822</v>
      </c>
      <c r="AH78" s="143"/>
      <c r="AI78" s="103">
        <f t="shared" si="25"/>
        <v>26.264591439688719</v>
      </c>
      <c r="AJ78" s="103">
        <f t="shared" si="26"/>
        <v>27.93017456359102</v>
      </c>
      <c r="AK78" s="103">
        <f t="shared" si="27"/>
        <v>24.45945945945946</v>
      </c>
      <c r="AL78" s="106"/>
      <c r="AM78" s="103">
        <f t="shared" si="28"/>
        <v>27.603787327021124</v>
      </c>
      <c r="AN78" s="103">
        <f t="shared" si="29"/>
        <v>31.869688385269125</v>
      </c>
      <c r="AO78" s="103">
        <f t="shared" si="30"/>
        <v>23.088455772113946</v>
      </c>
      <c r="AP78" s="106"/>
      <c r="AQ78" s="103">
        <f t="shared" si="31"/>
        <v>26.837324525185796</v>
      </c>
      <c r="AR78" s="103">
        <f t="shared" si="32"/>
        <v>31.462585034013607</v>
      </c>
      <c r="AS78" s="103">
        <f t="shared" si="33"/>
        <v>22.471910112359549</v>
      </c>
      <c r="AT78" s="106"/>
      <c r="AU78" s="103">
        <f t="shared" si="34"/>
        <v>37.209302325581397</v>
      </c>
      <c r="AV78" s="103">
        <f t="shared" si="35"/>
        <v>44.137931034482762</v>
      </c>
      <c r="AW78" s="103">
        <f t="shared" si="36"/>
        <v>30.292598967297764</v>
      </c>
      <c r="AX78" s="106"/>
      <c r="AY78" s="103">
        <f t="shared" si="37"/>
        <v>19.308035714285715</v>
      </c>
      <c r="AZ78" s="103">
        <f t="shared" si="38"/>
        <v>22.541966426858512</v>
      </c>
      <c r="BA78" s="103">
        <f t="shared" si="39"/>
        <v>16.492693110647181</v>
      </c>
      <c r="BB78" s="143"/>
      <c r="BC78" s="103">
        <f t="shared" si="40"/>
        <v>27.760252365930597</v>
      </c>
      <c r="BD78" s="103">
        <f t="shared" si="41"/>
        <v>32.87671232876712</v>
      </c>
      <c r="BE78" s="103">
        <f t="shared" si="42"/>
        <v>23.391812865497073</v>
      </c>
    </row>
    <row r="79" spans="1:57" ht="15" customHeight="1" x14ac:dyDescent="0.2">
      <c r="A79" s="108" t="s">
        <v>97</v>
      </c>
      <c r="B79" s="172">
        <f>+'C56-C61'!B79+'C67-C72'!B79</f>
        <v>947</v>
      </c>
      <c r="C79" s="172">
        <f>+'C56-C61'!C79+'C67-C72'!C79</f>
        <v>550</v>
      </c>
      <c r="D79" s="172">
        <f>+'C56-C61'!D79+'C67-C72'!D79</f>
        <v>397</v>
      </c>
      <c r="E79" s="119"/>
      <c r="F79" s="172">
        <f>+'C56-C61'!F79+'C67-C72'!F79</f>
        <v>214</v>
      </c>
      <c r="G79" s="172">
        <f>+'C56-C61'!G79+'C67-C72'!G79</f>
        <v>134</v>
      </c>
      <c r="H79" s="172">
        <f>+'C56-C61'!H79+'C67-C72'!H79</f>
        <v>80</v>
      </c>
      <c r="I79" s="119"/>
      <c r="J79" s="172">
        <f>+'C56-C61'!J79+'C67-C72'!J79</f>
        <v>254</v>
      </c>
      <c r="K79" s="172">
        <f>+'C56-C61'!K79+'C67-C72'!K79</f>
        <v>142</v>
      </c>
      <c r="L79" s="172">
        <f>+'C56-C61'!L79+'C67-C72'!L79</f>
        <v>112</v>
      </c>
      <c r="M79" s="119"/>
      <c r="N79" s="172">
        <f>+'C56-C61'!N79+'C67-C72'!N79</f>
        <v>174</v>
      </c>
      <c r="O79" s="172">
        <f>+'C56-C61'!O79+'C67-C72'!O79</f>
        <v>97</v>
      </c>
      <c r="P79" s="172">
        <f>+'C56-C61'!P79+'C67-C72'!P79</f>
        <v>77</v>
      </c>
      <c r="Q79" s="119"/>
      <c r="R79" s="172">
        <f>+'C56-C61'!R79+'C67-C72'!R79</f>
        <v>196</v>
      </c>
      <c r="S79" s="172">
        <f>+'C56-C61'!S79+'C67-C72'!S79</f>
        <v>117</v>
      </c>
      <c r="T79" s="172">
        <f>+'C56-C61'!T79+'C67-C72'!T79</f>
        <v>79</v>
      </c>
      <c r="U79" s="119"/>
      <c r="V79" s="172">
        <f>+'C56-C61'!V79+'C67-C72'!V79</f>
        <v>69</v>
      </c>
      <c r="W79" s="172">
        <f>+'C56-C61'!W79+'C67-C72'!W79</f>
        <v>38</v>
      </c>
      <c r="X79" s="172">
        <f>+'C56-C61'!X79+'C67-C72'!X79</f>
        <v>31</v>
      </c>
      <c r="Y79" s="119"/>
      <c r="Z79" s="172">
        <f>+'C56-C61'!Z79+'C67-C72'!Z79</f>
        <v>40</v>
      </c>
      <c r="AA79" s="172">
        <f>+'C56-C61'!AA79+'C67-C72'!AA79</f>
        <v>22</v>
      </c>
      <c r="AB79" s="172">
        <f>+'C56-C61'!AB79+'C67-C72'!AB79</f>
        <v>18</v>
      </c>
      <c r="AD79" s="108" t="s">
        <v>97</v>
      </c>
      <c r="AE79" s="103">
        <f t="shared" si="22"/>
        <v>21.285682175769836</v>
      </c>
      <c r="AF79" s="103">
        <f t="shared" si="23"/>
        <v>24.619516562220234</v>
      </c>
      <c r="AG79" s="103">
        <f t="shared" si="24"/>
        <v>17.923250564334086</v>
      </c>
      <c r="AH79" s="143"/>
      <c r="AI79" s="103">
        <f t="shared" si="25"/>
        <v>20.458891013384321</v>
      </c>
      <c r="AJ79" s="103">
        <f t="shared" si="26"/>
        <v>24.814814814814813</v>
      </c>
      <c r="AK79" s="103">
        <f t="shared" si="27"/>
        <v>15.810276679841898</v>
      </c>
      <c r="AL79" s="106"/>
      <c r="AM79" s="103">
        <f t="shared" si="28"/>
        <v>28.635851183765503</v>
      </c>
      <c r="AN79" s="103">
        <f t="shared" si="29"/>
        <v>32.420091324200911</v>
      </c>
      <c r="AO79" s="103">
        <f t="shared" si="30"/>
        <v>24.944320712694878</v>
      </c>
      <c r="AP79" s="106"/>
      <c r="AQ79" s="103">
        <f t="shared" si="31"/>
        <v>20.518867924528301</v>
      </c>
      <c r="AR79" s="103">
        <f t="shared" si="32"/>
        <v>22.769953051643192</v>
      </c>
      <c r="AS79" s="103">
        <f t="shared" si="33"/>
        <v>18.246445497630333</v>
      </c>
      <c r="AT79" s="106"/>
      <c r="AU79" s="103">
        <f t="shared" si="34"/>
        <v>24.5</v>
      </c>
      <c r="AV79" s="103">
        <f t="shared" si="35"/>
        <v>29.620253164556964</v>
      </c>
      <c r="AW79" s="103">
        <f t="shared" si="36"/>
        <v>19.506172839506171</v>
      </c>
      <c r="AX79" s="106"/>
      <c r="AY79" s="103">
        <f t="shared" si="37"/>
        <v>10.32934131736527</v>
      </c>
      <c r="AZ79" s="103">
        <f t="shared" si="38"/>
        <v>11.30952380952381</v>
      </c>
      <c r="BA79" s="103">
        <f t="shared" si="39"/>
        <v>9.3373493975903603</v>
      </c>
      <c r="BB79" s="143"/>
      <c r="BC79" s="103">
        <f t="shared" si="40"/>
        <v>20</v>
      </c>
      <c r="BD79" s="103">
        <f t="shared" si="41"/>
        <v>22.222222222222221</v>
      </c>
      <c r="BE79" s="103">
        <f t="shared" si="42"/>
        <v>17.82178217821782</v>
      </c>
    </row>
    <row r="80" spans="1:57" ht="15" customHeight="1" x14ac:dyDescent="0.2">
      <c r="A80" s="108" t="s">
        <v>98</v>
      </c>
      <c r="B80" s="172">
        <f>+'C56-C61'!B80+'C67-C72'!B80</f>
        <v>2714</v>
      </c>
      <c r="C80" s="172">
        <f>+'C56-C61'!C80+'C67-C72'!C80</f>
        <v>1475</v>
      </c>
      <c r="D80" s="172">
        <f>+'C56-C61'!D80+'C67-C72'!D80</f>
        <v>1239</v>
      </c>
      <c r="E80" s="119"/>
      <c r="F80" s="172">
        <f>+'C56-C61'!F80+'C67-C72'!F80</f>
        <v>673</v>
      </c>
      <c r="G80" s="172">
        <f>+'C56-C61'!G80+'C67-C72'!G80</f>
        <v>386</v>
      </c>
      <c r="H80" s="172">
        <f>+'C56-C61'!H80+'C67-C72'!H80</f>
        <v>287</v>
      </c>
      <c r="I80" s="119"/>
      <c r="J80" s="172">
        <f>+'C56-C61'!J80+'C67-C72'!J80</f>
        <v>663</v>
      </c>
      <c r="K80" s="172">
        <f>+'C56-C61'!K80+'C67-C72'!K80</f>
        <v>362</v>
      </c>
      <c r="L80" s="172">
        <f>+'C56-C61'!L80+'C67-C72'!L80</f>
        <v>301</v>
      </c>
      <c r="M80" s="119"/>
      <c r="N80" s="172">
        <f>+'C56-C61'!N80+'C67-C72'!N80</f>
        <v>509</v>
      </c>
      <c r="O80" s="172">
        <f>+'C56-C61'!O80+'C67-C72'!O80</f>
        <v>273</v>
      </c>
      <c r="P80" s="172">
        <f>+'C56-C61'!P80+'C67-C72'!P80</f>
        <v>236</v>
      </c>
      <c r="Q80" s="119"/>
      <c r="R80" s="172">
        <f>+'C56-C61'!R80+'C67-C72'!R80</f>
        <v>467</v>
      </c>
      <c r="S80" s="172">
        <f>+'C56-C61'!S80+'C67-C72'!S80</f>
        <v>269</v>
      </c>
      <c r="T80" s="172">
        <f>+'C56-C61'!T80+'C67-C72'!T80</f>
        <v>198</v>
      </c>
      <c r="U80" s="119"/>
      <c r="V80" s="172">
        <f>+'C56-C61'!V80+'C67-C72'!V80</f>
        <v>377</v>
      </c>
      <c r="W80" s="172">
        <f>+'C56-C61'!W80+'C67-C72'!W80</f>
        <v>173</v>
      </c>
      <c r="X80" s="172">
        <f>+'C56-C61'!X80+'C67-C72'!X80</f>
        <v>204</v>
      </c>
      <c r="Y80" s="119"/>
      <c r="Z80" s="172">
        <f>+'C56-C61'!Z80+'C67-C72'!Z80</f>
        <v>25</v>
      </c>
      <c r="AA80" s="172">
        <f>+'C56-C61'!AA80+'C67-C72'!AA80</f>
        <v>12</v>
      </c>
      <c r="AB80" s="172">
        <f>+'C56-C61'!AB80+'C67-C72'!AB80</f>
        <v>13</v>
      </c>
      <c r="AD80" s="108" t="s">
        <v>98</v>
      </c>
      <c r="AE80" s="103">
        <f t="shared" si="22"/>
        <v>29.436008676789587</v>
      </c>
      <c r="AF80" s="103">
        <f t="shared" si="23"/>
        <v>32.030401737242123</v>
      </c>
      <c r="AG80" s="103">
        <f t="shared" si="24"/>
        <v>26.847237269772485</v>
      </c>
      <c r="AH80" s="143"/>
      <c r="AI80" s="103">
        <f t="shared" si="25"/>
        <v>26.695755652518844</v>
      </c>
      <c r="AJ80" s="103">
        <f t="shared" si="26"/>
        <v>29.623944742900999</v>
      </c>
      <c r="AK80" s="103">
        <f t="shared" si="27"/>
        <v>23.563218390804597</v>
      </c>
      <c r="AL80" s="106"/>
      <c r="AM80" s="103">
        <f t="shared" si="28"/>
        <v>33.183183183183182</v>
      </c>
      <c r="AN80" s="103">
        <f t="shared" si="29"/>
        <v>35.248296007789683</v>
      </c>
      <c r="AO80" s="103">
        <f t="shared" si="30"/>
        <v>30.998970133882597</v>
      </c>
      <c r="AP80" s="106"/>
      <c r="AQ80" s="103">
        <f t="shared" si="31"/>
        <v>29.870892018779344</v>
      </c>
      <c r="AR80" s="103">
        <f t="shared" si="32"/>
        <v>32.931242460796142</v>
      </c>
      <c r="AS80" s="103">
        <f t="shared" si="33"/>
        <v>26.971428571428575</v>
      </c>
      <c r="AT80" s="106"/>
      <c r="AU80" s="103">
        <f t="shared" si="34"/>
        <v>30.602883355176935</v>
      </c>
      <c r="AV80" s="103">
        <f t="shared" si="35"/>
        <v>34.70967741935484</v>
      </c>
      <c r="AW80" s="103">
        <f t="shared" si="36"/>
        <v>26.364846870838882</v>
      </c>
      <c r="AX80" s="106"/>
      <c r="AY80" s="103">
        <f t="shared" si="37"/>
        <v>29.407176287051485</v>
      </c>
      <c r="AZ80" s="103">
        <f t="shared" si="38"/>
        <v>29.572649572649574</v>
      </c>
      <c r="BA80" s="103">
        <f t="shared" si="39"/>
        <v>29.268292682926827</v>
      </c>
      <c r="BB80" s="143"/>
      <c r="BC80" s="103">
        <f t="shared" si="40"/>
        <v>13.227513227513226</v>
      </c>
      <c r="BD80" s="103">
        <f t="shared" si="41"/>
        <v>13.953488372093023</v>
      </c>
      <c r="BE80" s="103">
        <f t="shared" si="42"/>
        <v>12.621359223300971</v>
      </c>
    </row>
    <row r="81" spans="1:60" ht="15" customHeight="1" x14ac:dyDescent="0.2">
      <c r="A81" s="108" t="s">
        <v>99</v>
      </c>
      <c r="B81" s="172">
        <f>+'C56-C61'!B81+'C67-C72'!B81</f>
        <v>2562</v>
      </c>
      <c r="C81" s="172">
        <f>+'C56-C61'!C81+'C67-C72'!C81</f>
        <v>1415</v>
      </c>
      <c r="D81" s="172">
        <f>+'C56-C61'!D81+'C67-C72'!D81</f>
        <v>1147</v>
      </c>
      <c r="E81" s="119"/>
      <c r="F81" s="172">
        <f>+'C56-C61'!F81+'C67-C72'!F81</f>
        <v>626</v>
      </c>
      <c r="G81" s="172">
        <f>+'C56-C61'!G81+'C67-C72'!G81</f>
        <v>321</v>
      </c>
      <c r="H81" s="172">
        <f>+'C56-C61'!H81+'C67-C72'!H81</f>
        <v>305</v>
      </c>
      <c r="I81" s="119"/>
      <c r="J81" s="172">
        <f>+'C56-C61'!J81+'C67-C72'!J81</f>
        <v>583</v>
      </c>
      <c r="K81" s="172">
        <f>+'C56-C61'!K81+'C67-C72'!K81</f>
        <v>323</v>
      </c>
      <c r="L81" s="172">
        <f>+'C56-C61'!L81+'C67-C72'!L81</f>
        <v>260</v>
      </c>
      <c r="M81" s="119"/>
      <c r="N81" s="172">
        <f>+'C56-C61'!N81+'C67-C72'!N81</f>
        <v>484</v>
      </c>
      <c r="O81" s="172">
        <f>+'C56-C61'!O81+'C67-C72'!O81</f>
        <v>283</v>
      </c>
      <c r="P81" s="172">
        <f>+'C56-C61'!P81+'C67-C72'!P81</f>
        <v>201</v>
      </c>
      <c r="Q81" s="119"/>
      <c r="R81" s="172">
        <f>+'C56-C61'!R81+'C67-C72'!R81</f>
        <v>447</v>
      </c>
      <c r="S81" s="172">
        <f>+'C56-C61'!S81+'C67-C72'!S81</f>
        <v>265</v>
      </c>
      <c r="T81" s="172">
        <f>+'C56-C61'!T81+'C67-C72'!T81</f>
        <v>182</v>
      </c>
      <c r="U81" s="119"/>
      <c r="V81" s="172">
        <f>+'C56-C61'!V81+'C67-C72'!V81</f>
        <v>280</v>
      </c>
      <c r="W81" s="172">
        <f>+'C56-C61'!W81+'C67-C72'!W81</f>
        <v>153</v>
      </c>
      <c r="X81" s="172">
        <f>+'C56-C61'!X81+'C67-C72'!X81</f>
        <v>127</v>
      </c>
      <c r="Y81" s="119"/>
      <c r="Z81" s="172">
        <f>+'C56-C61'!Z81+'C67-C72'!Z81</f>
        <v>142</v>
      </c>
      <c r="AA81" s="172">
        <f>+'C56-C61'!AA81+'C67-C72'!AA81</f>
        <v>70</v>
      </c>
      <c r="AB81" s="172">
        <f>+'C56-C61'!AB81+'C67-C72'!AB81</f>
        <v>72</v>
      </c>
      <c r="AD81" s="108" t="s">
        <v>99</v>
      </c>
      <c r="AE81" s="103">
        <f t="shared" si="22"/>
        <v>28.942611839132397</v>
      </c>
      <c r="AF81" s="103">
        <f t="shared" si="23"/>
        <v>31.98462929475588</v>
      </c>
      <c r="AG81" s="103">
        <f t="shared" si="24"/>
        <v>25.903342366756998</v>
      </c>
      <c r="AH81" s="143"/>
      <c r="AI81" s="103">
        <f t="shared" si="25"/>
        <v>26.866952789699571</v>
      </c>
      <c r="AJ81" s="103">
        <f t="shared" si="26"/>
        <v>27.888792354474369</v>
      </c>
      <c r="AK81" s="103">
        <f t="shared" si="27"/>
        <v>25.86938083121289</v>
      </c>
      <c r="AL81" s="106"/>
      <c r="AM81" s="103">
        <f t="shared" si="28"/>
        <v>30.269989615784009</v>
      </c>
      <c r="AN81" s="103">
        <f t="shared" si="29"/>
        <v>33.610822060353797</v>
      </c>
      <c r="AO81" s="103">
        <f t="shared" si="30"/>
        <v>26.94300518134715</v>
      </c>
      <c r="AP81" s="106"/>
      <c r="AQ81" s="103">
        <f t="shared" si="31"/>
        <v>30.710659898477154</v>
      </c>
      <c r="AR81" s="103">
        <f t="shared" si="32"/>
        <v>35.155279503105589</v>
      </c>
      <c r="AS81" s="103">
        <f t="shared" si="33"/>
        <v>26.07003891050584</v>
      </c>
      <c r="AT81" s="106"/>
      <c r="AU81" s="103">
        <f t="shared" si="34"/>
        <v>32.651570489408329</v>
      </c>
      <c r="AV81" s="103">
        <f t="shared" si="35"/>
        <v>36.70360110803324</v>
      </c>
      <c r="AW81" s="103">
        <f t="shared" si="36"/>
        <v>28.129829984544045</v>
      </c>
      <c r="AX81" s="106"/>
      <c r="AY81" s="103">
        <f t="shared" si="37"/>
        <v>24.137931034482758</v>
      </c>
      <c r="AZ81" s="103">
        <f t="shared" si="38"/>
        <v>27.370304114490164</v>
      </c>
      <c r="BA81" s="103">
        <f t="shared" si="39"/>
        <v>21.131447587354408</v>
      </c>
      <c r="BB81" s="143"/>
      <c r="BC81" s="103">
        <v>0</v>
      </c>
      <c r="BD81" s="103">
        <v>0</v>
      </c>
      <c r="BE81" s="103">
        <v>0</v>
      </c>
    </row>
    <row r="82" spans="1:60" ht="15" customHeight="1" x14ac:dyDescent="0.2">
      <c r="A82" s="108" t="s">
        <v>100</v>
      </c>
      <c r="B82" s="172">
        <f>+'C56-C61'!B82+'C67-C72'!B82</f>
        <v>916</v>
      </c>
      <c r="C82" s="172">
        <f>+'C56-C61'!C82+'C67-C72'!C82</f>
        <v>473</v>
      </c>
      <c r="D82" s="172">
        <f>+'C56-C61'!D82+'C67-C72'!D82</f>
        <v>443</v>
      </c>
      <c r="E82" s="119"/>
      <c r="F82" s="172">
        <f>+'C56-C61'!F82+'C67-C72'!F82</f>
        <v>236</v>
      </c>
      <c r="G82" s="172">
        <f>+'C56-C61'!G82+'C67-C72'!G82</f>
        <v>126</v>
      </c>
      <c r="H82" s="172">
        <f>+'C56-C61'!H82+'C67-C72'!H82</f>
        <v>110</v>
      </c>
      <c r="I82" s="119"/>
      <c r="J82" s="172">
        <f>+'C56-C61'!J82+'C67-C72'!J82</f>
        <v>244</v>
      </c>
      <c r="K82" s="172">
        <f>+'C56-C61'!K82+'C67-C72'!K82</f>
        <v>114</v>
      </c>
      <c r="L82" s="172">
        <f>+'C56-C61'!L82+'C67-C72'!L82</f>
        <v>130</v>
      </c>
      <c r="M82" s="119"/>
      <c r="N82" s="172">
        <f>+'C56-C61'!N82+'C67-C72'!N82</f>
        <v>179</v>
      </c>
      <c r="O82" s="172">
        <f>+'C56-C61'!O82+'C67-C72'!O82</f>
        <v>89</v>
      </c>
      <c r="P82" s="172">
        <f>+'C56-C61'!P82+'C67-C72'!P82</f>
        <v>90</v>
      </c>
      <c r="Q82" s="119"/>
      <c r="R82" s="172">
        <f>+'C56-C61'!R82+'C67-C72'!R82</f>
        <v>144</v>
      </c>
      <c r="S82" s="172">
        <f>+'C56-C61'!S82+'C67-C72'!S82</f>
        <v>78</v>
      </c>
      <c r="T82" s="172">
        <f>+'C56-C61'!T82+'C67-C72'!T82</f>
        <v>66</v>
      </c>
      <c r="U82" s="119"/>
      <c r="V82" s="172">
        <f>+'C56-C61'!V82+'C67-C72'!V82</f>
        <v>87</v>
      </c>
      <c r="W82" s="172">
        <f>+'C56-C61'!W82+'C67-C72'!W82</f>
        <v>49</v>
      </c>
      <c r="X82" s="172">
        <f>+'C56-C61'!X82+'C67-C72'!X82</f>
        <v>38</v>
      </c>
      <c r="Y82" s="119"/>
      <c r="Z82" s="172">
        <f>+'C56-C61'!Z82+'C67-C72'!Z82</f>
        <v>26</v>
      </c>
      <c r="AA82" s="172">
        <f>+'C56-C61'!AA82+'C67-C72'!AA82</f>
        <v>17</v>
      </c>
      <c r="AB82" s="172">
        <f>+'C56-C61'!AB82+'C67-C72'!AB82</f>
        <v>9</v>
      </c>
      <c r="AD82" s="108" t="s">
        <v>100</v>
      </c>
      <c r="AE82" s="103">
        <f t="shared" si="22"/>
        <v>21.929614555901363</v>
      </c>
      <c r="AF82" s="103">
        <f t="shared" si="23"/>
        <v>22.983479105928087</v>
      </c>
      <c r="AG82" s="103">
        <f t="shared" si="24"/>
        <v>20.906087777253422</v>
      </c>
      <c r="AH82" s="143"/>
      <c r="AI82" s="103">
        <f t="shared" si="25"/>
        <v>21.572212065813527</v>
      </c>
      <c r="AJ82" s="103">
        <f t="shared" si="26"/>
        <v>22.90909090909091</v>
      </c>
      <c r="AK82" s="103">
        <f t="shared" si="27"/>
        <v>20.22058823529412</v>
      </c>
      <c r="AL82" s="106"/>
      <c r="AM82" s="103">
        <f t="shared" si="28"/>
        <v>26.961325966850829</v>
      </c>
      <c r="AN82" s="103">
        <f t="shared" si="29"/>
        <v>25.560538116591928</v>
      </c>
      <c r="AO82" s="103">
        <f t="shared" si="30"/>
        <v>28.322440087145967</v>
      </c>
      <c r="AP82" s="106"/>
      <c r="AQ82" s="103">
        <f t="shared" si="31"/>
        <v>23.186528497409327</v>
      </c>
      <c r="AR82" s="103">
        <f t="shared" si="32"/>
        <v>23.670212765957448</v>
      </c>
      <c r="AS82" s="103">
        <f t="shared" si="33"/>
        <v>22.727272727272727</v>
      </c>
      <c r="AT82" s="106"/>
      <c r="AU82" s="103">
        <f t="shared" si="34"/>
        <v>23.113964686998393</v>
      </c>
      <c r="AV82" s="103">
        <f t="shared" si="35"/>
        <v>25.827814569536422</v>
      </c>
      <c r="AW82" s="103">
        <f t="shared" si="36"/>
        <v>20.5607476635514</v>
      </c>
      <c r="AX82" s="106"/>
      <c r="AY82" s="103">
        <f t="shared" si="37"/>
        <v>18.049792531120332</v>
      </c>
      <c r="AZ82" s="103">
        <f t="shared" si="38"/>
        <v>21.030042918454935</v>
      </c>
      <c r="BA82" s="103">
        <f t="shared" si="39"/>
        <v>15.261044176706829</v>
      </c>
      <c r="BB82" s="143"/>
      <c r="BC82" s="103">
        <f t="shared" ref="BC82:BE87" si="43">+Z82/(Z82+Z36+Z129)*100</f>
        <v>8.6378737541528228</v>
      </c>
      <c r="BD82" s="103">
        <f t="shared" si="43"/>
        <v>11.258278145695364</v>
      </c>
      <c r="BE82" s="103">
        <f t="shared" si="43"/>
        <v>6</v>
      </c>
    </row>
    <row r="83" spans="1:60" ht="15" customHeight="1" x14ac:dyDescent="0.2">
      <c r="A83" s="108" t="s">
        <v>101</v>
      </c>
      <c r="B83" s="172">
        <f>+'C56-C61'!B83+'C67-C72'!B83</f>
        <v>1586</v>
      </c>
      <c r="C83" s="172">
        <f>+'C56-C61'!C83+'C67-C72'!C83</f>
        <v>838</v>
      </c>
      <c r="D83" s="172">
        <f>+'C56-C61'!D83+'C67-C72'!D83</f>
        <v>748</v>
      </c>
      <c r="E83" s="119"/>
      <c r="F83" s="172">
        <f>+'C56-C61'!F83+'C67-C72'!F83</f>
        <v>448</v>
      </c>
      <c r="G83" s="172">
        <f>+'C56-C61'!G83+'C67-C72'!G83</f>
        <v>268</v>
      </c>
      <c r="H83" s="172">
        <f>+'C56-C61'!H83+'C67-C72'!H83</f>
        <v>180</v>
      </c>
      <c r="I83" s="119"/>
      <c r="J83" s="172">
        <f>+'C56-C61'!J83+'C67-C72'!J83</f>
        <v>406</v>
      </c>
      <c r="K83" s="172">
        <f>+'C56-C61'!K83+'C67-C72'!K83</f>
        <v>207</v>
      </c>
      <c r="L83" s="172">
        <f>+'C56-C61'!L83+'C67-C72'!L83</f>
        <v>199</v>
      </c>
      <c r="M83" s="119"/>
      <c r="N83" s="172">
        <f>+'C56-C61'!N83+'C67-C72'!N83</f>
        <v>249</v>
      </c>
      <c r="O83" s="172">
        <f>+'C56-C61'!O83+'C67-C72'!O83</f>
        <v>128</v>
      </c>
      <c r="P83" s="172">
        <f>+'C56-C61'!P83+'C67-C72'!P83</f>
        <v>121</v>
      </c>
      <c r="Q83" s="119"/>
      <c r="R83" s="172">
        <f>+'C56-C61'!R83+'C67-C72'!R83</f>
        <v>295</v>
      </c>
      <c r="S83" s="172">
        <f>+'C56-C61'!S83+'C67-C72'!S83</f>
        <v>148</v>
      </c>
      <c r="T83" s="172">
        <f>+'C56-C61'!T83+'C67-C72'!T83</f>
        <v>147</v>
      </c>
      <c r="U83" s="119"/>
      <c r="V83" s="172">
        <f>+'C56-C61'!V83+'C67-C72'!V83</f>
        <v>160</v>
      </c>
      <c r="W83" s="172">
        <f>+'C56-C61'!W83+'C67-C72'!W83</f>
        <v>73</v>
      </c>
      <c r="X83" s="172">
        <f>+'C56-C61'!X83+'C67-C72'!X83</f>
        <v>87</v>
      </c>
      <c r="Y83" s="119"/>
      <c r="Z83" s="172">
        <f>+'C56-C61'!Z83+'C67-C72'!Z83</f>
        <v>28</v>
      </c>
      <c r="AA83" s="172">
        <f>+'C56-C61'!AA83+'C67-C72'!AA83</f>
        <v>14</v>
      </c>
      <c r="AB83" s="172">
        <f>+'C56-C61'!AB83+'C67-C72'!AB83</f>
        <v>14</v>
      </c>
      <c r="AD83" s="108" t="s">
        <v>101</v>
      </c>
      <c r="AE83" s="103">
        <f t="shared" si="22"/>
        <v>30.934269553345032</v>
      </c>
      <c r="AF83" s="103">
        <f t="shared" si="23"/>
        <v>33.044164037854891</v>
      </c>
      <c r="AG83" s="103">
        <f t="shared" si="24"/>
        <v>28.869162485526822</v>
      </c>
      <c r="AH83" s="143"/>
      <c r="AI83" s="103">
        <f t="shared" si="25"/>
        <v>31.32867132867133</v>
      </c>
      <c r="AJ83" s="103">
        <f t="shared" si="26"/>
        <v>36.914600550964188</v>
      </c>
      <c r="AK83" s="103">
        <f t="shared" si="27"/>
        <v>25.568181818181817</v>
      </c>
      <c r="AL83" s="106"/>
      <c r="AM83" s="103">
        <f t="shared" si="28"/>
        <v>34.117647058823529</v>
      </c>
      <c r="AN83" s="103">
        <f t="shared" si="29"/>
        <v>33.934426229508198</v>
      </c>
      <c r="AO83" s="103">
        <f t="shared" si="30"/>
        <v>34.310344827586206</v>
      </c>
      <c r="AP83" s="106"/>
      <c r="AQ83" s="103">
        <f t="shared" si="31"/>
        <v>27.006507592190886</v>
      </c>
      <c r="AR83" s="103">
        <f t="shared" si="32"/>
        <v>27.350427350427353</v>
      </c>
      <c r="AS83" s="103">
        <f t="shared" si="33"/>
        <v>26.651982378854626</v>
      </c>
      <c r="AT83" s="106"/>
      <c r="AU83" s="103">
        <f t="shared" si="34"/>
        <v>36.196319018404907</v>
      </c>
      <c r="AV83" s="103">
        <f t="shared" si="35"/>
        <v>37.373737373737377</v>
      </c>
      <c r="AW83" s="103">
        <f t="shared" si="36"/>
        <v>35.083532219570408</v>
      </c>
      <c r="AX83" s="106"/>
      <c r="AY83" s="103">
        <f t="shared" si="37"/>
        <v>25.43720190779014</v>
      </c>
      <c r="AZ83" s="103">
        <f t="shared" si="38"/>
        <v>27.443609022556391</v>
      </c>
      <c r="BA83" s="103">
        <f t="shared" si="39"/>
        <v>23.966942148760332</v>
      </c>
      <c r="BB83" s="143"/>
      <c r="BC83" s="103">
        <f t="shared" si="43"/>
        <v>19.858156028368796</v>
      </c>
      <c r="BD83" s="103">
        <f t="shared" si="43"/>
        <v>20</v>
      </c>
      <c r="BE83" s="103">
        <f t="shared" si="43"/>
        <v>19.718309859154928</v>
      </c>
    </row>
    <row r="84" spans="1:60" ht="15" customHeight="1" x14ac:dyDescent="0.2">
      <c r="A84" s="108" t="s">
        <v>102</v>
      </c>
      <c r="B84" s="172">
        <f>+'C56-C61'!B84+'C67-C72'!B84</f>
        <v>555</v>
      </c>
      <c r="C84" s="172">
        <f>+'C56-C61'!C84+'C67-C72'!C84</f>
        <v>313</v>
      </c>
      <c r="D84" s="172">
        <f>+'C56-C61'!D84+'C67-C72'!D84</f>
        <v>242</v>
      </c>
      <c r="E84" s="119"/>
      <c r="F84" s="172">
        <f>+'C56-C61'!F84+'C67-C72'!F84</f>
        <v>129</v>
      </c>
      <c r="G84" s="172">
        <f>+'C56-C61'!G84+'C67-C72'!G84</f>
        <v>79</v>
      </c>
      <c r="H84" s="172">
        <f>+'C56-C61'!H84+'C67-C72'!H84</f>
        <v>50</v>
      </c>
      <c r="I84" s="119"/>
      <c r="J84" s="172">
        <f>+'C56-C61'!J84+'C67-C72'!J84</f>
        <v>132</v>
      </c>
      <c r="K84" s="172">
        <f>+'C56-C61'!K84+'C67-C72'!K84</f>
        <v>64</v>
      </c>
      <c r="L84" s="172">
        <f>+'C56-C61'!L84+'C67-C72'!L84</f>
        <v>68</v>
      </c>
      <c r="M84" s="119"/>
      <c r="N84" s="172">
        <f>+'C56-C61'!N84+'C67-C72'!N84</f>
        <v>114</v>
      </c>
      <c r="O84" s="172">
        <f>+'C56-C61'!O84+'C67-C72'!O84</f>
        <v>64</v>
      </c>
      <c r="P84" s="172">
        <f>+'C56-C61'!P84+'C67-C72'!P84</f>
        <v>50</v>
      </c>
      <c r="Q84" s="119"/>
      <c r="R84" s="172">
        <f>+'C56-C61'!R84+'C67-C72'!R84</f>
        <v>110</v>
      </c>
      <c r="S84" s="172">
        <f>+'C56-C61'!S84+'C67-C72'!S84</f>
        <v>67</v>
      </c>
      <c r="T84" s="172">
        <f>+'C56-C61'!T84+'C67-C72'!T84</f>
        <v>43</v>
      </c>
      <c r="U84" s="119"/>
      <c r="V84" s="172">
        <f>+'C56-C61'!V84+'C67-C72'!V84</f>
        <v>53</v>
      </c>
      <c r="W84" s="172">
        <f>+'C56-C61'!W84+'C67-C72'!W84</f>
        <v>31</v>
      </c>
      <c r="X84" s="172">
        <f>+'C56-C61'!X84+'C67-C72'!X84</f>
        <v>22</v>
      </c>
      <c r="Y84" s="119"/>
      <c r="Z84" s="172">
        <f>+'C56-C61'!Z84+'C67-C72'!Z84</f>
        <v>17</v>
      </c>
      <c r="AA84" s="172">
        <f>+'C56-C61'!AA84+'C67-C72'!AA84</f>
        <v>8</v>
      </c>
      <c r="AB84" s="172">
        <f>+'C56-C61'!AB84+'C67-C72'!AB84</f>
        <v>9</v>
      </c>
      <c r="AD84" s="108" t="s">
        <v>102</v>
      </c>
      <c r="AE84" s="103">
        <f t="shared" si="22"/>
        <v>33.075089392133492</v>
      </c>
      <c r="AF84" s="103">
        <f t="shared" si="23"/>
        <v>37.939393939393938</v>
      </c>
      <c r="AG84" s="103">
        <f t="shared" si="24"/>
        <v>28.370457209847601</v>
      </c>
      <c r="AH84" s="143"/>
      <c r="AI84" s="103">
        <f t="shared" si="25"/>
        <v>29.384965831435078</v>
      </c>
      <c r="AJ84" s="103">
        <f t="shared" si="26"/>
        <v>34.347826086956523</v>
      </c>
      <c r="AK84" s="103">
        <f t="shared" si="27"/>
        <v>23.923444976076556</v>
      </c>
      <c r="AL84" s="106"/>
      <c r="AM84" s="103">
        <f t="shared" si="28"/>
        <v>35.967302452316076</v>
      </c>
      <c r="AN84" s="103">
        <f t="shared" si="29"/>
        <v>37.647058823529413</v>
      </c>
      <c r="AO84" s="103">
        <f t="shared" si="30"/>
        <v>34.517766497461928</v>
      </c>
      <c r="AP84" s="106"/>
      <c r="AQ84" s="103">
        <f t="shared" si="31"/>
        <v>37.5</v>
      </c>
      <c r="AR84" s="103">
        <f t="shared" si="32"/>
        <v>41.830065359477125</v>
      </c>
      <c r="AS84" s="103">
        <f t="shared" si="33"/>
        <v>33.112582781456958</v>
      </c>
      <c r="AT84" s="106"/>
      <c r="AU84" s="103">
        <f t="shared" si="34"/>
        <v>45.081967213114751</v>
      </c>
      <c r="AV84" s="103">
        <f t="shared" si="35"/>
        <v>53.174603174603178</v>
      </c>
      <c r="AW84" s="103">
        <f t="shared" si="36"/>
        <v>36.440677966101696</v>
      </c>
      <c r="AX84" s="106"/>
      <c r="AY84" s="103">
        <f t="shared" si="37"/>
        <v>27.604166666666668</v>
      </c>
      <c r="AZ84" s="103">
        <f t="shared" si="38"/>
        <v>33.695652173913047</v>
      </c>
      <c r="BA84" s="103">
        <f t="shared" si="39"/>
        <v>22</v>
      </c>
      <c r="BB84" s="143"/>
      <c r="BC84" s="103">
        <f t="shared" si="43"/>
        <v>12.878787878787879</v>
      </c>
      <c r="BD84" s="103">
        <f t="shared" si="43"/>
        <v>14.814814814814813</v>
      </c>
      <c r="BE84" s="103">
        <f t="shared" si="43"/>
        <v>11.538461538461538</v>
      </c>
    </row>
    <row r="85" spans="1:60" ht="15" customHeight="1" x14ac:dyDescent="0.2">
      <c r="A85" s="108" t="s">
        <v>103</v>
      </c>
      <c r="B85" s="172">
        <f>+'C56-C61'!B85+'C67-C72'!B85</f>
        <v>4899</v>
      </c>
      <c r="C85" s="172">
        <f>+'C56-C61'!C85+'C67-C72'!C85</f>
        <v>2657</v>
      </c>
      <c r="D85" s="172">
        <f>+'C56-C61'!D85+'C67-C72'!D85</f>
        <v>2242</v>
      </c>
      <c r="E85" s="119"/>
      <c r="F85" s="172">
        <f>+'C56-C61'!F85+'C67-C72'!F85</f>
        <v>1289</v>
      </c>
      <c r="G85" s="172">
        <f>+'C56-C61'!G85+'C67-C72'!G85</f>
        <v>736</v>
      </c>
      <c r="H85" s="172">
        <f>+'C56-C61'!H85+'C67-C72'!H85</f>
        <v>553</v>
      </c>
      <c r="I85" s="119"/>
      <c r="J85" s="172">
        <f>+'C56-C61'!J85+'C67-C72'!J85</f>
        <v>1241</v>
      </c>
      <c r="K85" s="172">
        <f>+'C56-C61'!K85+'C67-C72'!K85</f>
        <v>646</v>
      </c>
      <c r="L85" s="172">
        <f>+'C56-C61'!L85+'C67-C72'!L85</f>
        <v>595</v>
      </c>
      <c r="M85" s="119"/>
      <c r="N85" s="172">
        <f>+'C56-C61'!N85+'C67-C72'!N85</f>
        <v>847</v>
      </c>
      <c r="O85" s="172">
        <f>+'C56-C61'!O85+'C67-C72'!O85</f>
        <v>468</v>
      </c>
      <c r="P85" s="172">
        <f>+'C56-C61'!P85+'C67-C72'!P85</f>
        <v>379</v>
      </c>
      <c r="Q85" s="119"/>
      <c r="R85" s="172">
        <f>+'C56-C61'!R85+'C67-C72'!R85</f>
        <v>878</v>
      </c>
      <c r="S85" s="172">
        <f>+'C56-C61'!S85+'C67-C72'!S85</f>
        <v>485</v>
      </c>
      <c r="T85" s="172">
        <f>+'C56-C61'!T85+'C67-C72'!T85</f>
        <v>393</v>
      </c>
      <c r="U85" s="119"/>
      <c r="V85" s="172">
        <f>+'C56-C61'!V85+'C67-C72'!V85</f>
        <v>509</v>
      </c>
      <c r="W85" s="172">
        <f>+'C56-C61'!W85+'C67-C72'!W85</f>
        <v>254</v>
      </c>
      <c r="X85" s="172">
        <f>+'C56-C61'!X85+'C67-C72'!X85</f>
        <v>255</v>
      </c>
      <c r="Y85" s="119"/>
      <c r="Z85" s="172">
        <f>+'C56-C61'!Z85+'C67-C72'!Z85</f>
        <v>135</v>
      </c>
      <c r="AA85" s="172">
        <f>+'C56-C61'!AA85+'C67-C72'!AA85</f>
        <v>68</v>
      </c>
      <c r="AB85" s="172">
        <f>+'C56-C61'!AB85+'C67-C72'!AB85</f>
        <v>67</v>
      </c>
      <c r="AD85" s="108" t="s">
        <v>103</v>
      </c>
      <c r="AE85" s="103">
        <f t="shared" si="22"/>
        <v>34.707757704569609</v>
      </c>
      <c r="AF85" s="103">
        <f t="shared" si="23"/>
        <v>38.440393518518519</v>
      </c>
      <c r="AG85" s="103">
        <f t="shared" si="24"/>
        <v>31.125919755657367</v>
      </c>
      <c r="AH85" s="143"/>
      <c r="AI85" s="103">
        <f t="shared" si="25"/>
        <v>33.903208837453974</v>
      </c>
      <c r="AJ85" s="103">
        <f t="shared" si="26"/>
        <v>36.947791164658632</v>
      </c>
      <c r="AK85" s="103">
        <f t="shared" si="27"/>
        <v>30.5524861878453</v>
      </c>
      <c r="AL85" s="106"/>
      <c r="AM85" s="103">
        <f t="shared" si="28"/>
        <v>39.623243933588761</v>
      </c>
      <c r="AN85" s="103">
        <f t="shared" si="29"/>
        <v>41.463414634146339</v>
      </c>
      <c r="AO85" s="103">
        <f t="shared" si="30"/>
        <v>37.801778907242692</v>
      </c>
      <c r="AP85" s="106"/>
      <c r="AQ85" s="103">
        <f t="shared" si="31"/>
        <v>33.557844690966718</v>
      </c>
      <c r="AR85" s="103">
        <f t="shared" si="32"/>
        <v>38.235294117647058</v>
      </c>
      <c r="AS85" s="103">
        <f t="shared" si="33"/>
        <v>29.153846153846153</v>
      </c>
      <c r="AT85" s="106"/>
      <c r="AU85" s="103">
        <f t="shared" si="34"/>
        <v>39.460674157303373</v>
      </c>
      <c r="AV85" s="103">
        <f t="shared" si="35"/>
        <v>45.32710280373832</v>
      </c>
      <c r="AW85" s="103">
        <f t="shared" si="36"/>
        <v>34.025974025974023</v>
      </c>
      <c r="AX85" s="106"/>
      <c r="AY85" s="103">
        <f t="shared" si="37"/>
        <v>27.045696068012752</v>
      </c>
      <c r="AZ85" s="103">
        <f t="shared" si="38"/>
        <v>30.975609756097562</v>
      </c>
      <c r="BA85" s="103">
        <f t="shared" si="39"/>
        <v>24.011299435028249</v>
      </c>
      <c r="BB85" s="143"/>
      <c r="BC85" s="103">
        <f t="shared" si="43"/>
        <v>24.545454545454547</v>
      </c>
      <c r="BD85" s="103">
        <f t="shared" si="43"/>
        <v>27.419354838709676</v>
      </c>
      <c r="BE85" s="103">
        <f t="shared" si="43"/>
        <v>22.185430463576157</v>
      </c>
    </row>
    <row r="86" spans="1:60" ht="15" customHeight="1" x14ac:dyDescent="0.2">
      <c r="A86" s="108" t="s">
        <v>104</v>
      </c>
      <c r="B86" s="172">
        <f>+'C56-C61'!B86+'C67-C72'!B86</f>
        <v>3695</v>
      </c>
      <c r="C86" s="172">
        <f>+'C56-C61'!C86+'C67-C72'!C86</f>
        <v>1975</v>
      </c>
      <c r="D86" s="172">
        <f>+'C56-C61'!D86+'C67-C72'!D86</f>
        <v>1720</v>
      </c>
      <c r="E86" s="119"/>
      <c r="F86" s="172">
        <f>+'C56-C61'!F86+'C67-C72'!F86</f>
        <v>827</v>
      </c>
      <c r="G86" s="172">
        <f>+'C56-C61'!G86+'C67-C72'!G86</f>
        <v>454</v>
      </c>
      <c r="H86" s="172">
        <f>+'C56-C61'!H86+'C67-C72'!H86</f>
        <v>373</v>
      </c>
      <c r="I86" s="119"/>
      <c r="J86" s="172">
        <f>+'C56-C61'!J86+'C67-C72'!J86</f>
        <v>952</v>
      </c>
      <c r="K86" s="172">
        <f>+'C56-C61'!K86+'C67-C72'!K86</f>
        <v>529</v>
      </c>
      <c r="L86" s="172">
        <f>+'C56-C61'!L86+'C67-C72'!L86</f>
        <v>423</v>
      </c>
      <c r="M86" s="119"/>
      <c r="N86" s="172">
        <f>+'C56-C61'!N86+'C67-C72'!N86</f>
        <v>596</v>
      </c>
      <c r="O86" s="172">
        <f>+'C56-C61'!O86+'C67-C72'!O86</f>
        <v>314</v>
      </c>
      <c r="P86" s="172">
        <f>+'C56-C61'!P86+'C67-C72'!P86</f>
        <v>282</v>
      </c>
      <c r="Q86" s="119"/>
      <c r="R86" s="172">
        <f>+'C56-C61'!R86+'C67-C72'!R86</f>
        <v>719</v>
      </c>
      <c r="S86" s="172">
        <f>+'C56-C61'!S86+'C67-C72'!S86</f>
        <v>374</v>
      </c>
      <c r="T86" s="172">
        <f>+'C56-C61'!T86+'C67-C72'!T86</f>
        <v>345</v>
      </c>
      <c r="U86" s="119"/>
      <c r="V86" s="172">
        <f>+'C56-C61'!V86+'C67-C72'!V86</f>
        <v>523</v>
      </c>
      <c r="W86" s="172">
        <f>+'C56-C61'!W86+'C67-C72'!W86</f>
        <v>258</v>
      </c>
      <c r="X86" s="172">
        <f>+'C56-C61'!X86+'C67-C72'!X86</f>
        <v>265</v>
      </c>
      <c r="Y86" s="119"/>
      <c r="Z86" s="172">
        <f>+'C56-C61'!Z86+'C67-C72'!Z86</f>
        <v>78</v>
      </c>
      <c r="AA86" s="172">
        <f>+'C56-C61'!AA86+'C67-C72'!AA86</f>
        <v>46</v>
      </c>
      <c r="AB86" s="172">
        <f>+'C56-C61'!AB86+'C67-C72'!AB86</f>
        <v>32</v>
      </c>
      <c r="AD86" s="108" t="s">
        <v>104</v>
      </c>
      <c r="AE86" s="103">
        <f t="shared" si="22"/>
        <v>31.021744605826544</v>
      </c>
      <c r="AF86" s="103">
        <f t="shared" si="23"/>
        <v>33.847472150814049</v>
      </c>
      <c r="AG86" s="103">
        <f t="shared" si="24"/>
        <v>28.308097432521397</v>
      </c>
      <c r="AH86" s="143"/>
      <c r="AI86" s="103">
        <f t="shared" si="25"/>
        <v>25.691208449829141</v>
      </c>
      <c r="AJ86" s="103">
        <f t="shared" si="26"/>
        <v>28.286604361370713</v>
      </c>
      <c r="AK86" s="103">
        <f t="shared" si="27"/>
        <v>23.110285006195788</v>
      </c>
      <c r="AL86" s="106"/>
      <c r="AM86" s="103">
        <f t="shared" si="28"/>
        <v>35.416666666666671</v>
      </c>
      <c r="AN86" s="103">
        <f t="shared" si="29"/>
        <v>38.613138686131386</v>
      </c>
      <c r="AO86" s="103">
        <f t="shared" si="30"/>
        <v>32.094081942336871</v>
      </c>
      <c r="AP86" s="106"/>
      <c r="AQ86" s="103">
        <f t="shared" si="31"/>
        <v>28.38095238095238</v>
      </c>
      <c r="AR86" s="103">
        <f t="shared" si="32"/>
        <v>30.6640625</v>
      </c>
      <c r="AS86" s="103">
        <f t="shared" si="33"/>
        <v>26.208178438661712</v>
      </c>
      <c r="AT86" s="106"/>
      <c r="AU86" s="103">
        <f t="shared" si="34"/>
        <v>37.061855670103093</v>
      </c>
      <c r="AV86" s="103">
        <f t="shared" si="35"/>
        <v>39.660657476139974</v>
      </c>
      <c r="AW86" s="103">
        <f t="shared" si="36"/>
        <v>34.603811434302912</v>
      </c>
      <c r="AX86" s="106"/>
      <c r="AY86" s="103">
        <f t="shared" si="37"/>
        <v>32.145052243392747</v>
      </c>
      <c r="AZ86" s="103">
        <f t="shared" si="38"/>
        <v>35.14986376021799</v>
      </c>
      <c r="BA86" s="103">
        <f t="shared" si="39"/>
        <v>29.675251959686449</v>
      </c>
      <c r="BB86" s="143"/>
      <c r="BC86" s="103">
        <f t="shared" si="43"/>
        <v>23.145400593471809</v>
      </c>
      <c r="BD86" s="103">
        <f t="shared" si="43"/>
        <v>28.930817610062892</v>
      </c>
      <c r="BE86" s="103">
        <f t="shared" si="43"/>
        <v>17.977528089887642</v>
      </c>
    </row>
    <row r="87" spans="1:60" ht="15" customHeight="1" thickBot="1" x14ac:dyDescent="0.25">
      <c r="A87" s="123" t="s">
        <v>105</v>
      </c>
      <c r="B87" s="121">
        <f>+'C56-C61'!B87+'C67-C72'!B87</f>
        <v>606</v>
      </c>
      <c r="C87" s="121">
        <f>+'C56-C61'!C87+'C67-C72'!C87</f>
        <v>324</v>
      </c>
      <c r="D87" s="121">
        <f>+'C56-C61'!D87+'C67-C72'!D87</f>
        <v>282</v>
      </c>
      <c r="E87" s="121"/>
      <c r="F87" s="121">
        <f>+'C56-C61'!F87+'C67-C72'!F87</f>
        <v>211</v>
      </c>
      <c r="G87" s="121">
        <f>+'C56-C61'!G87+'C67-C72'!G87</f>
        <v>104</v>
      </c>
      <c r="H87" s="121">
        <f>+'C56-C61'!H87+'C67-C72'!H87</f>
        <v>107</v>
      </c>
      <c r="I87" s="121"/>
      <c r="J87" s="121">
        <f>+'C56-C61'!J87+'C67-C72'!J87</f>
        <v>113</v>
      </c>
      <c r="K87" s="121">
        <f>+'C56-C61'!K87+'C67-C72'!K87</f>
        <v>63</v>
      </c>
      <c r="L87" s="121">
        <f>+'C56-C61'!L87+'C67-C72'!L87</f>
        <v>50</v>
      </c>
      <c r="M87" s="121"/>
      <c r="N87" s="121">
        <f>+'C56-C61'!N87+'C67-C72'!N87</f>
        <v>97</v>
      </c>
      <c r="O87" s="121">
        <f>+'C56-C61'!O87+'C67-C72'!O87</f>
        <v>49</v>
      </c>
      <c r="P87" s="121">
        <f>+'C56-C61'!P87+'C67-C72'!P87</f>
        <v>48</v>
      </c>
      <c r="Q87" s="121"/>
      <c r="R87" s="121">
        <f>+'C56-C61'!R87+'C67-C72'!R87</f>
        <v>100</v>
      </c>
      <c r="S87" s="121">
        <f>+'C56-C61'!S87+'C67-C72'!S87</f>
        <v>59</v>
      </c>
      <c r="T87" s="121">
        <f>+'C56-C61'!T87+'C67-C72'!T87</f>
        <v>41</v>
      </c>
      <c r="U87" s="121"/>
      <c r="V87" s="121">
        <f>+'C56-C61'!V87+'C67-C72'!V87</f>
        <v>52</v>
      </c>
      <c r="W87" s="121">
        <f>+'C56-C61'!W87+'C67-C72'!W87</f>
        <v>32</v>
      </c>
      <c r="X87" s="121">
        <f>+'C56-C61'!X87+'C67-C72'!X87</f>
        <v>20</v>
      </c>
      <c r="Y87" s="121"/>
      <c r="Z87" s="121">
        <f>+'C56-C61'!Z87+'C67-C72'!Z87</f>
        <v>33</v>
      </c>
      <c r="AA87" s="121">
        <f>+'C56-C61'!AA87+'C67-C72'!AA87</f>
        <v>17</v>
      </c>
      <c r="AB87" s="121">
        <f>+'C56-C61'!AB87+'C67-C72'!AB87</f>
        <v>16</v>
      </c>
      <c r="AD87" s="123" t="s">
        <v>105</v>
      </c>
      <c r="AE87" s="105">
        <f t="shared" si="22"/>
        <v>30.421686746987952</v>
      </c>
      <c r="AF87" s="105">
        <f t="shared" si="23"/>
        <v>31.517509727626457</v>
      </c>
      <c r="AG87" s="105">
        <f t="shared" si="24"/>
        <v>29.253112033195023</v>
      </c>
      <c r="AH87" s="156"/>
      <c r="AI87" s="105">
        <f t="shared" si="25"/>
        <v>35.284280936454849</v>
      </c>
      <c r="AJ87" s="105">
        <f t="shared" si="26"/>
        <v>32.807570977917983</v>
      </c>
      <c r="AK87" s="105">
        <f t="shared" si="27"/>
        <v>38.078291814946617</v>
      </c>
      <c r="AL87" s="101"/>
      <c r="AM87" s="105">
        <f t="shared" si="28"/>
        <v>22.244094488188974</v>
      </c>
      <c r="AN87" s="105">
        <f t="shared" si="29"/>
        <v>25.099601593625497</v>
      </c>
      <c r="AO87" s="105">
        <f t="shared" si="30"/>
        <v>19.45525291828794</v>
      </c>
      <c r="AP87" s="101"/>
      <c r="AQ87" s="105">
        <f t="shared" si="31"/>
        <v>28.197674418604652</v>
      </c>
      <c r="AR87" s="105">
        <f t="shared" si="32"/>
        <v>27.071823204419886</v>
      </c>
      <c r="AS87" s="105">
        <f t="shared" si="33"/>
        <v>29.447852760736197</v>
      </c>
      <c r="AT87" s="101"/>
      <c r="AU87" s="105">
        <f t="shared" si="34"/>
        <v>34.482758620689658</v>
      </c>
      <c r="AV87" s="105">
        <f t="shared" si="35"/>
        <v>40.410958904109592</v>
      </c>
      <c r="AW87" s="105">
        <f t="shared" si="36"/>
        <v>28.472222222222221</v>
      </c>
      <c r="AX87" s="101"/>
      <c r="AY87" s="105">
        <f t="shared" si="37"/>
        <v>25.242718446601941</v>
      </c>
      <c r="AZ87" s="105">
        <f t="shared" si="38"/>
        <v>28.318584070796462</v>
      </c>
      <c r="BA87" s="105">
        <f t="shared" si="39"/>
        <v>21.50537634408602</v>
      </c>
      <c r="BB87" s="156"/>
      <c r="BC87" s="105">
        <f t="shared" si="43"/>
        <v>71.739130434782609</v>
      </c>
      <c r="BD87" s="105">
        <f t="shared" si="43"/>
        <v>85</v>
      </c>
      <c r="BE87" s="105">
        <f t="shared" si="43"/>
        <v>61.53846153846154</v>
      </c>
    </row>
    <row r="88" spans="1:60" ht="15" customHeight="1" x14ac:dyDescent="0.2">
      <c r="A88" s="317" t="s">
        <v>256</v>
      </c>
      <c r="B88" s="317"/>
      <c r="C88" s="317"/>
      <c r="D88" s="317"/>
      <c r="E88" s="317"/>
      <c r="F88" s="317"/>
      <c r="G88" s="317"/>
      <c r="H88" s="317"/>
      <c r="I88" s="317"/>
      <c r="J88" s="317"/>
      <c r="K88" s="317"/>
      <c r="L88" s="317"/>
      <c r="M88" s="317"/>
      <c r="N88" s="317"/>
      <c r="O88" s="317"/>
      <c r="P88" s="317"/>
      <c r="Q88" s="317"/>
      <c r="R88" s="317"/>
      <c r="S88" s="317"/>
      <c r="T88" s="317"/>
      <c r="U88" s="317"/>
      <c r="V88" s="317"/>
      <c r="W88" s="317"/>
      <c r="X88" s="317"/>
      <c r="Y88" s="317"/>
      <c r="Z88" s="317"/>
      <c r="AA88" s="317"/>
      <c r="AB88" s="317"/>
      <c r="AD88" s="317" t="s">
        <v>256</v>
      </c>
      <c r="AE88" s="317"/>
      <c r="AF88" s="317"/>
      <c r="AG88" s="317"/>
      <c r="AH88" s="317"/>
      <c r="AI88" s="317"/>
      <c r="AJ88" s="317"/>
      <c r="AK88" s="317"/>
      <c r="AL88" s="317"/>
      <c r="AM88" s="317"/>
      <c r="AN88" s="317"/>
      <c r="AO88" s="317"/>
      <c r="AP88" s="317"/>
      <c r="AQ88" s="317"/>
      <c r="AR88" s="317"/>
      <c r="AS88" s="317"/>
      <c r="AT88" s="317"/>
      <c r="AU88" s="317"/>
      <c r="AV88" s="317"/>
      <c r="AW88" s="317"/>
      <c r="AX88" s="317"/>
      <c r="AY88" s="317"/>
      <c r="AZ88" s="317"/>
      <c r="BA88" s="317"/>
      <c r="BB88" s="317"/>
      <c r="BC88" s="317"/>
      <c r="BD88" s="317"/>
      <c r="BE88" s="317"/>
    </row>
    <row r="89" spans="1:60" ht="15" customHeight="1" x14ac:dyDescent="0.2">
      <c r="A89" s="318" t="s">
        <v>242</v>
      </c>
      <c r="B89" s="318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D89" s="318" t="s">
        <v>242</v>
      </c>
      <c r="AE89" s="318"/>
      <c r="AF89" s="318"/>
      <c r="AG89" s="318"/>
      <c r="AH89" s="318"/>
      <c r="AI89" s="318"/>
      <c r="AJ89" s="318"/>
      <c r="AK89" s="318"/>
      <c r="AL89" s="318"/>
      <c r="AM89" s="318"/>
      <c r="AN89" s="318"/>
      <c r="AO89" s="318"/>
      <c r="AP89" s="318"/>
      <c r="AQ89" s="318"/>
      <c r="AR89" s="318"/>
      <c r="AS89" s="318"/>
      <c r="AT89" s="318"/>
      <c r="AU89" s="318"/>
      <c r="AV89" s="318"/>
      <c r="AW89" s="318"/>
      <c r="AX89" s="318"/>
      <c r="AY89" s="318"/>
      <c r="AZ89" s="318"/>
      <c r="BA89" s="318"/>
      <c r="BB89" s="318"/>
      <c r="BC89" s="318"/>
      <c r="BD89" s="318"/>
      <c r="BE89" s="318"/>
    </row>
    <row r="92" spans="1:60" ht="15" customHeight="1" x14ac:dyDescent="0.2">
      <c r="Z92" s="29"/>
      <c r="AA92" s="308" t="s">
        <v>356</v>
      </c>
      <c r="AB92" s="308"/>
      <c r="BF92" s="29"/>
      <c r="BG92" s="308" t="s">
        <v>356</v>
      </c>
      <c r="BH92" s="308"/>
    </row>
    <row r="93" spans="1:60" ht="15" customHeight="1" x14ac:dyDescent="0.2">
      <c r="Z93" s="30"/>
      <c r="AA93" s="308"/>
      <c r="AB93" s="308"/>
      <c r="BF93" s="30"/>
      <c r="BG93" s="308"/>
      <c r="BH93" s="308"/>
    </row>
    <row r="96" spans="1:60" ht="15" customHeight="1" x14ac:dyDescent="0.2">
      <c r="A96" s="326" t="s">
        <v>297</v>
      </c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D96" s="326" t="s">
        <v>298</v>
      </c>
      <c r="AE96" s="326"/>
      <c r="AF96" s="326"/>
      <c r="AG96" s="326"/>
      <c r="AH96" s="326"/>
      <c r="AI96" s="326"/>
      <c r="AJ96" s="326"/>
      <c r="AK96" s="326"/>
      <c r="AL96" s="326"/>
      <c r="AM96" s="326"/>
      <c r="AN96" s="326"/>
      <c r="AO96" s="326"/>
      <c r="AP96" s="326"/>
      <c r="AQ96" s="326"/>
      <c r="AR96" s="326"/>
      <c r="AS96" s="326"/>
      <c r="AT96" s="326"/>
      <c r="AU96" s="326"/>
      <c r="AV96" s="326"/>
      <c r="AW96" s="326"/>
      <c r="AX96" s="326"/>
      <c r="AY96" s="326"/>
      <c r="AZ96" s="326"/>
      <c r="BA96" s="326"/>
      <c r="BB96" s="326"/>
      <c r="BC96" s="326"/>
      <c r="BD96" s="326"/>
      <c r="BE96" s="326"/>
      <c r="BF96" s="102"/>
    </row>
    <row r="97" spans="1:58" ht="15" customHeight="1" x14ac:dyDescent="0.2">
      <c r="A97" s="325" t="s">
        <v>141</v>
      </c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5"/>
      <c r="AB97" s="325"/>
      <c r="AD97" s="325" t="s">
        <v>142</v>
      </c>
      <c r="AE97" s="325"/>
      <c r="AF97" s="325"/>
      <c r="AG97" s="325"/>
      <c r="AH97" s="325"/>
      <c r="AI97" s="325"/>
      <c r="AJ97" s="325"/>
      <c r="AK97" s="325"/>
      <c r="AL97" s="325"/>
      <c r="AM97" s="325"/>
      <c r="AN97" s="325"/>
      <c r="AO97" s="325"/>
      <c r="AP97" s="325"/>
      <c r="AQ97" s="325"/>
      <c r="AR97" s="325"/>
      <c r="AS97" s="325"/>
      <c r="AT97" s="325"/>
      <c r="AU97" s="325"/>
      <c r="AV97" s="325"/>
      <c r="AW97" s="325"/>
      <c r="AX97" s="325"/>
      <c r="AY97" s="325"/>
      <c r="AZ97" s="325"/>
      <c r="BA97" s="325"/>
      <c r="BB97" s="325"/>
      <c r="BC97" s="325"/>
      <c r="BD97" s="325"/>
      <c r="BE97" s="325"/>
      <c r="BF97" s="102"/>
    </row>
    <row r="98" spans="1:58" ht="15" customHeight="1" x14ac:dyDescent="0.2">
      <c r="A98" s="321" t="s">
        <v>254</v>
      </c>
      <c r="B98" s="321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D98" s="321" t="s">
        <v>254</v>
      </c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102"/>
    </row>
    <row r="99" spans="1:58" ht="15" customHeight="1" x14ac:dyDescent="0.2">
      <c r="A99" s="321" t="s">
        <v>264</v>
      </c>
      <c r="B99" s="321"/>
      <c r="C99" s="321"/>
      <c r="D99" s="321"/>
      <c r="E99" s="321"/>
      <c r="F99" s="321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D99" s="321" t="s">
        <v>264</v>
      </c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1"/>
      <c r="AS99" s="321"/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102"/>
    </row>
    <row r="100" spans="1:58" ht="15" customHeight="1" x14ac:dyDescent="0.2">
      <c r="A100" s="321" t="s">
        <v>248</v>
      </c>
      <c r="B100" s="321"/>
      <c r="C100" s="321"/>
      <c r="D100" s="321"/>
      <c r="E100" s="321"/>
      <c r="F100" s="321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D100" s="321" t="s">
        <v>248</v>
      </c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  <c r="AP100" s="321"/>
      <c r="AQ100" s="321"/>
      <c r="AR100" s="321"/>
      <c r="AS100" s="321"/>
      <c r="AT100" s="321"/>
      <c r="AU100" s="321"/>
      <c r="AV100" s="321"/>
      <c r="AW100" s="321"/>
      <c r="AX100" s="321"/>
      <c r="AY100" s="321"/>
      <c r="AZ100" s="321"/>
      <c r="BA100" s="321"/>
      <c r="BB100" s="321"/>
      <c r="BC100" s="321"/>
      <c r="BD100" s="321"/>
      <c r="BE100" s="321"/>
      <c r="BF100" s="102"/>
    </row>
    <row r="101" spans="1:58" ht="15" customHeight="1" x14ac:dyDescent="0.2">
      <c r="A101" s="321" t="s">
        <v>513</v>
      </c>
      <c r="B101" s="321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D101" s="321" t="s">
        <v>513</v>
      </c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  <c r="AP101" s="321"/>
      <c r="AQ101" s="321"/>
      <c r="AR101" s="321"/>
      <c r="AS101" s="321"/>
      <c r="AT101" s="321"/>
      <c r="AU101" s="321"/>
      <c r="AV101" s="321"/>
      <c r="AW101" s="321"/>
      <c r="AX101" s="321"/>
      <c r="AY101" s="321"/>
      <c r="AZ101" s="321"/>
      <c r="BA101" s="321"/>
      <c r="BB101" s="321"/>
      <c r="BC101" s="321"/>
      <c r="BD101" s="321"/>
      <c r="BE101" s="321"/>
      <c r="BF101" s="102"/>
    </row>
    <row r="102" spans="1:58" ht="15" customHeight="1" thickBot="1" x14ac:dyDescent="0.25">
      <c r="A102" s="100"/>
      <c r="B102" s="142"/>
      <c r="C102" s="100"/>
      <c r="D102" s="100"/>
      <c r="E102" s="100"/>
      <c r="F102" s="101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D102" s="100"/>
      <c r="AE102" s="142"/>
      <c r="AF102" s="100"/>
      <c r="AG102" s="100"/>
      <c r="AH102" s="100"/>
      <c r="AI102" s="101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2"/>
    </row>
    <row r="103" spans="1:58" ht="15" customHeight="1" x14ac:dyDescent="0.2">
      <c r="A103" s="323" t="s">
        <v>260</v>
      </c>
      <c r="B103" s="316" t="s">
        <v>261</v>
      </c>
      <c r="C103" s="316"/>
      <c r="D103" s="316"/>
      <c r="E103" s="109"/>
      <c r="F103" s="316" t="s">
        <v>116</v>
      </c>
      <c r="G103" s="316"/>
      <c r="H103" s="316"/>
      <c r="I103" s="109"/>
      <c r="J103" s="316" t="s">
        <v>117</v>
      </c>
      <c r="K103" s="316"/>
      <c r="L103" s="316"/>
      <c r="M103" s="109"/>
      <c r="N103" s="316" t="s">
        <v>118</v>
      </c>
      <c r="O103" s="316"/>
      <c r="P103" s="316"/>
      <c r="Q103" s="109"/>
      <c r="R103" s="316" t="s">
        <v>119</v>
      </c>
      <c r="S103" s="316"/>
      <c r="T103" s="316"/>
      <c r="U103" s="109"/>
      <c r="V103" s="316" t="s">
        <v>120</v>
      </c>
      <c r="W103" s="316"/>
      <c r="X103" s="316"/>
      <c r="Y103" s="109"/>
      <c r="Z103" s="316" t="s">
        <v>121</v>
      </c>
      <c r="AA103" s="316"/>
      <c r="AB103" s="316"/>
      <c r="AD103" s="323" t="s">
        <v>260</v>
      </c>
      <c r="AE103" s="316" t="s">
        <v>261</v>
      </c>
      <c r="AF103" s="316"/>
      <c r="AG103" s="316"/>
      <c r="AH103" s="109"/>
      <c r="AI103" s="316" t="s">
        <v>116</v>
      </c>
      <c r="AJ103" s="316"/>
      <c r="AK103" s="316"/>
      <c r="AL103" s="109"/>
      <c r="AM103" s="316" t="s">
        <v>117</v>
      </c>
      <c r="AN103" s="316"/>
      <c r="AO103" s="316"/>
      <c r="AP103" s="109"/>
      <c r="AQ103" s="316" t="s">
        <v>118</v>
      </c>
      <c r="AR103" s="316"/>
      <c r="AS103" s="316"/>
      <c r="AT103" s="109"/>
      <c r="AU103" s="316" t="s">
        <v>119</v>
      </c>
      <c r="AV103" s="316"/>
      <c r="AW103" s="316"/>
      <c r="AX103" s="109"/>
      <c r="AY103" s="316" t="s">
        <v>120</v>
      </c>
      <c r="AZ103" s="316"/>
      <c r="BA103" s="316"/>
      <c r="BB103" s="109"/>
      <c r="BC103" s="316" t="s">
        <v>121</v>
      </c>
      <c r="BD103" s="316"/>
      <c r="BE103" s="316"/>
      <c r="BF103" s="102"/>
    </row>
    <row r="104" spans="1:58" ht="15" customHeight="1" thickBot="1" x14ac:dyDescent="0.25">
      <c r="A104" s="324"/>
      <c r="B104" s="110" t="s">
        <v>70</v>
      </c>
      <c r="C104" s="110" t="s">
        <v>71</v>
      </c>
      <c r="D104" s="110" t="s">
        <v>72</v>
      </c>
      <c r="E104" s="111"/>
      <c r="F104" s="110" t="s">
        <v>70</v>
      </c>
      <c r="G104" s="110" t="s">
        <v>71</v>
      </c>
      <c r="H104" s="110" t="s">
        <v>72</v>
      </c>
      <c r="I104" s="111"/>
      <c r="J104" s="110" t="s">
        <v>70</v>
      </c>
      <c r="K104" s="110" t="s">
        <v>71</v>
      </c>
      <c r="L104" s="110" t="s">
        <v>72</v>
      </c>
      <c r="M104" s="111"/>
      <c r="N104" s="110" t="s">
        <v>70</v>
      </c>
      <c r="O104" s="110" t="s">
        <v>71</v>
      </c>
      <c r="P104" s="110" t="s">
        <v>72</v>
      </c>
      <c r="Q104" s="111"/>
      <c r="R104" s="110" t="s">
        <v>70</v>
      </c>
      <c r="S104" s="110" t="s">
        <v>71</v>
      </c>
      <c r="T104" s="110" t="s">
        <v>72</v>
      </c>
      <c r="U104" s="111"/>
      <c r="V104" s="110" t="s">
        <v>70</v>
      </c>
      <c r="W104" s="110" t="s">
        <v>71</v>
      </c>
      <c r="X104" s="110" t="s">
        <v>72</v>
      </c>
      <c r="Y104" s="111"/>
      <c r="Z104" s="110" t="s">
        <v>70</v>
      </c>
      <c r="AA104" s="110" t="s">
        <v>71</v>
      </c>
      <c r="AB104" s="110" t="s">
        <v>72</v>
      </c>
      <c r="AD104" s="324"/>
      <c r="AE104" s="110" t="s">
        <v>70</v>
      </c>
      <c r="AF104" s="110" t="s">
        <v>71</v>
      </c>
      <c r="AG104" s="110" t="s">
        <v>72</v>
      </c>
      <c r="AH104" s="111"/>
      <c r="AI104" s="110" t="s">
        <v>70</v>
      </c>
      <c r="AJ104" s="110" t="s">
        <v>71</v>
      </c>
      <c r="AK104" s="110" t="s">
        <v>72</v>
      </c>
      <c r="AL104" s="111"/>
      <c r="AM104" s="110" t="s">
        <v>70</v>
      </c>
      <c r="AN104" s="110" t="s">
        <v>71</v>
      </c>
      <c r="AO104" s="110" t="s">
        <v>72</v>
      </c>
      <c r="AP104" s="111"/>
      <c r="AQ104" s="110" t="s">
        <v>70</v>
      </c>
      <c r="AR104" s="110" t="s">
        <v>71</v>
      </c>
      <c r="AS104" s="110" t="s">
        <v>72</v>
      </c>
      <c r="AT104" s="111"/>
      <c r="AU104" s="110" t="s">
        <v>70</v>
      </c>
      <c r="AV104" s="110" t="s">
        <v>71</v>
      </c>
      <c r="AW104" s="110" t="s">
        <v>72</v>
      </c>
      <c r="AX104" s="111"/>
      <c r="AY104" s="110" t="s">
        <v>70</v>
      </c>
      <c r="AZ104" s="110" t="s">
        <v>71</v>
      </c>
      <c r="BA104" s="110" t="s">
        <v>72</v>
      </c>
      <c r="BB104" s="111"/>
      <c r="BC104" s="110" t="s">
        <v>70</v>
      </c>
      <c r="BD104" s="110" t="s">
        <v>71</v>
      </c>
      <c r="BE104" s="110" t="s">
        <v>72</v>
      </c>
      <c r="BF104" s="102"/>
    </row>
    <row r="105" spans="1:58" ht="15" customHeight="1" x14ac:dyDescent="0.2">
      <c r="A105" s="104"/>
      <c r="B105" s="98"/>
      <c r="C105" s="98"/>
      <c r="D105" s="98"/>
      <c r="E105" s="99"/>
      <c r="F105" s="98"/>
      <c r="G105" s="98"/>
      <c r="H105" s="98"/>
      <c r="I105" s="99"/>
      <c r="J105" s="98"/>
      <c r="K105" s="98"/>
      <c r="L105" s="98"/>
      <c r="M105" s="99"/>
      <c r="N105" s="98"/>
      <c r="O105" s="98"/>
      <c r="P105" s="98"/>
      <c r="Q105" s="99"/>
      <c r="R105" s="98"/>
      <c r="S105" s="98"/>
      <c r="T105" s="98"/>
      <c r="U105" s="99"/>
      <c r="V105" s="98"/>
      <c r="W105" s="98"/>
      <c r="X105" s="98"/>
      <c r="Y105" s="99"/>
      <c r="Z105" s="98"/>
      <c r="AA105" s="98"/>
      <c r="AB105" s="98"/>
      <c r="AD105" s="104"/>
      <c r="AE105" s="98"/>
      <c r="AF105" s="98"/>
      <c r="AG105" s="98"/>
      <c r="AH105" s="99"/>
      <c r="AI105" s="98"/>
      <c r="AJ105" s="98"/>
      <c r="AK105" s="98"/>
      <c r="AL105" s="99"/>
      <c r="AM105" s="98"/>
      <c r="AN105" s="98"/>
      <c r="AO105" s="98"/>
      <c r="AP105" s="99"/>
      <c r="AQ105" s="98"/>
      <c r="AR105" s="98"/>
      <c r="AS105" s="98"/>
      <c r="AT105" s="99"/>
      <c r="AU105" s="98"/>
      <c r="AV105" s="98"/>
      <c r="AW105" s="98"/>
      <c r="AX105" s="99"/>
      <c r="AY105" s="98"/>
      <c r="AZ105" s="98"/>
      <c r="BA105" s="98"/>
      <c r="BB105" s="99"/>
      <c r="BC105" s="98"/>
      <c r="BD105" s="98"/>
      <c r="BE105" s="98"/>
      <c r="BF105" s="102"/>
    </row>
    <row r="106" spans="1:58" ht="15" customHeight="1" x14ac:dyDescent="0.25">
      <c r="A106" s="151" t="s">
        <v>262</v>
      </c>
      <c r="B106" s="153">
        <f>+F106+J106+N106+R106+V106+Z106</f>
        <v>28591</v>
      </c>
      <c r="C106" s="153">
        <f>+G106+K106+O106+S106+W106+AA106</f>
        <v>16331</v>
      </c>
      <c r="D106" s="153">
        <f>+H106+L106+P106+T106+X106+AB106</f>
        <v>12260</v>
      </c>
      <c r="E106" s="153"/>
      <c r="F106" s="153">
        <f>SUM(F108:F134)</f>
        <v>9919</v>
      </c>
      <c r="G106" s="153">
        <f>SUM(G108:G134)</f>
        <v>5845</v>
      </c>
      <c r="H106" s="153">
        <f>SUM(H108:H134)</f>
        <v>4074</v>
      </c>
      <c r="I106" s="153"/>
      <c r="J106" s="153">
        <f>SUM(J108:J134)</f>
        <v>7305</v>
      </c>
      <c r="K106" s="153">
        <f>SUM(K108:K134)</f>
        <v>4108</v>
      </c>
      <c r="L106" s="153">
        <f>SUM(L108:L134)</f>
        <v>3197</v>
      </c>
      <c r="M106" s="153"/>
      <c r="N106" s="153">
        <f>SUM(N108:N134)</f>
        <v>3222</v>
      </c>
      <c r="O106" s="153">
        <f>SUM(O108:O134)</f>
        <v>1852</v>
      </c>
      <c r="P106" s="153">
        <f>SUM(P108:P134)</f>
        <v>1370</v>
      </c>
      <c r="Q106" s="153"/>
      <c r="R106" s="153">
        <f>SUM(R108:R134)</f>
        <v>5979</v>
      </c>
      <c r="S106" s="153">
        <f>SUM(S108:S134)</f>
        <v>3319</v>
      </c>
      <c r="T106" s="153">
        <f>SUM(T108:T134)</f>
        <v>2660</v>
      </c>
      <c r="U106" s="153"/>
      <c r="V106" s="153">
        <f>SUM(V108:V134)</f>
        <v>1915</v>
      </c>
      <c r="W106" s="153">
        <f>SUM(W108:W134)</f>
        <v>1058</v>
      </c>
      <c r="X106" s="153">
        <f>SUM(X108:X134)</f>
        <v>857</v>
      </c>
      <c r="Y106" s="153"/>
      <c r="Z106" s="153">
        <f>SUM(Z108:Z134)</f>
        <v>251</v>
      </c>
      <c r="AA106" s="153">
        <f>SUM(AA108:AA134)</f>
        <v>149</v>
      </c>
      <c r="AB106" s="153">
        <f>SUM(AB108:AB134)</f>
        <v>102</v>
      </c>
      <c r="AD106" s="151" t="s">
        <v>262</v>
      </c>
      <c r="AE106" s="159">
        <f>+B106/(B106+B13+B59)*100</f>
        <v>9.460514734592044</v>
      </c>
      <c r="AF106" s="159">
        <f>+C106/(C106+C13+C59)*100</f>
        <v>10.898958889482115</v>
      </c>
      <c r="AG106" s="159">
        <f>+D106/(D106+D13+D59)*100</f>
        <v>8.0459920983894886</v>
      </c>
      <c r="AH106" s="160"/>
      <c r="AI106" s="159">
        <f>+F106/(F106+F13+F59)*100</f>
        <v>13.107540238390994</v>
      </c>
      <c r="AJ106" s="159">
        <f>+G106/(G106+G13+G59)*100</f>
        <v>14.958030504657591</v>
      </c>
      <c r="AK106" s="159">
        <f>+H106/(H106+H13+H59)*100</f>
        <v>11.131755833652113</v>
      </c>
      <c r="AL106" s="160"/>
      <c r="AM106" s="159">
        <f>+J106/(J106+J13+J59)*100</f>
        <v>11.225854040846434</v>
      </c>
      <c r="AN106" s="159">
        <f>+K106/(K106+K13+K59)*100</f>
        <v>12.578847449323291</v>
      </c>
      <c r="AO106" s="159">
        <f>+L106/(L106+L13+L59)*100</f>
        <v>9.8627178775258368</v>
      </c>
      <c r="AP106" s="160"/>
      <c r="AQ106" s="159">
        <f>+N106/(N106+N13+N59)*100</f>
        <v>5.9363254477116962</v>
      </c>
      <c r="AR106" s="159">
        <f>+O106/(O106+O13+O59)*100</f>
        <v>6.9179335848492771</v>
      </c>
      <c r="AS106" s="159">
        <f>+P106/(P106+P13+P59)*100</f>
        <v>4.9809125613524818</v>
      </c>
      <c r="AT106" s="160"/>
      <c r="AU106" s="159">
        <f>+R106/(R106+R13+R59)*100</f>
        <v>11.630033067496596</v>
      </c>
      <c r="AV106" s="159">
        <f>+S106/(S106+S13+S59)*100</f>
        <v>13.129475058348827</v>
      </c>
      <c r="AW106" s="159">
        <f>+T106/(T106+T13+T59)*100</f>
        <v>10.179480310742031</v>
      </c>
      <c r="AX106" s="160"/>
      <c r="AY106" s="159">
        <f>+V106/(V106+V13+V59)*100</f>
        <v>4.4030073804980114</v>
      </c>
      <c r="AZ106" s="159">
        <f>+W106/(W106+W13+W59)*100</f>
        <v>5.2077180547351842</v>
      </c>
      <c r="BA106" s="159">
        <f>+X106/(X106+X13+X59)*100</f>
        <v>3.697631272382103</v>
      </c>
      <c r="BB106" s="160"/>
      <c r="BC106" s="159">
        <f>+Z106/(Z106+Z13+Z59)*100</f>
        <v>2.042643229166667</v>
      </c>
      <c r="BD106" s="159">
        <f>+AA106/(AA106+AA13+AA59)*100</f>
        <v>2.5958188153310102</v>
      </c>
      <c r="BE106" s="159">
        <f>+AB106/(AB106+AB13+AB59)*100</f>
        <v>1.5577275503970678</v>
      </c>
      <c r="BF106" s="162"/>
    </row>
    <row r="107" spans="1:58" ht="15" customHeight="1" x14ac:dyDescent="0.2">
      <c r="A107" s="108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D107" s="108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02"/>
    </row>
    <row r="108" spans="1:58" ht="15" customHeight="1" x14ac:dyDescent="0.2">
      <c r="A108" s="108" t="s">
        <v>79</v>
      </c>
      <c r="B108" s="172">
        <f>+'C56-C61'!B108+'C67-C72'!B108</f>
        <v>2819</v>
      </c>
      <c r="C108" s="172">
        <f>+'C56-C61'!C108+'C67-C72'!C108</f>
        <v>1534</v>
      </c>
      <c r="D108" s="172">
        <f>+'C56-C61'!D108+'C67-C72'!D108</f>
        <v>1285</v>
      </c>
      <c r="E108" s="119"/>
      <c r="F108" s="172">
        <f>+'C56-C61'!F108+'C67-C72'!F108</f>
        <v>1048</v>
      </c>
      <c r="G108" s="172">
        <f>+'C56-C61'!G108+'C67-C72'!G108</f>
        <v>598</v>
      </c>
      <c r="H108" s="172">
        <f>+'C56-C61'!H108+'C67-C72'!H108</f>
        <v>450</v>
      </c>
      <c r="I108" s="119"/>
      <c r="J108" s="172">
        <f>+'C56-C61'!J108+'C67-C72'!J108</f>
        <v>644</v>
      </c>
      <c r="K108" s="172">
        <f>+'C56-C61'!K108+'C67-C72'!K108</f>
        <v>350</v>
      </c>
      <c r="L108" s="172">
        <f>+'C56-C61'!L108+'C67-C72'!L108</f>
        <v>294</v>
      </c>
      <c r="M108" s="119"/>
      <c r="N108" s="172">
        <f>+'C56-C61'!N108+'C67-C72'!N108</f>
        <v>329</v>
      </c>
      <c r="O108" s="172">
        <f>+'C56-C61'!O108+'C67-C72'!O108</f>
        <v>204</v>
      </c>
      <c r="P108" s="172">
        <f>+'C56-C61'!P108+'C67-C72'!P108</f>
        <v>125</v>
      </c>
      <c r="Q108" s="119"/>
      <c r="R108" s="172">
        <f>+'C56-C61'!R108+'C67-C72'!R108</f>
        <v>605</v>
      </c>
      <c r="S108" s="172">
        <f>+'C56-C61'!S108+'C67-C72'!S108</f>
        <v>278</v>
      </c>
      <c r="T108" s="172">
        <f>+'C56-C61'!T108+'C67-C72'!T108</f>
        <v>327</v>
      </c>
      <c r="U108" s="119"/>
      <c r="V108" s="172">
        <f>+'C56-C61'!V108+'C67-C72'!V108</f>
        <v>183</v>
      </c>
      <c r="W108" s="172">
        <f>+'C56-C61'!W108+'C67-C72'!W108</f>
        <v>98</v>
      </c>
      <c r="X108" s="172">
        <f>+'C56-C61'!X108+'C67-C72'!X108</f>
        <v>85</v>
      </c>
      <c r="Y108" s="119"/>
      <c r="Z108" s="172">
        <f>+'C56-C61'!Z108+'C67-C72'!Z108</f>
        <v>10</v>
      </c>
      <c r="AA108" s="172">
        <f>+'C56-C61'!AA108+'C67-C72'!AA108</f>
        <v>6</v>
      </c>
      <c r="AB108" s="172">
        <f>+'C56-C61'!AB108+'C67-C72'!AB108</f>
        <v>4</v>
      </c>
      <c r="AD108" s="108" t="s">
        <v>79</v>
      </c>
      <c r="AE108" s="103">
        <f t="shared" ref="AE108:AE134" si="44">+B108/(B108+B15+B61)*100</f>
        <v>13.901765460104548</v>
      </c>
      <c r="AF108" s="103">
        <f t="shared" ref="AF108:AF134" si="45">+C108/(C108+C15+C61)*100</f>
        <v>14.711805888558549</v>
      </c>
      <c r="AG108" s="103">
        <f t="shared" ref="AG108:AG134" si="46">+D108/(D108+D15+D61)*100</f>
        <v>13.044360978580855</v>
      </c>
      <c r="AH108" s="143"/>
      <c r="AI108" s="103">
        <f t="shared" ref="AI108:AI134" si="47">+F108/(F108+F15+F61)*100</f>
        <v>19.946707270650933</v>
      </c>
      <c r="AJ108" s="103">
        <f t="shared" ref="AJ108:AJ134" si="48">+G108/(G108+G15+G61)*100</f>
        <v>21.183138505136377</v>
      </c>
      <c r="AK108" s="103">
        <f t="shared" ref="AK108:AK134" si="49">+H108/(H108+H15+H61)*100</f>
        <v>18.510900863842039</v>
      </c>
      <c r="AL108" s="106"/>
      <c r="AM108" s="103">
        <f t="shared" ref="AM108:AM134" si="50">+J108/(J108+J15+J61)*100</f>
        <v>15.025664955669621</v>
      </c>
      <c r="AN108" s="103">
        <f t="shared" ref="AN108:AN134" si="51">+K108/(K108+K15+K61)*100</f>
        <v>15.625</v>
      </c>
      <c r="AO108" s="103">
        <f t="shared" ref="AO108:AO134" si="52">+L108/(L108+L15+L61)*100</f>
        <v>14.369501466275661</v>
      </c>
      <c r="AP108" s="106"/>
      <c r="AQ108" s="103">
        <f t="shared" ref="AQ108:AQ134" si="53">+N108/(N108+N15+N61)*100</f>
        <v>9.1541457985531434</v>
      </c>
      <c r="AR108" s="103">
        <f t="shared" ref="AR108:AR134" si="54">+O108/(O108+O15+O61)*100</f>
        <v>11.009174311926607</v>
      </c>
      <c r="AS108" s="103">
        <f t="shared" ref="AS108:AS134" si="55">+P108/(P108+P15+P61)*100</f>
        <v>7.1797817346352666</v>
      </c>
      <c r="AT108" s="106"/>
      <c r="AU108" s="103">
        <f t="shared" ref="AU108:AU134" si="56">+R108/(R108+R15+R61)*100</f>
        <v>17.385057471264368</v>
      </c>
      <c r="AV108" s="103">
        <f t="shared" ref="AV108:AV134" si="57">+S108/(S108+S15+S61)*100</f>
        <v>16.219369894982496</v>
      </c>
      <c r="AW108" s="103">
        <f t="shared" ref="AW108:AW134" si="58">+T108/(T108+T15+T61)*100</f>
        <v>18.516421291053227</v>
      </c>
      <c r="AX108" s="106"/>
      <c r="AY108" s="103">
        <f t="shared" ref="AY108:AY134" si="59">+V108/(V108+V15+V61)*100</f>
        <v>6.2118126272912422</v>
      </c>
      <c r="AZ108" s="103">
        <f t="shared" ref="AZ108:AZ134" si="60">+W108/(W108+W15+W61)*100</f>
        <v>6.7307692307692308</v>
      </c>
      <c r="BA108" s="103">
        <f t="shared" ref="BA108:BA134" si="61">+X108/(X108+X15+X61)*100</f>
        <v>5.7046979865771812</v>
      </c>
      <c r="BB108" s="143"/>
      <c r="BC108" s="103">
        <f t="shared" ref="BC108:BC127" si="62">+Z108/(Z108+Z15+Z61)*100</f>
        <v>1.392757660167131</v>
      </c>
      <c r="BD108" s="103">
        <f t="shared" ref="BD108:BD127" si="63">+AA108/(AA108+AA15+AA61)*100</f>
        <v>1.7595307917888565</v>
      </c>
      <c r="BE108" s="103">
        <f t="shared" ref="BE108:BE127" si="64">+AB108/(AB108+AB15+AB61)*100</f>
        <v>1.0610079575596816</v>
      </c>
      <c r="BF108" s="102"/>
    </row>
    <row r="109" spans="1:58" ht="15" customHeight="1" x14ac:dyDescent="0.2">
      <c r="A109" s="108" t="s">
        <v>80</v>
      </c>
      <c r="B109" s="172">
        <f>+'C56-C61'!B109+'C67-C72'!B109</f>
        <v>2391</v>
      </c>
      <c r="C109" s="172">
        <f>+'C56-C61'!C109+'C67-C72'!C109</f>
        <v>1389</v>
      </c>
      <c r="D109" s="172">
        <f>+'C56-C61'!D109+'C67-C72'!D109</f>
        <v>1002</v>
      </c>
      <c r="E109" s="119"/>
      <c r="F109" s="172">
        <f>+'C56-C61'!F109+'C67-C72'!F109</f>
        <v>772</v>
      </c>
      <c r="G109" s="172">
        <f>+'C56-C61'!G109+'C67-C72'!G109</f>
        <v>470</v>
      </c>
      <c r="H109" s="172">
        <f>+'C56-C61'!H109+'C67-C72'!H109</f>
        <v>302</v>
      </c>
      <c r="I109" s="119"/>
      <c r="J109" s="172">
        <f>+'C56-C61'!J109+'C67-C72'!J109</f>
        <v>687</v>
      </c>
      <c r="K109" s="172">
        <f>+'C56-C61'!K109+'C67-C72'!K109</f>
        <v>373</v>
      </c>
      <c r="L109" s="172">
        <f>+'C56-C61'!L109+'C67-C72'!L109</f>
        <v>314</v>
      </c>
      <c r="M109" s="119"/>
      <c r="N109" s="172">
        <f>+'C56-C61'!N109+'C67-C72'!N109</f>
        <v>251</v>
      </c>
      <c r="O109" s="172">
        <f>+'C56-C61'!O109+'C67-C72'!O109</f>
        <v>151</v>
      </c>
      <c r="P109" s="172">
        <f>+'C56-C61'!P109+'C67-C72'!P109</f>
        <v>100</v>
      </c>
      <c r="Q109" s="119"/>
      <c r="R109" s="172">
        <f>+'C56-C61'!R109+'C67-C72'!R109</f>
        <v>553</v>
      </c>
      <c r="S109" s="172">
        <f>+'C56-C61'!S109+'C67-C72'!S109</f>
        <v>329</v>
      </c>
      <c r="T109" s="172">
        <f>+'C56-C61'!T109+'C67-C72'!T109</f>
        <v>224</v>
      </c>
      <c r="U109" s="119"/>
      <c r="V109" s="172">
        <f>+'C56-C61'!V109+'C67-C72'!V109</f>
        <v>122</v>
      </c>
      <c r="W109" s="172">
        <f>+'C56-C61'!W109+'C67-C72'!W109</f>
        <v>63</v>
      </c>
      <c r="X109" s="172">
        <f>+'C56-C61'!X109+'C67-C72'!X109</f>
        <v>59</v>
      </c>
      <c r="Y109" s="119"/>
      <c r="Z109" s="172">
        <f>+'C56-C61'!Z109+'C67-C72'!Z109</f>
        <v>6</v>
      </c>
      <c r="AA109" s="172">
        <f>+'C56-C61'!AA109+'C67-C72'!AA109</f>
        <v>3</v>
      </c>
      <c r="AB109" s="172">
        <f>+'C56-C61'!AB109+'C67-C72'!AB109</f>
        <v>3</v>
      </c>
      <c r="AD109" s="108" t="s">
        <v>80</v>
      </c>
      <c r="AE109" s="103">
        <f t="shared" si="44"/>
        <v>10.822922324823466</v>
      </c>
      <c r="AF109" s="103">
        <f t="shared" si="45"/>
        <v>12.546292114533466</v>
      </c>
      <c r="AG109" s="103">
        <f t="shared" si="46"/>
        <v>9.0917339624353506</v>
      </c>
      <c r="AH109" s="143"/>
      <c r="AI109" s="103">
        <f t="shared" si="47"/>
        <v>14.869029275808938</v>
      </c>
      <c r="AJ109" s="103">
        <f t="shared" si="48"/>
        <v>17.375231053604438</v>
      </c>
      <c r="AK109" s="103">
        <f t="shared" si="49"/>
        <v>12.14314435062324</v>
      </c>
      <c r="AL109" s="106"/>
      <c r="AM109" s="103">
        <f t="shared" si="50"/>
        <v>14.679487179487181</v>
      </c>
      <c r="AN109" s="103">
        <f t="shared" si="51"/>
        <v>15.567612687813021</v>
      </c>
      <c r="AO109" s="103">
        <f t="shared" si="52"/>
        <v>13.747810858143609</v>
      </c>
      <c r="AP109" s="106"/>
      <c r="AQ109" s="103">
        <f t="shared" si="53"/>
        <v>6.0818996850012113</v>
      </c>
      <c r="AR109" s="103">
        <f t="shared" si="54"/>
        <v>7.5049701789264418</v>
      </c>
      <c r="AS109" s="103">
        <f t="shared" si="55"/>
        <v>4.7281323877068555</v>
      </c>
      <c r="AT109" s="106"/>
      <c r="AU109" s="103">
        <f t="shared" si="56"/>
        <v>13.640848544647262</v>
      </c>
      <c r="AV109" s="103">
        <f t="shared" si="57"/>
        <v>15.947649054774601</v>
      </c>
      <c r="AW109" s="103">
        <f t="shared" si="58"/>
        <v>11.25062782521346</v>
      </c>
      <c r="AX109" s="106"/>
      <c r="AY109" s="103">
        <f t="shared" si="59"/>
        <v>3.5393095445314762</v>
      </c>
      <c r="AZ109" s="103">
        <f t="shared" si="60"/>
        <v>3.9350405996252342</v>
      </c>
      <c r="BA109" s="103">
        <f t="shared" si="61"/>
        <v>3.1960996749729147</v>
      </c>
      <c r="BB109" s="143"/>
      <c r="BC109" s="103">
        <f t="shared" si="62"/>
        <v>1.0135135135135136</v>
      </c>
      <c r="BD109" s="103">
        <f t="shared" si="63"/>
        <v>1.0204081632653061</v>
      </c>
      <c r="BE109" s="103">
        <f t="shared" si="64"/>
        <v>1.006711409395973</v>
      </c>
      <c r="BF109" s="102"/>
    </row>
    <row r="110" spans="1:58" ht="15" customHeight="1" x14ac:dyDescent="0.2">
      <c r="A110" s="108" t="s">
        <v>81</v>
      </c>
      <c r="B110" s="172">
        <f>+'C56-C61'!B110+'C67-C72'!B110</f>
        <v>2292</v>
      </c>
      <c r="C110" s="172">
        <f>+'C56-C61'!C110+'C67-C72'!C110</f>
        <v>1265</v>
      </c>
      <c r="D110" s="172">
        <f>+'C56-C61'!D110+'C67-C72'!D110</f>
        <v>1027</v>
      </c>
      <c r="E110" s="119"/>
      <c r="F110" s="172">
        <f>+'C56-C61'!F110+'C67-C72'!F110</f>
        <v>983</v>
      </c>
      <c r="G110" s="172">
        <f>+'C56-C61'!G110+'C67-C72'!G110</f>
        <v>574</v>
      </c>
      <c r="H110" s="172">
        <f>+'C56-C61'!H110+'C67-C72'!H110</f>
        <v>409</v>
      </c>
      <c r="I110" s="119"/>
      <c r="J110" s="172">
        <f>+'C56-C61'!J110+'C67-C72'!J110</f>
        <v>617</v>
      </c>
      <c r="K110" s="172">
        <f>+'C56-C61'!K110+'C67-C72'!K110</f>
        <v>319</v>
      </c>
      <c r="L110" s="172">
        <f>+'C56-C61'!L110+'C67-C72'!L110</f>
        <v>298</v>
      </c>
      <c r="M110" s="119"/>
      <c r="N110" s="172">
        <f>+'C56-C61'!N110+'C67-C72'!N110</f>
        <v>193</v>
      </c>
      <c r="O110" s="172">
        <f>+'C56-C61'!O110+'C67-C72'!O110</f>
        <v>103</v>
      </c>
      <c r="P110" s="172">
        <f>+'C56-C61'!P110+'C67-C72'!P110</f>
        <v>90</v>
      </c>
      <c r="Q110" s="119"/>
      <c r="R110" s="172">
        <f>+'C56-C61'!R110+'C67-C72'!R110</f>
        <v>380</v>
      </c>
      <c r="S110" s="172">
        <f>+'C56-C61'!S110+'C67-C72'!S110</f>
        <v>216</v>
      </c>
      <c r="T110" s="172">
        <f>+'C56-C61'!T110+'C67-C72'!T110</f>
        <v>164</v>
      </c>
      <c r="U110" s="119"/>
      <c r="V110" s="172">
        <f>+'C56-C61'!V110+'C67-C72'!V110</f>
        <v>118</v>
      </c>
      <c r="W110" s="172">
        <f>+'C56-C61'!W110+'C67-C72'!W110</f>
        <v>53</v>
      </c>
      <c r="X110" s="172">
        <f>+'C56-C61'!X110+'C67-C72'!X110</f>
        <v>65</v>
      </c>
      <c r="Y110" s="119"/>
      <c r="Z110" s="172">
        <f>+'C56-C61'!Z110+'C67-C72'!Z110</f>
        <v>1</v>
      </c>
      <c r="AA110" s="172">
        <f>+'C56-C61'!AA110+'C67-C72'!AA110</f>
        <v>0</v>
      </c>
      <c r="AB110" s="172">
        <f>+'C56-C61'!AB110+'C67-C72'!AB110</f>
        <v>1</v>
      </c>
      <c r="AD110" s="108" t="s">
        <v>81</v>
      </c>
      <c r="AE110" s="103">
        <f t="shared" si="44"/>
        <v>13.685216145211369</v>
      </c>
      <c r="AF110" s="103">
        <f t="shared" si="45"/>
        <v>15.553916144104265</v>
      </c>
      <c r="AG110" s="103">
        <f t="shared" si="46"/>
        <v>11.92106790481718</v>
      </c>
      <c r="AH110" s="143"/>
      <c r="AI110" s="103">
        <f t="shared" si="47"/>
        <v>22.681125980618365</v>
      </c>
      <c r="AJ110" s="103">
        <f t="shared" si="48"/>
        <v>25.590726705305393</v>
      </c>
      <c r="AK110" s="103">
        <f t="shared" si="49"/>
        <v>19.560019129603059</v>
      </c>
      <c r="AL110" s="106"/>
      <c r="AM110" s="103">
        <f t="shared" si="50"/>
        <v>17.205800334634691</v>
      </c>
      <c r="AN110" s="103">
        <f t="shared" si="51"/>
        <v>18.322802986789203</v>
      </c>
      <c r="AO110" s="103">
        <f t="shared" si="52"/>
        <v>16.151761517615178</v>
      </c>
      <c r="AP110" s="106"/>
      <c r="AQ110" s="103">
        <f t="shared" si="53"/>
        <v>6.5114709851551957</v>
      </c>
      <c r="AR110" s="103">
        <f t="shared" si="54"/>
        <v>7.2688779110797466</v>
      </c>
      <c r="AS110" s="103">
        <f t="shared" si="55"/>
        <v>5.817711700064641</v>
      </c>
      <c r="AT110" s="106"/>
      <c r="AU110" s="103">
        <f t="shared" si="56"/>
        <v>13.403880070546737</v>
      </c>
      <c r="AV110" s="103">
        <f t="shared" si="57"/>
        <v>15.894039735099339</v>
      </c>
      <c r="AW110" s="103">
        <f t="shared" si="58"/>
        <v>11.111111111111111</v>
      </c>
      <c r="AX110" s="106"/>
      <c r="AY110" s="103">
        <f t="shared" si="59"/>
        <v>4.9166666666666661</v>
      </c>
      <c r="AZ110" s="103">
        <f t="shared" si="60"/>
        <v>4.8892988929889292</v>
      </c>
      <c r="BA110" s="103">
        <f t="shared" si="61"/>
        <v>4.9392097264437691</v>
      </c>
      <c r="BB110" s="143"/>
      <c r="BC110" s="103">
        <f t="shared" si="62"/>
        <v>0.1589825119236884</v>
      </c>
      <c r="BD110" s="103">
        <f t="shared" si="63"/>
        <v>0</v>
      </c>
      <c r="BE110" s="103">
        <f t="shared" si="64"/>
        <v>0.29411764705882354</v>
      </c>
      <c r="BF110" s="102"/>
    </row>
    <row r="111" spans="1:58" ht="15" customHeight="1" x14ac:dyDescent="0.2">
      <c r="A111" s="108" t="s">
        <v>82</v>
      </c>
      <c r="B111" s="172">
        <f>+'C56-C61'!B111+'C67-C72'!B111</f>
        <v>2642</v>
      </c>
      <c r="C111" s="172">
        <f>+'C56-C61'!C111+'C67-C72'!C111</f>
        <v>1452</v>
      </c>
      <c r="D111" s="172">
        <f>+'C56-C61'!D111+'C67-C72'!D111</f>
        <v>1190</v>
      </c>
      <c r="E111" s="119"/>
      <c r="F111" s="172">
        <f>+'C56-C61'!F111+'C67-C72'!F111</f>
        <v>1047</v>
      </c>
      <c r="G111" s="172">
        <f>+'C56-C61'!G111+'C67-C72'!G111</f>
        <v>592</v>
      </c>
      <c r="H111" s="172">
        <f>+'C56-C61'!H111+'C67-C72'!H111</f>
        <v>455</v>
      </c>
      <c r="I111" s="119"/>
      <c r="J111" s="172">
        <f>+'C56-C61'!J111+'C67-C72'!J111</f>
        <v>450</v>
      </c>
      <c r="K111" s="172">
        <f>+'C56-C61'!K111+'C67-C72'!K111</f>
        <v>231</v>
      </c>
      <c r="L111" s="172">
        <f>+'C56-C61'!L111+'C67-C72'!L111</f>
        <v>219</v>
      </c>
      <c r="M111" s="119"/>
      <c r="N111" s="172">
        <f>+'C56-C61'!N111+'C67-C72'!N111</f>
        <v>260</v>
      </c>
      <c r="O111" s="172">
        <f>+'C56-C61'!O111+'C67-C72'!O111</f>
        <v>151</v>
      </c>
      <c r="P111" s="172">
        <f>+'C56-C61'!P111+'C67-C72'!P111</f>
        <v>109</v>
      </c>
      <c r="Q111" s="119"/>
      <c r="R111" s="172">
        <f>+'C56-C61'!R111+'C67-C72'!R111</f>
        <v>543</v>
      </c>
      <c r="S111" s="172">
        <f>+'C56-C61'!S111+'C67-C72'!S111</f>
        <v>302</v>
      </c>
      <c r="T111" s="172">
        <f>+'C56-C61'!T111+'C67-C72'!T111</f>
        <v>241</v>
      </c>
      <c r="U111" s="119"/>
      <c r="V111" s="172">
        <f>+'C56-C61'!V111+'C67-C72'!V111</f>
        <v>313</v>
      </c>
      <c r="W111" s="172">
        <f>+'C56-C61'!W111+'C67-C72'!W111</f>
        <v>162</v>
      </c>
      <c r="X111" s="172">
        <f>+'C56-C61'!X111+'C67-C72'!X111</f>
        <v>151</v>
      </c>
      <c r="Y111" s="119"/>
      <c r="Z111" s="172">
        <f>+'C56-C61'!Z111+'C67-C72'!Z111</f>
        <v>29</v>
      </c>
      <c r="AA111" s="172">
        <f>+'C56-C61'!AA111+'C67-C72'!AA111</f>
        <v>14</v>
      </c>
      <c r="AB111" s="172">
        <f>+'C56-C61'!AB111+'C67-C72'!AB111</f>
        <v>15</v>
      </c>
      <c r="AD111" s="108" t="s">
        <v>82</v>
      </c>
      <c r="AE111" s="103">
        <f t="shared" si="44"/>
        <v>12.528452200303491</v>
      </c>
      <c r="AF111" s="103">
        <f t="shared" si="45"/>
        <v>14.2018779342723</v>
      </c>
      <c r="AG111" s="103">
        <f t="shared" si="46"/>
        <v>10.953608247422681</v>
      </c>
      <c r="AH111" s="143"/>
      <c r="AI111" s="103">
        <f t="shared" si="47"/>
        <v>19.218061674008808</v>
      </c>
      <c r="AJ111" s="103">
        <f t="shared" si="48"/>
        <v>21.302626844188559</v>
      </c>
      <c r="AK111" s="103">
        <f t="shared" si="49"/>
        <v>17.047583364556012</v>
      </c>
      <c r="AL111" s="106"/>
      <c r="AM111" s="103">
        <f t="shared" si="50"/>
        <v>10.866940352571843</v>
      </c>
      <c r="AN111" s="103">
        <f t="shared" si="51"/>
        <v>11.46971201588878</v>
      </c>
      <c r="AO111" s="103">
        <f t="shared" si="52"/>
        <v>10.296191819464035</v>
      </c>
      <c r="AP111" s="106"/>
      <c r="AQ111" s="103">
        <f t="shared" si="53"/>
        <v>7.3404856013551667</v>
      </c>
      <c r="AR111" s="103">
        <f t="shared" si="54"/>
        <v>8.6582568807339442</v>
      </c>
      <c r="AS111" s="103">
        <f t="shared" si="55"/>
        <v>6.0622914349276975</v>
      </c>
      <c r="AT111" s="106"/>
      <c r="AU111" s="103">
        <f t="shared" si="56"/>
        <v>14.88894982177132</v>
      </c>
      <c r="AV111" s="103">
        <f t="shared" si="57"/>
        <v>17.004504504504506</v>
      </c>
      <c r="AW111" s="103">
        <f t="shared" si="58"/>
        <v>12.88081239978621</v>
      </c>
      <c r="AX111" s="106"/>
      <c r="AY111" s="103">
        <f t="shared" si="59"/>
        <v>10.258931497869552</v>
      </c>
      <c r="AZ111" s="103">
        <f t="shared" si="60"/>
        <v>11.929307805596466</v>
      </c>
      <c r="BA111" s="103">
        <f t="shared" si="61"/>
        <v>8.9190785587714121</v>
      </c>
      <c r="BB111" s="143"/>
      <c r="BC111" s="103">
        <f t="shared" si="62"/>
        <v>2.3034154090548054</v>
      </c>
      <c r="BD111" s="103">
        <f t="shared" si="63"/>
        <v>2.5316455696202533</v>
      </c>
      <c r="BE111" s="103">
        <f t="shared" si="64"/>
        <v>2.1246458923512748</v>
      </c>
      <c r="BF111" s="102"/>
    </row>
    <row r="112" spans="1:58" ht="15" customHeight="1" x14ac:dyDescent="0.2">
      <c r="A112" s="108" t="s">
        <v>83</v>
      </c>
      <c r="B112" s="172">
        <f>+'C56-C61'!B112+'C67-C72'!B112</f>
        <v>387</v>
      </c>
      <c r="C112" s="172">
        <f>+'C56-C61'!C112+'C67-C72'!C112</f>
        <v>210</v>
      </c>
      <c r="D112" s="172">
        <f>+'C56-C61'!D112+'C67-C72'!D112</f>
        <v>177</v>
      </c>
      <c r="E112" s="119"/>
      <c r="F112" s="172">
        <f>+'C56-C61'!F112+'C67-C72'!F112</f>
        <v>88</v>
      </c>
      <c r="G112" s="172">
        <f>+'C56-C61'!G112+'C67-C72'!G112</f>
        <v>51</v>
      </c>
      <c r="H112" s="172">
        <f>+'C56-C61'!H112+'C67-C72'!H112</f>
        <v>37</v>
      </c>
      <c r="I112" s="119"/>
      <c r="J112" s="172">
        <f>+'C56-C61'!J112+'C67-C72'!J112</f>
        <v>87</v>
      </c>
      <c r="K112" s="172">
        <f>+'C56-C61'!K112+'C67-C72'!K112</f>
        <v>41</v>
      </c>
      <c r="L112" s="172">
        <f>+'C56-C61'!L112+'C67-C72'!L112</f>
        <v>46</v>
      </c>
      <c r="M112" s="119"/>
      <c r="N112" s="172">
        <f>+'C56-C61'!N112+'C67-C72'!N112</f>
        <v>61</v>
      </c>
      <c r="O112" s="172">
        <f>+'C56-C61'!O112+'C67-C72'!O112</f>
        <v>31</v>
      </c>
      <c r="P112" s="172">
        <f>+'C56-C61'!P112+'C67-C72'!P112</f>
        <v>30</v>
      </c>
      <c r="Q112" s="119"/>
      <c r="R112" s="172">
        <f>+'C56-C61'!R112+'C67-C72'!R112</f>
        <v>109</v>
      </c>
      <c r="S112" s="172">
        <f>+'C56-C61'!S112+'C67-C72'!S112</f>
        <v>65</v>
      </c>
      <c r="T112" s="172">
        <f>+'C56-C61'!T112+'C67-C72'!T112</f>
        <v>44</v>
      </c>
      <c r="U112" s="119"/>
      <c r="V112" s="172">
        <f>+'C56-C61'!V112+'C67-C72'!V112</f>
        <v>39</v>
      </c>
      <c r="W112" s="172">
        <f>+'C56-C61'!W112+'C67-C72'!W112</f>
        <v>20</v>
      </c>
      <c r="X112" s="172">
        <f>+'C56-C61'!X112+'C67-C72'!X112</f>
        <v>19</v>
      </c>
      <c r="Y112" s="119"/>
      <c r="Z112" s="172">
        <f>+'C56-C61'!Z112+'C67-C72'!Z112</f>
        <v>3</v>
      </c>
      <c r="AA112" s="172">
        <f>+'C56-C61'!AA112+'C67-C72'!AA112</f>
        <v>2</v>
      </c>
      <c r="AB112" s="172">
        <f>+'C56-C61'!AB112+'C67-C72'!AB112</f>
        <v>1</v>
      </c>
      <c r="AD112" s="108" t="s">
        <v>83</v>
      </c>
      <c r="AE112" s="103">
        <f t="shared" si="44"/>
        <v>7.7276357827476039</v>
      </c>
      <c r="AF112" s="103">
        <f t="shared" si="45"/>
        <v>8.1648522550544325</v>
      </c>
      <c r="AG112" s="103">
        <f t="shared" si="46"/>
        <v>7.2660098522167482</v>
      </c>
      <c r="AH112" s="143"/>
      <c r="AI112" s="103">
        <f t="shared" si="47"/>
        <v>8.4778420038535636</v>
      </c>
      <c r="AJ112" s="103">
        <f t="shared" si="48"/>
        <v>9.010600706713781</v>
      </c>
      <c r="AK112" s="103">
        <f t="shared" si="49"/>
        <v>7.8389830508474576</v>
      </c>
      <c r="AL112" s="106"/>
      <c r="AM112" s="103">
        <f t="shared" si="50"/>
        <v>8.3015267175572518</v>
      </c>
      <c r="AN112" s="103">
        <f t="shared" si="51"/>
        <v>7.4681238615664851</v>
      </c>
      <c r="AO112" s="103">
        <f t="shared" si="52"/>
        <v>9.2184368737474944</v>
      </c>
      <c r="AP112" s="106"/>
      <c r="AQ112" s="103">
        <f t="shared" si="53"/>
        <v>6.5380493033226159</v>
      </c>
      <c r="AR112" s="103">
        <f t="shared" si="54"/>
        <v>6.498951781970649</v>
      </c>
      <c r="AS112" s="103">
        <f t="shared" si="55"/>
        <v>6.5789473684210522</v>
      </c>
      <c r="AT112" s="106"/>
      <c r="AU112" s="103">
        <f t="shared" si="56"/>
        <v>11.886586695747001</v>
      </c>
      <c r="AV112" s="103">
        <f t="shared" si="57"/>
        <v>13.800424628450106</v>
      </c>
      <c r="AW112" s="103">
        <f t="shared" si="58"/>
        <v>9.8654708520179373</v>
      </c>
      <c r="AX112" s="106"/>
      <c r="AY112" s="103">
        <f t="shared" si="59"/>
        <v>5.006418485237484</v>
      </c>
      <c r="AZ112" s="103">
        <f t="shared" si="60"/>
        <v>5.3475935828877006</v>
      </c>
      <c r="BA112" s="103">
        <f t="shared" si="61"/>
        <v>4.6913580246913584</v>
      </c>
      <c r="BB112" s="143"/>
      <c r="BC112" s="103">
        <f t="shared" si="62"/>
        <v>1.0238907849829351</v>
      </c>
      <c r="BD112" s="103">
        <f t="shared" si="63"/>
        <v>1.4814814814814816</v>
      </c>
      <c r="BE112" s="103">
        <f t="shared" si="64"/>
        <v>0.63291139240506333</v>
      </c>
      <c r="BF112" s="102"/>
    </row>
    <row r="113" spans="1:58" ht="15" customHeight="1" x14ac:dyDescent="0.2">
      <c r="A113" s="108" t="s">
        <v>84</v>
      </c>
      <c r="B113" s="172">
        <f>+'C56-C61'!B113+'C67-C72'!B113</f>
        <v>520</v>
      </c>
      <c r="C113" s="172">
        <f>+'C56-C61'!C113+'C67-C72'!C113</f>
        <v>335</v>
      </c>
      <c r="D113" s="172">
        <f>+'C56-C61'!D113+'C67-C72'!D113</f>
        <v>185</v>
      </c>
      <c r="E113" s="119"/>
      <c r="F113" s="172">
        <f>+'C56-C61'!F113+'C67-C72'!F113</f>
        <v>185</v>
      </c>
      <c r="G113" s="172">
        <f>+'C56-C61'!G113+'C67-C72'!G113</f>
        <v>119</v>
      </c>
      <c r="H113" s="172">
        <f>+'C56-C61'!H113+'C67-C72'!H113</f>
        <v>66</v>
      </c>
      <c r="I113" s="119"/>
      <c r="J113" s="172">
        <f>+'C56-C61'!J113+'C67-C72'!J113</f>
        <v>123</v>
      </c>
      <c r="K113" s="172">
        <f>+'C56-C61'!K113+'C67-C72'!K113</f>
        <v>91</v>
      </c>
      <c r="L113" s="172">
        <f>+'C56-C61'!L113+'C67-C72'!L113</f>
        <v>32</v>
      </c>
      <c r="M113" s="119"/>
      <c r="N113" s="172">
        <f>+'C56-C61'!N113+'C67-C72'!N113</f>
        <v>58</v>
      </c>
      <c r="O113" s="172">
        <f>+'C56-C61'!O113+'C67-C72'!O113</f>
        <v>36</v>
      </c>
      <c r="P113" s="172">
        <f>+'C56-C61'!P113+'C67-C72'!P113</f>
        <v>22</v>
      </c>
      <c r="Q113" s="119"/>
      <c r="R113" s="172">
        <f>+'C56-C61'!R113+'C67-C72'!R113</f>
        <v>126</v>
      </c>
      <c r="S113" s="172">
        <f>+'C56-C61'!S113+'C67-C72'!S113</f>
        <v>71</v>
      </c>
      <c r="T113" s="172">
        <f>+'C56-C61'!T113+'C67-C72'!T113</f>
        <v>55</v>
      </c>
      <c r="U113" s="119"/>
      <c r="V113" s="172">
        <f>+'C56-C61'!V113+'C67-C72'!V113</f>
        <v>27</v>
      </c>
      <c r="W113" s="172">
        <f>+'C56-C61'!W113+'C67-C72'!W113</f>
        <v>18</v>
      </c>
      <c r="X113" s="172">
        <f>+'C56-C61'!X113+'C67-C72'!X113</f>
        <v>9</v>
      </c>
      <c r="Y113" s="119"/>
      <c r="Z113" s="172">
        <f>+'C56-C61'!Z113+'C67-C72'!Z113</f>
        <v>1</v>
      </c>
      <c r="AA113" s="172">
        <f>+'C56-C61'!AA113+'C67-C72'!AA113</f>
        <v>0</v>
      </c>
      <c r="AB113" s="172">
        <f>+'C56-C61'!AB113+'C67-C72'!AB113</f>
        <v>1</v>
      </c>
      <c r="AD113" s="108" t="s">
        <v>84</v>
      </c>
      <c r="AE113" s="103">
        <f t="shared" si="44"/>
        <v>4.9832295160517486</v>
      </c>
      <c r="AF113" s="103">
        <f t="shared" si="45"/>
        <v>6.3183704262542442</v>
      </c>
      <c r="AG113" s="103">
        <f t="shared" si="46"/>
        <v>3.6041301383206701</v>
      </c>
      <c r="AH113" s="143"/>
      <c r="AI113" s="103">
        <f t="shared" si="47"/>
        <v>7.1844660194174752</v>
      </c>
      <c r="AJ113" s="103">
        <f t="shared" si="48"/>
        <v>8.8410104011887078</v>
      </c>
      <c r="AK113" s="103">
        <f t="shared" si="49"/>
        <v>5.3702196908055333</v>
      </c>
      <c r="AL113" s="106"/>
      <c r="AM113" s="103">
        <f t="shared" si="50"/>
        <v>5.639614855570839</v>
      </c>
      <c r="AN113" s="103">
        <f t="shared" si="51"/>
        <v>7.9130434782608701</v>
      </c>
      <c r="AO113" s="103">
        <f t="shared" si="52"/>
        <v>3.1037827352085356</v>
      </c>
      <c r="AP113" s="106"/>
      <c r="AQ113" s="103">
        <f t="shared" si="53"/>
        <v>2.9160382101558571</v>
      </c>
      <c r="AR113" s="103">
        <f t="shared" si="54"/>
        <v>3.7113402061855671</v>
      </c>
      <c r="AS113" s="103">
        <f t="shared" si="55"/>
        <v>2.1589793915603535</v>
      </c>
      <c r="AT113" s="106"/>
      <c r="AU113" s="103">
        <f t="shared" si="56"/>
        <v>7.1388101983002823</v>
      </c>
      <c r="AV113" s="103">
        <f t="shared" si="57"/>
        <v>8.1891580161476352</v>
      </c>
      <c r="AW113" s="103">
        <f t="shared" si="58"/>
        <v>6.1247216035634748</v>
      </c>
      <c r="AX113" s="106"/>
      <c r="AY113" s="103">
        <f t="shared" si="59"/>
        <v>1.8280297901150981</v>
      </c>
      <c r="AZ113" s="103">
        <f t="shared" si="60"/>
        <v>2.496532593619972</v>
      </c>
      <c r="BA113" s="103">
        <f t="shared" si="61"/>
        <v>1.1904761904761905</v>
      </c>
      <c r="BB113" s="143"/>
      <c r="BC113" s="103">
        <f t="shared" si="62"/>
        <v>0.2232142857142857</v>
      </c>
      <c r="BD113" s="103">
        <f t="shared" si="63"/>
        <v>0</v>
      </c>
      <c r="BE113" s="103">
        <f t="shared" si="64"/>
        <v>0.5</v>
      </c>
      <c r="BF113" s="102"/>
    </row>
    <row r="114" spans="1:58" ht="15" customHeight="1" x14ac:dyDescent="0.2">
      <c r="A114" s="108" t="s">
        <v>85</v>
      </c>
      <c r="B114" s="172">
        <f>+'C56-C61'!B114+'C67-C72'!B114</f>
        <v>167</v>
      </c>
      <c r="C114" s="172">
        <f>+'C56-C61'!C114+'C67-C72'!C114</f>
        <v>113</v>
      </c>
      <c r="D114" s="172">
        <f>+'C56-C61'!D114+'C67-C72'!D114</f>
        <v>54</v>
      </c>
      <c r="E114" s="119"/>
      <c r="F114" s="172">
        <f>+'C56-C61'!F114+'C67-C72'!F114</f>
        <v>23</v>
      </c>
      <c r="G114" s="172">
        <f>+'C56-C61'!G114+'C67-C72'!G114</f>
        <v>11</v>
      </c>
      <c r="H114" s="172">
        <f>+'C56-C61'!H114+'C67-C72'!H114</f>
        <v>12</v>
      </c>
      <c r="I114" s="119"/>
      <c r="J114" s="172">
        <f>+'C56-C61'!J114+'C67-C72'!J114</f>
        <v>51</v>
      </c>
      <c r="K114" s="172">
        <f>+'C56-C61'!K114+'C67-C72'!K114</f>
        <v>35</v>
      </c>
      <c r="L114" s="172">
        <f>+'C56-C61'!L114+'C67-C72'!L114</f>
        <v>16</v>
      </c>
      <c r="M114" s="119"/>
      <c r="N114" s="172">
        <f>+'C56-C61'!N114+'C67-C72'!N114</f>
        <v>7</v>
      </c>
      <c r="O114" s="172">
        <f>+'C56-C61'!O114+'C67-C72'!O114</f>
        <v>6</v>
      </c>
      <c r="P114" s="172">
        <f>+'C56-C61'!P114+'C67-C72'!P114</f>
        <v>1</v>
      </c>
      <c r="Q114" s="119"/>
      <c r="R114" s="172">
        <f>+'C56-C61'!R114+'C67-C72'!R114</f>
        <v>59</v>
      </c>
      <c r="S114" s="172">
        <f>+'C56-C61'!S114+'C67-C72'!S114</f>
        <v>45</v>
      </c>
      <c r="T114" s="172">
        <f>+'C56-C61'!T114+'C67-C72'!T114</f>
        <v>14</v>
      </c>
      <c r="U114" s="119"/>
      <c r="V114" s="172">
        <f>+'C56-C61'!V114+'C67-C72'!V114</f>
        <v>27</v>
      </c>
      <c r="W114" s="172">
        <f>+'C56-C61'!W114+'C67-C72'!W114</f>
        <v>16</v>
      </c>
      <c r="X114" s="172">
        <f>+'C56-C61'!X114+'C67-C72'!X114</f>
        <v>11</v>
      </c>
      <c r="Y114" s="119"/>
      <c r="Z114" s="172">
        <f>+'C56-C61'!Z114+'C67-C72'!Z114</f>
        <v>0</v>
      </c>
      <c r="AA114" s="172">
        <f>+'C56-C61'!AA114+'C67-C72'!AA114</f>
        <v>0</v>
      </c>
      <c r="AB114" s="172">
        <f>+'C56-C61'!AB114+'C67-C72'!AB114</f>
        <v>0</v>
      </c>
      <c r="AD114" s="108" t="s">
        <v>85</v>
      </c>
      <c r="AE114" s="103">
        <f t="shared" si="44"/>
        <v>6.3377609108159403</v>
      </c>
      <c r="AF114" s="103">
        <f t="shared" si="45"/>
        <v>8.5996955859969546</v>
      </c>
      <c r="AG114" s="103">
        <f t="shared" si="46"/>
        <v>4.0878122634367902</v>
      </c>
      <c r="AH114" s="143"/>
      <c r="AI114" s="103">
        <f t="shared" si="47"/>
        <v>4.0780141843971638</v>
      </c>
      <c r="AJ114" s="103">
        <f t="shared" si="48"/>
        <v>4.0590405904059041</v>
      </c>
      <c r="AK114" s="103">
        <f t="shared" si="49"/>
        <v>4.0955631399317403</v>
      </c>
      <c r="AL114" s="106"/>
      <c r="AM114" s="103">
        <f t="shared" si="50"/>
        <v>9.5149253731343286</v>
      </c>
      <c r="AN114" s="103">
        <f t="shared" si="51"/>
        <v>12.5</v>
      </c>
      <c r="AO114" s="103">
        <f t="shared" si="52"/>
        <v>6.25</v>
      </c>
      <c r="AP114" s="106"/>
      <c r="AQ114" s="103">
        <f t="shared" si="53"/>
        <v>1.5217391304347827</v>
      </c>
      <c r="AR114" s="103">
        <f t="shared" si="54"/>
        <v>2.5</v>
      </c>
      <c r="AS114" s="103">
        <f t="shared" si="55"/>
        <v>0.45454545454545453</v>
      </c>
      <c r="AT114" s="106"/>
      <c r="AU114" s="103">
        <f t="shared" si="56"/>
        <v>14.251207729468598</v>
      </c>
      <c r="AV114" s="103">
        <f t="shared" si="57"/>
        <v>20.642201834862387</v>
      </c>
      <c r="AW114" s="103">
        <f t="shared" si="58"/>
        <v>7.1428571428571423</v>
      </c>
      <c r="AX114" s="106"/>
      <c r="AY114" s="103">
        <f t="shared" si="59"/>
        <v>5.6722689075630255</v>
      </c>
      <c r="AZ114" s="103">
        <f t="shared" si="60"/>
        <v>7.1428571428571423</v>
      </c>
      <c r="BA114" s="103">
        <f t="shared" si="61"/>
        <v>4.3650793650793647</v>
      </c>
      <c r="BB114" s="143"/>
      <c r="BC114" s="103">
        <f t="shared" si="62"/>
        <v>0</v>
      </c>
      <c r="BD114" s="103">
        <f t="shared" si="63"/>
        <v>0</v>
      </c>
      <c r="BE114" s="103">
        <f t="shared" si="64"/>
        <v>0</v>
      </c>
      <c r="BF114" s="102"/>
    </row>
    <row r="115" spans="1:58" ht="15" customHeight="1" x14ac:dyDescent="0.2">
      <c r="A115" s="108" t="s">
        <v>86</v>
      </c>
      <c r="B115" s="172">
        <f>+'C56-C61'!B115+'C67-C72'!B115</f>
        <v>2650</v>
      </c>
      <c r="C115" s="172">
        <f>+'C56-C61'!C115+'C67-C72'!C115</f>
        <v>1531</v>
      </c>
      <c r="D115" s="172">
        <f>+'C56-C61'!D115+'C67-C72'!D115</f>
        <v>1119</v>
      </c>
      <c r="E115" s="119"/>
      <c r="F115" s="172">
        <f>+'C56-C61'!F115+'C67-C72'!F115</f>
        <v>879</v>
      </c>
      <c r="G115" s="172">
        <f>+'C56-C61'!G115+'C67-C72'!G115</f>
        <v>524</v>
      </c>
      <c r="H115" s="172">
        <f>+'C56-C61'!H115+'C67-C72'!H115</f>
        <v>355</v>
      </c>
      <c r="I115" s="119"/>
      <c r="J115" s="172">
        <f>+'C56-C61'!J115+'C67-C72'!J115</f>
        <v>720</v>
      </c>
      <c r="K115" s="172">
        <f>+'C56-C61'!K115+'C67-C72'!K115</f>
        <v>418</v>
      </c>
      <c r="L115" s="172">
        <f>+'C56-C61'!L115+'C67-C72'!L115</f>
        <v>302</v>
      </c>
      <c r="M115" s="119"/>
      <c r="N115" s="172">
        <f>+'C56-C61'!N115+'C67-C72'!N115</f>
        <v>311</v>
      </c>
      <c r="O115" s="172">
        <f>+'C56-C61'!O115+'C67-C72'!O115</f>
        <v>175</v>
      </c>
      <c r="P115" s="172">
        <f>+'C56-C61'!P115+'C67-C72'!P115</f>
        <v>136</v>
      </c>
      <c r="Q115" s="119"/>
      <c r="R115" s="172">
        <f>+'C56-C61'!R115+'C67-C72'!R115</f>
        <v>564</v>
      </c>
      <c r="S115" s="172">
        <f>+'C56-C61'!S115+'C67-C72'!S115</f>
        <v>313</v>
      </c>
      <c r="T115" s="172">
        <f>+'C56-C61'!T115+'C67-C72'!T115</f>
        <v>251</v>
      </c>
      <c r="U115" s="119"/>
      <c r="V115" s="172">
        <f>+'C56-C61'!V115+'C67-C72'!V115</f>
        <v>152</v>
      </c>
      <c r="W115" s="172">
        <f>+'C56-C61'!W115+'C67-C72'!W115</f>
        <v>86</v>
      </c>
      <c r="X115" s="172">
        <f>+'C56-C61'!X115+'C67-C72'!X115</f>
        <v>66</v>
      </c>
      <c r="Y115" s="119"/>
      <c r="Z115" s="172">
        <f>+'C56-C61'!Z115+'C67-C72'!Z115</f>
        <v>24</v>
      </c>
      <c r="AA115" s="172">
        <f>+'C56-C61'!AA115+'C67-C72'!AA115</f>
        <v>15</v>
      </c>
      <c r="AB115" s="172">
        <f>+'C56-C61'!AB115+'C67-C72'!AB115</f>
        <v>9</v>
      </c>
      <c r="AD115" s="108" t="s">
        <v>86</v>
      </c>
      <c r="AE115" s="103">
        <f t="shared" si="44"/>
        <v>9.6475899228192805</v>
      </c>
      <c r="AF115" s="103">
        <f t="shared" si="45"/>
        <v>11.349147516679022</v>
      </c>
      <c r="AG115" s="103">
        <f t="shared" si="46"/>
        <v>8.0054371154671617</v>
      </c>
      <c r="AH115" s="143"/>
      <c r="AI115" s="103">
        <f t="shared" si="47"/>
        <v>12.976085031000887</v>
      </c>
      <c r="AJ115" s="103">
        <f t="shared" si="48"/>
        <v>14.945807187678268</v>
      </c>
      <c r="AK115" s="103">
        <f t="shared" si="49"/>
        <v>10.862913096695227</v>
      </c>
      <c r="AL115" s="106"/>
      <c r="AM115" s="103">
        <f t="shared" si="50"/>
        <v>12.176560121765601</v>
      </c>
      <c r="AN115" s="103">
        <f t="shared" si="51"/>
        <v>14.222524668254508</v>
      </c>
      <c r="AO115" s="103">
        <f t="shared" si="52"/>
        <v>10.1546738399462</v>
      </c>
      <c r="AP115" s="106"/>
      <c r="AQ115" s="103">
        <f t="shared" si="53"/>
        <v>6.2701612903225801</v>
      </c>
      <c r="AR115" s="103">
        <f t="shared" si="54"/>
        <v>7.2194719471947195</v>
      </c>
      <c r="AS115" s="103">
        <f t="shared" si="55"/>
        <v>5.3627760252365935</v>
      </c>
      <c r="AT115" s="106"/>
      <c r="AU115" s="103">
        <f t="shared" si="56"/>
        <v>12.354874041621029</v>
      </c>
      <c r="AV115" s="103">
        <f t="shared" si="57"/>
        <v>14.477335800185015</v>
      </c>
      <c r="AW115" s="103">
        <f t="shared" si="58"/>
        <v>10.445276737411568</v>
      </c>
      <c r="AX115" s="106"/>
      <c r="AY115" s="103">
        <f t="shared" si="59"/>
        <v>3.7055095075572893</v>
      </c>
      <c r="AZ115" s="103">
        <f t="shared" si="60"/>
        <v>4.4467425025853151</v>
      </c>
      <c r="BA115" s="103">
        <f t="shared" si="61"/>
        <v>3.0442804428044279</v>
      </c>
      <c r="BB115" s="143"/>
      <c r="BC115" s="103">
        <f t="shared" si="62"/>
        <v>2.0797227036395149</v>
      </c>
      <c r="BD115" s="103">
        <f t="shared" si="63"/>
        <v>2.8571428571428572</v>
      </c>
      <c r="BE115" s="103">
        <f t="shared" si="64"/>
        <v>1.4308426073131957</v>
      </c>
      <c r="BF115" s="102"/>
    </row>
    <row r="116" spans="1:58" ht="15" customHeight="1" x14ac:dyDescent="0.2">
      <c r="A116" s="108" t="s">
        <v>87</v>
      </c>
      <c r="B116" s="172">
        <f>+'C56-C61'!B116+'C67-C72'!B116</f>
        <v>973</v>
      </c>
      <c r="C116" s="172">
        <f>+'C56-C61'!C116+'C67-C72'!C116</f>
        <v>569</v>
      </c>
      <c r="D116" s="172">
        <f>+'C56-C61'!D116+'C67-C72'!D116</f>
        <v>404</v>
      </c>
      <c r="E116" s="119"/>
      <c r="F116" s="172">
        <f>+'C56-C61'!F116+'C67-C72'!F116</f>
        <v>285</v>
      </c>
      <c r="G116" s="172">
        <f>+'C56-C61'!G116+'C67-C72'!G116</f>
        <v>177</v>
      </c>
      <c r="H116" s="172">
        <f>+'C56-C61'!H116+'C67-C72'!H116</f>
        <v>108</v>
      </c>
      <c r="I116" s="119"/>
      <c r="J116" s="172">
        <f>+'C56-C61'!J116+'C67-C72'!J116</f>
        <v>267</v>
      </c>
      <c r="K116" s="172">
        <f>+'C56-C61'!K116+'C67-C72'!K116</f>
        <v>151</v>
      </c>
      <c r="L116" s="172">
        <f>+'C56-C61'!L116+'C67-C72'!L116</f>
        <v>116</v>
      </c>
      <c r="M116" s="119"/>
      <c r="N116" s="172">
        <f>+'C56-C61'!N116+'C67-C72'!N116</f>
        <v>116</v>
      </c>
      <c r="O116" s="172">
        <f>+'C56-C61'!O116+'C67-C72'!O116</f>
        <v>65</v>
      </c>
      <c r="P116" s="172">
        <f>+'C56-C61'!P116+'C67-C72'!P116</f>
        <v>51</v>
      </c>
      <c r="Q116" s="119"/>
      <c r="R116" s="172">
        <f>+'C56-C61'!R116+'C67-C72'!R116</f>
        <v>205</v>
      </c>
      <c r="S116" s="172">
        <f>+'C56-C61'!S116+'C67-C72'!S116</f>
        <v>118</v>
      </c>
      <c r="T116" s="172">
        <f>+'C56-C61'!T116+'C67-C72'!T116</f>
        <v>87</v>
      </c>
      <c r="U116" s="119"/>
      <c r="V116" s="172">
        <f>+'C56-C61'!V116+'C67-C72'!V116</f>
        <v>87</v>
      </c>
      <c r="W116" s="172">
        <f>+'C56-C61'!W116+'C67-C72'!W116</f>
        <v>49</v>
      </c>
      <c r="X116" s="172">
        <f>+'C56-C61'!X116+'C67-C72'!X116</f>
        <v>38</v>
      </c>
      <c r="Y116" s="119"/>
      <c r="Z116" s="172">
        <f>+'C56-C61'!Z116+'C67-C72'!Z116</f>
        <v>13</v>
      </c>
      <c r="AA116" s="172">
        <f>+'C56-C61'!AA116+'C67-C72'!AA116</f>
        <v>9</v>
      </c>
      <c r="AB116" s="172">
        <f>+'C56-C61'!AB116+'C67-C72'!AB116</f>
        <v>4</v>
      </c>
      <c r="AD116" s="108" t="s">
        <v>87</v>
      </c>
      <c r="AE116" s="103">
        <f t="shared" si="44"/>
        <v>7.6253918495297803</v>
      </c>
      <c r="AF116" s="103">
        <f t="shared" si="45"/>
        <v>9.0662842574888458</v>
      </c>
      <c r="AG116" s="103">
        <f t="shared" si="46"/>
        <v>6.2307217766810616</v>
      </c>
      <c r="AH116" s="143"/>
      <c r="AI116" s="103">
        <f t="shared" si="47"/>
        <v>9.9337748344370862</v>
      </c>
      <c r="AJ116" s="103">
        <f t="shared" si="48"/>
        <v>12.473572938689218</v>
      </c>
      <c r="AK116" s="103">
        <f t="shared" si="49"/>
        <v>7.4482758620689644</v>
      </c>
      <c r="AL116" s="106"/>
      <c r="AM116" s="103">
        <f t="shared" si="50"/>
        <v>9.56989247311828</v>
      </c>
      <c r="AN116" s="103">
        <f t="shared" si="51"/>
        <v>10.863309352517986</v>
      </c>
      <c r="AO116" s="103">
        <f t="shared" si="52"/>
        <v>8.2857142857142847</v>
      </c>
      <c r="AP116" s="106"/>
      <c r="AQ116" s="103">
        <f t="shared" si="53"/>
        <v>4.8596564725596991</v>
      </c>
      <c r="AR116" s="103">
        <f t="shared" si="54"/>
        <v>5.5319148936170208</v>
      </c>
      <c r="AS116" s="103">
        <f t="shared" si="55"/>
        <v>4.2079207920792081</v>
      </c>
      <c r="AT116" s="106"/>
      <c r="AU116" s="103">
        <f t="shared" si="56"/>
        <v>9.433962264150944</v>
      </c>
      <c r="AV116" s="103">
        <f t="shared" si="57"/>
        <v>10.946196660482375</v>
      </c>
      <c r="AW116" s="103">
        <f t="shared" si="58"/>
        <v>7.9452054794520555</v>
      </c>
      <c r="AX116" s="106"/>
      <c r="AY116" s="103">
        <f t="shared" si="59"/>
        <v>3.9762340036563071</v>
      </c>
      <c r="AZ116" s="103">
        <f t="shared" si="60"/>
        <v>4.7434656340755081</v>
      </c>
      <c r="BA116" s="103">
        <f t="shared" si="61"/>
        <v>3.2900432900432901</v>
      </c>
      <c r="BB116" s="143"/>
      <c r="BC116" s="103">
        <f t="shared" si="62"/>
        <v>3.6827195467422094</v>
      </c>
      <c r="BD116" s="103">
        <f t="shared" si="63"/>
        <v>4.972375690607735</v>
      </c>
      <c r="BE116" s="103">
        <f t="shared" si="64"/>
        <v>2.3255813953488373</v>
      </c>
      <c r="BF116" s="102"/>
    </row>
    <row r="117" spans="1:58" ht="15" customHeight="1" x14ac:dyDescent="0.2">
      <c r="A117" s="108" t="s">
        <v>88</v>
      </c>
      <c r="B117" s="172">
        <f>+'C56-C61'!B117+'C67-C72'!B117</f>
        <v>978</v>
      </c>
      <c r="C117" s="172">
        <f>+'C56-C61'!C117+'C67-C72'!C117</f>
        <v>610</v>
      </c>
      <c r="D117" s="172">
        <f>+'C56-C61'!D117+'C67-C72'!D117</f>
        <v>368</v>
      </c>
      <c r="E117" s="119"/>
      <c r="F117" s="172">
        <f>+'C56-C61'!F117+'C67-C72'!F117</f>
        <v>286</v>
      </c>
      <c r="G117" s="172">
        <f>+'C56-C61'!G117+'C67-C72'!G117</f>
        <v>186</v>
      </c>
      <c r="H117" s="172">
        <f>+'C56-C61'!H117+'C67-C72'!H117</f>
        <v>100</v>
      </c>
      <c r="I117" s="119"/>
      <c r="J117" s="172">
        <f>+'C56-C61'!J117+'C67-C72'!J117</f>
        <v>255</v>
      </c>
      <c r="K117" s="172">
        <f>+'C56-C61'!K117+'C67-C72'!K117</f>
        <v>151</v>
      </c>
      <c r="L117" s="172">
        <f>+'C56-C61'!L117+'C67-C72'!L117</f>
        <v>104</v>
      </c>
      <c r="M117" s="119"/>
      <c r="N117" s="172">
        <f>+'C56-C61'!N117+'C67-C72'!N117</f>
        <v>125</v>
      </c>
      <c r="O117" s="172">
        <f>+'C56-C61'!O117+'C67-C72'!O117</f>
        <v>78</v>
      </c>
      <c r="P117" s="172">
        <f>+'C56-C61'!P117+'C67-C72'!P117</f>
        <v>47</v>
      </c>
      <c r="Q117" s="119"/>
      <c r="R117" s="172">
        <f>+'C56-C61'!R117+'C67-C72'!R117</f>
        <v>223</v>
      </c>
      <c r="S117" s="172">
        <f>+'C56-C61'!S117+'C67-C72'!S117</f>
        <v>146</v>
      </c>
      <c r="T117" s="172">
        <f>+'C56-C61'!T117+'C67-C72'!T117</f>
        <v>77</v>
      </c>
      <c r="U117" s="119"/>
      <c r="V117" s="172">
        <f>+'C56-C61'!V117+'C67-C72'!V117</f>
        <v>69</v>
      </c>
      <c r="W117" s="172">
        <f>+'C56-C61'!W117+'C67-C72'!W117</f>
        <v>40</v>
      </c>
      <c r="X117" s="172">
        <f>+'C56-C61'!X117+'C67-C72'!X117</f>
        <v>29</v>
      </c>
      <c r="Y117" s="119"/>
      <c r="Z117" s="172">
        <f>+'C56-C61'!Z117+'C67-C72'!Z117</f>
        <v>20</v>
      </c>
      <c r="AA117" s="172">
        <f>+'C56-C61'!AA117+'C67-C72'!AA117</f>
        <v>9</v>
      </c>
      <c r="AB117" s="172">
        <f>+'C56-C61'!AB117+'C67-C72'!AB117</f>
        <v>11</v>
      </c>
      <c r="AD117" s="108" t="s">
        <v>88</v>
      </c>
      <c r="AE117" s="103">
        <f t="shared" si="44"/>
        <v>6.1147930473927721</v>
      </c>
      <c r="AF117" s="103">
        <f t="shared" si="45"/>
        <v>7.688429543735821</v>
      </c>
      <c r="AG117" s="103">
        <f t="shared" si="46"/>
        <v>4.5657568238213404</v>
      </c>
      <c r="AH117" s="143"/>
      <c r="AI117" s="103">
        <f t="shared" si="47"/>
        <v>7.5382182393252508</v>
      </c>
      <c r="AJ117" s="103">
        <f t="shared" si="48"/>
        <v>9.2953523238380811</v>
      </c>
      <c r="AK117" s="103">
        <f t="shared" si="49"/>
        <v>5.5772448410485218</v>
      </c>
      <c r="AL117" s="106"/>
      <c r="AM117" s="103">
        <f t="shared" si="50"/>
        <v>7.6507650765076516</v>
      </c>
      <c r="AN117" s="103">
        <f t="shared" si="51"/>
        <v>9.1238670694864048</v>
      </c>
      <c r="AO117" s="103">
        <f t="shared" si="52"/>
        <v>6.1978545887961856</v>
      </c>
      <c r="AP117" s="106"/>
      <c r="AQ117" s="103">
        <f t="shared" si="53"/>
        <v>4.1131951299769662</v>
      </c>
      <c r="AR117" s="103">
        <f t="shared" si="54"/>
        <v>5.2525252525252526</v>
      </c>
      <c r="AS117" s="103">
        <f t="shared" si="55"/>
        <v>3.0244530244530243</v>
      </c>
      <c r="AT117" s="106"/>
      <c r="AU117" s="103">
        <f t="shared" si="56"/>
        <v>8.1505847953216382</v>
      </c>
      <c r="AV117" s="103">
        <f t="shared" si="57"/>
        <v>11.010558069381599</v>
      </c>
      <c r="AW117" s="103">
        <f t="shared" si="58"/>
        <v>5.460992907801419</v>
      </c>
      <c r="AX117" s="106"/>
      <c r="AY117" s="103">
        <f t="shared" si="59"/>
        <v>3.0530973451327434</v>
      </c>
      <c r="AZ117" s="103">
        <f t="shared" si="60"/>
        <v>3.7071362372567189</v>
      </c>
      <c r="BA117" s="103">
        <f t="shared" si="61"/>
        <v>2.4555461473327687</v>
      </c>
      <c r="BB117" s="143"/>
      <c r="BC117" s="103">
        <f t="shared" si="62"/>
        <v>2.4038461538461542</v>
      </c>
      <c r="BD117" s="103">
        <f t="shared" si="63"/>
        <v>2.3195876288659796</v>
      </c>
      <c r="BE117" s="103">
        <f t="shared" si="64"/>
        <v>2.4774774774774775</v>
      </c>
      <c r="BF117" s="102"/>
    </row>
    <row r="118" spans="1:58" ht="15" customHeight="1" x14ac:dyDescent="0.2">
      <c r="A118" s="108" t="s">
        <v>89</v>
      </c>
      <c r="B118" s="172">
        <f>+'C56-C61'!B118+'C67-C72'!B118</f>
        <v>583</v>
      </c>
      <c r="C118" s="172">
        <f>+'C56-C61'!C118+'C67-C72'!C118</f>
        <v>347</v>
      </c>
      <c r="D118" s="172">
        <f>+'C56-C61'!D118+'C67-C72'!D118</f>
        <v>236</v>
      </c>
      <c r="E118" s="119"/>
      <c r="F118" s="172">
        <f>+'C56-C61'!F118+'C67-C72'!F118</f>
        <v>202</v>
      </c>
      <c r="G118" s="172">
        <f>+'C56-C61'!G118+'C67-C72'!G118</f>
        <v>128</v>
      </c>
      <c r="H118" s="172">
        <f>+'C56-C61'!H118+'C67-C72'!H118</f>
        <v>74</v>
      </c>
      <c r="I118" s="119"/>
      <c r="J118" s="172">
        <f>+'C56-C61'!J118+'C67-C72'!J118</f>
        <v>169</v>
      </c>
      <c r="K118" s="172">
        <f>+'C56-C61'!K118+'C67-C72'!K118</f>
        <v>100</v>
      </c>
      <c r="L118" s="172">
        <f>+'C56-C61'!L118+'C67-C72'!L118</f>
        <v>69</v>
      </c>
      <c r="M118" s="119"/>
      <c r="N118" s="172">
        <f>+'C56-C61'!N118+'C67-C72'!N118</f>
        <v>53</v>
      </c>
      <c r="O118" s="172">
        <f>+'C56-C61'!O118+'C67-C72'!O118</f>
        <v>22</v>
      </c>
      <c r="P118" s="172">
        <f>+'C56-C61'!P118+'C67-C72'!P118</f>
        <v>31</v>
      </c>
      <c r="Q118" s="119"/>
      <c r="R118" s="172">
        <f>+'C56-C61'!R118+'C67-C72'!R118</f>
        <v>117</v>
      </c>
      <c r="S118" s="172">
        <f>+'C56-C61'!S118+'C67-C72'!S118</f>
        <v>69</v>
      </c>
      <c r="T118" s="172">
        <f>+'C56-C61'!T118+'C67-C72'!T118</f>
        <v>48</v>
      </c>
      <c r="U118" s="119"/>
      <c r="V118" s="172">
        <f>+'C56-C61'!V118+'C67-C72'!V118</f>
        <v>40</v>
      </c>
      <c r="W118" s="172">
        <f>+'C56-C61'!W118+'C67-C72'!W118</f>
        <v>26</v>
      </c>
      <c r="X118" s="172">
        <f>+'C56-C61'!X118+'C67-C72'!X118</f>
        <v>14</v>
      </c>
      <c r="Y118" s="119"/>
      <c r="Z118" s="172">
        <f>+'C56-C61'!Z118+'C67-C72'!Z118</f>
        <v>2</v>
      </c>
      <c r="AA118" s="172">
        <f>+'C56-C61'!AA118+'C67-C72'!AA118</f>
        <v>2</v>
      </c>
      <c r="AB118" s="172">
        <f>+'C56-C61'!AB118+'C67-C72'!AB118</f>
        <v>0</v>
      </c>
      <c r="AD118" s="108" t="s">
        <v>89</v>
      </c>
      <c r="AE118" s="103">
        <f t="shared" si="44"/>
        <v>11.939381527749335</v>
      </c>
      <c r="AF118" s="103">
        <f t="shared" si="45"/>
        <v>14.816396242527755</v>
      </c>
      <c r="AG118" s="103">
        <f t="shared" si="46"/>
        <v>9.2876820149547434</v>
      </c>
      <c r="AH118" s="143"/>
      <c r="AI118" s="103">
        <f t="shared" si="47"/>
        <v>15.695415695415695</v>
      </c>
      <c r="AJ118" s="103">
        <f t="shared" si="48"/>
        <v>19.631901840490798</v>
      </c>
      <c r="AK118" s="103">
        <f t="shared" si="49"/>
        <v>11.653543307086615</v>
      </c>
      <c r="AL118" s="106"/>
      <c r="AM118" s="103">
        <f t="shared" si="50"/>
        <v>14.811568799298861</v>
      </c>
      <c r="AN118" s="103">
        <f t="shared" si="51"/>
        <v>17.452006980802793</v>
      </c>
      <c r="AO118" s="103">
        <f t="shared" si="52"/>
        <v>12.147887323943662</v>
      </c>
      <c r="AP118" s="106"/>
      <c r="AQ118" s="103">
        <f t="shared" si="53"/>
        <v>6.1342592592592595</v>
      </c>
      <c r="AR118" s="103">
        <f t="shared" si="54"/>
        <v>5.4320987654320989</v>
      </c>
      <c r="AS118" s="103">
        <f t="shared" si="55"/>
        <v>6.7538126361655779</v>
      </c>
      <c r="AT118" s="106"/>
      <c r="AU118" s="103">
        <f t="shared" si="56"/>
        <v>15.334207077326342</v>
      </c>
      <c r="AV118" s="103">
        <f t="shared" si="57"/>
        <v>19.827586206896552</v>
      </c>
      <c r="AW118" s="103">
        <f t="shared" si="58"/>
        <v>11.566265060240964</v>
      </c>
      <c r="AX118" s="106"/>
      <c r="AY118" s="103">
        <f t="shared" si="59"/>
        <v>6.3492063492063489</v>
      </c>
      <c r="AZ118" s="103">
        <f t="shared" si="60"/>
        <v>9.0277777777777768</v>
      </c>
      <c r="BA118" s="103">
        <f t="shared" si="61"/>
        <v>4.0935672514619883</v>
      </c>
      <c r="BB118" s="143"/>
      <c r="BC118" s="103">
        <f t="shared" si="62"/>
        <v>1.0101010101010102</v>
      </c>
      <c r="BD118" s="103">
        <f t="shared" si="63"/>
        <v>2.6315789473684208</v>
      </c>
      <c r="BE118" s="103">
        <f t="shared" si="64"/>
        <v>0</v>
      </c>
      <c r="BF118" s="102"/>
    </row>
    <row r="119" spans="1:58" ht="15" customHeight="1" x14ac:dyDescent="0.2">
      <c r="A119" s="154" t="s">
        <v>90</v>
      </c>
      <c r="B119" s="172">
        <f>+'C56-C61'!B119+'C67-C72'!B119</f>
        <v>2532</v>
      </c>
      <c r="C119" s="172">
        <f>+'C56-C61'!C119+'C67-C72'!C119</f>
        <v>1396</v>
      </c>
      <c r="D119" s="172">
        <f>+'C56-C61'!D119+'C67-C72'!D119</f>
        <v>1136</v>
      </c>
      <c r="E119" s="119"/>
      <c r="F119" s="172">
        <f>+'C56-C61'!F119+'C67-C72'!F119</f>
        <v>888</v>
      </c>
      <c r="G119" s="172">
        <f>+'C56-C61'!G119+'C67-C72'!G119</f>
        <v>503</v>
      </c>
      <c r="H119" s="172">
        <f>+'C56-C61'!H119+'C67-C72'!H119</f>
        <v>385</v>
      </c>
      <c r="I119" s="119"/>
      <c r="J119" s="172">
        <f>+'C56-C61'!J119+'C67-C72'!J119</f>
        <v>642</v>
      </c>
      <c r="K119" s="172">
        <f>+'C56-C61'!K119+'C67-C72'!K119</f>
        <v>352</v>
      </c>
      <c r="L119" s="172">
        <f>+'C56-C61'!L119+'C67-C72'!L119</f>
        <v>290</v>
      </c>
      <c r="M119" s="119"/>
      <c r="N119" s="172">
        <f>+'C56-C61'!N119+'C67-C72'!N119</f>
        <v>219</v>
      </c>
      <c r="O119" s="172">
        <f>+'C56-C61'!O119+'C67-C72'!O119</f>
        <v>124</v>
      </c>
      <c r="P119" s="172">
        <f>+'C56-C61'!P119+'C67-C72'!P119</f>
        <v>95</v>
      </c>
      <c r="Q119" s="119"/>
      <c r="R119" s="172">
        <f>+'C56-C61'!R119+'C67-C72'!R119</f>
        <v>661</v>
      </c>
      <c r="S119" s="172">
        <f>+'C56-C61'!S119+'C67-C72'!S119</f>
        <v>344</v>
      </c>
      <c r="T119" s="172">
        <f>+'C56-C61'!T119+'C67-C72'!T119</f>
        <v>317</v>
      </c>
      <c r="U119" s="119"/>
      <c r="V119" s="172">
        <f>+'C56-C61'!V119+'C67-C72'!V119</f>
        <v>105</v>
      </c>
      <c r="W119" s="172">
        <f>+'C56-C61'!W119+'C67-C72'!W119</f>
        <v>61</v>
      </c>
      <c r="X119" s="172">
        <f>+'C56-C61'!X119+'C67-C72'!X119</f>
        <v>44</v>
      </c>
      <c r="Y119" s="119"/>
      <c r="Z119" s="172">
        <f>+'C56-C61'!Z119+'C67-C72'!Z119</f>
        <v>17</v>
      </c>
      <c r="AA119" s="172">
        <f>+'C56-C61'!AA119+'C67-C72'!AA119</f>
        <v>12</v>
      </c>
      <c r="AB119" s="172">
        <f>+'C56-C61'!AB119+'C67-C72'!AB119</f>
        <v>5</v>
      </c>
      <c r="AD119" s="154" t="s">
        <v>90</v>
      </c>
      <c r="AE119" s="103">
        <f t="shared" si="44"/>
        <v>9.8964236857533709</v>
      </c>
      <c r="AF119" s="103">
        <f t="shared" si="45"/>
        <v>10.963637791565224</v>
      </c>
      <c r="AG119" s="103">
        <f t="shared" si="46"/>
        <v>8.8390911920323685</v>
      </c>
      <c r="AH119" s="143"/>
      <c r="AI119" s="103">
        <f t="shared" si="47"/>
        <v>13.638457994163723</v>
      </c>
      <c r="AJ119" s="103">
        <f t="shared" si="48"/>
        <v>15.132370637785799</v>
      </c>
      <c r="AK119" s="103">
        <f t="shared" si="49"/>
        <v>12.080326325698149</v>
      </c>
      <c r="AL119" s="106"/>
      <c r="AM119" s="103">
        <f t="shared" si="50"/>
        <v>11.241463841708983</v>
      </c>
      <c r="AN119" s="103">
        <f t="shared" si="51"/>
        <v>12.025965152032798</v>
      </c>
      <c r="AO119" s="103">
        <f t="shared" si="52"/>
        <v>10.416666666666668</v>
      </c>
      <c r="AP119" s="106"/>
      <c r="AQ119" s="103">
        <f t="shared" si="53"/>
        <v>4.8873019415309082</v>
      </c>
      <c r="AR119" s="103">
        <f t="shared" si="54"/>
        <v>5.6363636363636367</v>
      </c>
      <c r="AS119" s="103">
        <f t="shared" si="55"/>
        <v>4.1648399824638318</v>
      </c>
      <c r="AT119" s="106"/>
      <c r="AU119" s="103">
        <f t="shared" si="56"/>
        <v>14.741302408563783</v>
      </c>
      <c r="AV119" s="103">
        <f t="shared" si="57"/>
        <v>15.918556223970384</v>
      </c>
      <c r="AW119" s="103">
        <f t="shared" si="58"/>
        <v>13.646147223417996</v>
      </c>
      <c r="AX119" s="106"/>
      <c r="AY119" s="103">
        <f t="shared" si="59"/>
        <v>3.0461270670147953</v>
      </c>
      <c r="AZ119" s="103">
        <f t="shared" si="60"/>
        <v>3.6992116434202549</v>
      </c>
      <c r="BA119" s="103">
        <f t="shared" si="61"/>
        <v>2.4471635150166855</v>
      </c>
      <c r="BB119" s="143"/>
      <c r="BC119" s="103">
        <f t="shared" si="62"/>
        <v>1.7875920084121977</v>
      </c>
      <c r="BD119" s="103">
        <f t="shared" si="63"/>
        <v>2.5423728813559325</v>
      </c>
      <c r="BE119" s="103">
        <f t="shared" si="64"/>
        <v>1.0438413361169103</v>
      </c>
      <c r="BF119" s="102"/>
    </row>
    <row r="120" spans="1:58" ht="15" customHeight="1" x14ac:dyDescent="0.2">
      <c r="A120" s="108" t="s">
        <v>91</v>
      </c>
      <c r="B120" s="172">
        <f>+'C56-C61'!B120+'C67-C72'!B120</f>
        <v>310</v>
      </c>
      <c r="C120" s="172">
        <f>+'C56-C61'!C120+'C67-C72'!C120</f>
        <v>197</v>
      </c>
      <c r="D120" s="172">
        <f>+'C56-C61'!D120+'C67-C72'!D120</f>
        <v>113</v>
      </c>
      <c r="E120" s="119"/>
      <c r="F120" s="172">
        <f>+'C56-C61'!F120+'C67-C72'!F120</f>
        <v>100</v>
      </c>
      <c r="G120" s="172">
        <f>+'C56-C61'!G120+'C67-C72'!G120</f>
        <v>66</v>
      </c>
      <c r="H120" s="172">
        <f>+'C56-C61'!H120+'C67-C72'!H120</f>
        <v>34</v>
      </c>
      <c r="I120" s="119"/>
      <c r="J120" s="172">
        <f>+'C56-C61'!J120+'C67-C72'!J120</f>
        <v>77</v>
      </c>
      <c r="K120" s="172">
        <f>+'C56-C61'!K120+'C67-C72'!K120</f>
        <v>49</v>
      </c>
      <c r="L120" s="172">
        <f>+'C56-C61'!L120+'C67-C72'!L120</f>
        <v>28</v>
      </c>
      <c r="M120" s="119"/>
      <c r="N120" s="172">
        <f>+'C56-C61'!N120+'C67-C72'!N120</f>
        <v>31</v>
      </c>
      <c r="O120" s="172">
        <f>+'C56-C61'!O120+'C67-C72'!O120</f>
        <v>22</v>
      </c>
      <c r="P120" s="172">
        <f>+'C56-C61'!P120+'C67-C72'!P120</f>
        <v>9</v>
      </c>
      <c r="Q120" s="119"/>
      <c r="R120" s="172">
        <f>+'C56-C61'!R120+'C67-C72'!R120</f>
        <v>81</v>
      </c>
      <c r="S120" s="172">
        <f>+'C56-C61'!S120+'C67-C72'!S120</f>
        <v>43</v>
      </c>
      <c r="T120" s="172">
        <f>+'C56-C61'!T120+'C67-C72'!T120</f>
        <v>38</v>
      </c>
      <c r="U120" s="119"/>
      <c r="V120" s="172">
        <f>+'C56-C61'!V120+'C67-C72'!V120</f>
        <v>18</v>
      </c>
      <c r="W120" s="172">
        <f>+'C56-C61'!W120+'C67-C72'!W120</f>
        <v>15</v>
      </c>
      <c r="X120" s="172">
        <f>+'C56-C61'!X120+'C67-C72'!X120</f>
        <v>3</v>
      </c>
      <c r="Y120" s="119"/>
      <c r="Z120" s="172">
        <f>+'C56-C61'!Z120+'C67-C72'!Z120</f>
        <v>3</v>
      </c>
      <c r="AA120" s="172">
        <f>+'C56-C61'!AA120+'C67-C72'!AA120</f>
        <v>2</v>
      </c>
      <c r="AB120" s="172">
        <f>+'C56-C61'!AB120+'C67-C72'!AB120</f>
        <v>1</v>
      </c>
      <c r="AD120" s="108" t="s">
        <v>91</v>
      </c>
      <c r="AE120" s="103">
        <f t="shared" si="44"/>
        <v>5.2232518955349621</v>
      </c>
      <c r="AF120" s="103">
        <f t="shared" si="45"/>
        <v>6.5470255898969754</v>
      </c>
      <c r="AG120" s="103">
        <f t="shared" si="46"/>
        <v>3.8619275461380727</v>
      </c>
      <c r="AH120" s="143"/>
      <c r="AI120" s="103">
        <f t="shared" si="47"/>
        <v>6.666666666666667</v>
      </c>
      <c r="AJ120" s="103">
        <f t="shared" si="48"/>
        <v>8.3544303797468356</v>
      </c>
      <c r="AK120" s="103">
        <f t="shared" si="49"/>
        <v>4.788732394366197</v>
      </c>
      <c r="AL120" s="106"/>
      <c r="AM120" s="103">
        <f t="shared" si="50"/>
        <v>6.0344827586206895</v>
      </c>
      <c r="AN120" s="103">
        <f t="shared" si="51"/>
        <v>7.6323987538940807</v>
      </c>
      <c r="AO120" s="103">
        <f t="shared" si="52"/>
        <v>4.4164037854889591</v>
      </c>
      <c r="AP120" s="106"/>
      <c r="AQ120" s="103">
        <f t="shared" si="53"/>
        <v>2.9523809523809526</v>
      </c>
      <c r="AR120" s="103">
        <f t="shared" si="54"/>
        <v>4.2635658914728678</v>
      </c>
      <c r="AS120" s="103">
        <f t="shared" si="55"/>
        <v>1.6853932584269662</v>
      </c>
      <c r="AT120" s="106"/>
      <c r="AU120" s="103">
        <f t="shared" si="56"/>
        <v>7.4792243767313016</v>
      </c>
      <c r="AV120" s="103">
        <f t="shared" si="57"/>
        <v>7.624113475177305</v>
      </c>
      <c r="AW120" s="103">
        <f t="shared" si="58"/>
        <v>7.3217726396917149</v>
      </c>
      <c r="AX120" s="106"/>
      <c r="AY120" s="103">
        <f t="shared" si="59"/>
        <v>1.9780219780219779</v>
      </c>
      <c r="AZ120" s="103">
        <f t="shared" si="60"/>
        <v>3.416856492027335</v>
      </c>
      <c r="BA120" s="103">
        <f t="shared" si="61"/>
        <v>0.63694267515923575</v>
      </c>
      <c r="BB120" s="143"/>
      <c r="BC120" s="103">
        <f t="shared" si="62"/>
        <v>2.5862068965517242</v>
      </c>
      <c r="BD120" s="103">
        <f t="shared" si="63"/>
        <v>3.4482758620689653</v>
      </c>
      <c r="BE120" s="103">
        <f t="shared" si="64"/>
        <v>1.7241379310344827</v>
      </c>
      <c r="BF120" s="102"/>
    </row>
    <row r="121" spans="1:58" ht="15" customHeight="1" x14ac:dyDescent="0.2">
      <c r="A121" s="108" t="s">
        <v>92</v>
      </c>
      <c r="B121" s="172">
        <f>+'C56-C61'!B121+'C67-C72'!B121</f>
        <v>2503</v>
      </c>
      <c r="C121" s="172">
        <f>+'C56-C61'!C121+'C67-C72'!C121</f>
        <v>1377</v>
      </c>
      <c r="D121" s="172">
        <f>+'C56-C61'!D121+'C67-C72'!D121</f>
        <v>1126</v>
      </c>
      <c r="E121" s="119"/>
      <c r="F121" s="172">
        <f>+'C56-C61'!F121+'C67-C72'!F121</f>
        <v>920</v>
      </c>
      <c r="G121" s="172">
        <f>+'C56-C61'!G121+'C67-C72'!G121</f>
        <v>514</v>
      </c>
      <c r="H121" s="172">
        <f>+'C56-C61'!H121+'C67-C72'!H121</f>
        <v>406</v>
      </c>
      <c r="I121" s="119"/>
      <c r="J121" s="172">
        <f>+'C56-C61'!J121+'C67-C72'!J121</f>
        <v>675</v>
      </c>
      <c r="K121" s="172">
        <f>+'C56-C61'!K121+'C67-C72'!K121</f>
        <v>369</v>
      </c>
      <c r="L121" s="172">
        <f>+'C56-C61'!L121+'C67-C72'!L121</f>
        <v>306</v>
      </c>
      <c r="M121" s="119"/>
      <c r="N121" s="172">
        <f>+'C56-C61'!N121+'C67-C72'!N121</f>
        <v>313</v>
      </c>
      <c r="O121" s="172">
        <f>+'C56-C61'!O121+'C67-C72'!O121</f>
        <v>158</v>
      </c>
      <c r="P121" s="172">
        <f>+'C56-C61'!P121+'C67-C72'!P121</f>
        <v>155</v>
      </c>
      <c r="Q121" s="119"/>
      <c r="R121" s="172">
        <f>+'C56-C61'!R121+'C67-C72'!R121</f>
        <v>465</v>
      </c>
      <c r="S121" s="172">
        <f>+'C56-C61'!S121+'C67-C72'!S121</f>
        <v>257</v>
      </c>
      <c r="T121" s="172">
        <f>+'C56-C61'!T121+'C67-C72'!T121</f>
        <v>208</v>
      </c>
      <c r="U121" s="119"/>
      <c r="V121" s="172">
        <f>+'C56-C61'!V121+'C67-C72'!V121</f>
        <v>123</v>
      </c>
      <c r="W121" s="172">
        <f>+'C56-C61'!W121+'C67-C72'!W121</f>
        <v>74</v>
      </c>
      <c r="X121" s="172">
        <f>+'C56-C61'!X121+'C67-C72'!X121</f>
        <v>49</v>
      </c>
      <c r="Y121" s="119"/>
      <c r="Z121" s="172">
        <f>+'C56-C61'!Z121+'C67-C72'!Z121</f>
        <v>7</v>
      </c>
      <c r="AA121" s="172">
        <f>+'C56-C61'!AA121+'C67-C72'!AA121</f>
        <v>5</v>
      </c>
      <c r="AB121" s="172">
        <f>+'C56-C61'!AB121+'C67-C72'!AB121</f>
        <v>2</v>
      </c>
      <c r="AD121" s="108" t="s">
        <v>92</v>
      </c>
      <c r="AE121" s="103">
        <f t="shared" si="44"/>
        <v>9.5856311274509807</v>
      </c>
      <c r="AF121" s="103">
        <f t="shared" si="45"/>
        <v>10.734331150608046</v>
      </c>
      <c r="AG121" s="103">
        <f t="shared" si="46"/>
        <v>8.4763625414031907</v>
      </c>
      <c r="AH121" s="143"/>
      <c r="AI121" s="103">
        <f t="shared" si="47"/>
        <v>15.010605318975362</v>
      </c>
      <c r="AJ121" s="103">
        <f t="shared" si="48"/>
        <v>16.39030612244898</v>
      </c>
      <c r="AK121" s="103">
        <f t="shared" si="49"/>
        <v>13.564984964918143</v>
      </c>
      <c r="AL121" s="106"/>
      <c r="AM121" s="103">
        <f t="shared" si="50"/>
        <v>12.075134168157424</v>
      </c>
      <c r="AN121" s="103">
        <f t="shared" si="51"/>
        <v>13.571165869805075</v>
      </c>
      <c r="AO121" s="103">
        <f t="shared" si="52"/>
        <v>10.658307210031348</v>
      </c>
      <c r="AP121" s="106"/>
      <c r="AQ121" s="103">
        <f t="shared" si="53"/>
        <v>6.8073075250108737</v>
      </c>
      <c r="AR121" s="103">
        <f t="shared" si="54"/>
        <v>6.905594405594405</v>
      </c>
      <c r="AS121" s="103">
        <f t="shared" si="55"/>
        <v>6.7099567099567103</v>
      </c>
      <c r="AT121" s="106"/>
      <c r="AU121" s="103">
        <f t="shared" si="56"/>
        <v>10.172828702690877</v>
      </c>
      <c r="AV121" s="103">
        <f t="shared" si="57"/>
        <v>11.154513888888889</v>
      </c>
      <c r="AW121" s="103">
        <f t="shared" si="58"/>
        <v>9.1751213056903396</v>
      </c>
      <c r="AX121" s="106"/>
      <c r="AY121" s="103">
        <f t="shared" si="59"/>
        <v>3.0176643768400391</v>
      </c>
      <c r="AZ121" s="103">
        <f t="shared" si="60"/>
        <v>3.9361702127659575</v>
      </c>
      <c r="BA121" s="103">
        <f t="shared" si="61"/>
        <v>2.2313296903460835</v>
      </c>
      <c r="BB121" s="143"/>
      <c r="BC121" s="103">
        <f t="shared" si="62"/>
        <v>0.6097560975609756</v>
      </c>
      <c r="BD121" s="103">
        <f t="shared" si="63"/>
        <v>0.99800399201596801</v>
      </c>
      <c r="BE121" s="103">
        <f t="shared" si="64"/>
        <v>0.30911901081916537</v>
      </c>
      <c r="BF121" s="102"/>
    </row>
    <row r="122" spans="1:58" ht="15" customHeight="1" x14ac:dyDescent="0.2">
      <c r="A122" s="108" t="s">
        <v>93</v>
      </c>
      <c r="B122" s="172">
        <f>+'C56-C61'!B122+'C67-C72'!B122</f>
        <v>294</v>
      </c>
      <c r="C122" s="172">
        <f>+'C56-C61'!C122+'C67-C72'!C122</f>
        <v>174</v>
      </c>
      <c r="D122" s="172">
        <f>+'C56-C61'!D122+'C67-C72'!D122</f>
        <v>120</v>
      </c>
      <c r="E122" s="119"/>
      <c r="F122" s="172">
        <f>+'C56-C61'!F122+'C67-C72'!F122</f>
        <v>106</v>
      </c>
      <c r="G122" s="172">
        <f>+'C56-C61'!G122+'C67-C72'!G122</f>
        <v>62</v>
      </c>
      <c r="H122" s="172">
        <f>+'C56-C61'!H122+'C67-C72'!H122</f>
        <v>44</v>
      </c>
      <c r="I122" s="119"/>
      <c r="J122" s="172">
        <f>+'C56-C61'!J122+'C67-C72'!J122</f>
        <v>72</v>
      </c>
      <c r="K122" s="172">
        <f>+'C56-C61'!K122+'C67-C72'!K122</f>
        <v>42</v>
      </c>
      <c r="L122" s="172">
        <f>+'C56-C61'!L122+'C67-C72'!L122</f>
        <v>30</v>
      </c>
      <c r="M122" s="119"/>
      <c r="N122" s="172">
        <f>+'C56-C61'!N122+'C67-C72'!N122</f>
        <v>55</v>
      </c>
      <c r="O122" s="172">
        <f>+'C56-C61'!O122+'C67-C72'!O122</f>
        <v>34</v>
      </c>
      <c r="P122" s="172">
        <f>+'C56-C61'!P122+'C67-C72'!P122</f>
        <v>21</v>
      </c>
      <c r="Q122" s="119"/>
      <c r="R122" s="172">
        <f>+'C56-C61'!R122+'C67-C72'!R122</f>
        <v>54</v>
      </c>
      <c r="S122" s="172">
        <f>+'C56-C61'!S122+'C67-C72'!S122</f>
        <v>32</v>
      </c>
      <c r="T122" s="172">
        <f>+'C56-C61'!T122+'C67-C72'!T122</f>
        <v>22</v>
      </c>
      <c r="U122" s="119"/>
      <c r="V122" s="172">
        <f>+'C56-C61'!V122+'C67-C72'!V122</f>
        <v>3</v>
      </c>
      <c r="W122" s="172">
        <f>+'C56-C61'!W122+'C67-C72'!W122</f>
        <v>2</v>
      </c>
      <c r="X122" s="172">
        <f>+'C56-C61'!X122+'C67-C72'!X122</f>
        <v>1</v>
      </c>
      <c r="Y122" s="119"/>
      <c r="Z122" s="172">
        <f>+'C56-C61'!Z122+'C67-C72'!Z122</f>
        <v>4</v>
      </c>
      <c r="AA122" s="172">
        <f>+'C56-C61'!AA122+'C67-C72'!AA122</f>
        <v>2</v>
      </c>
      <c r="AB122" s="172">
        <f>+'C56-C61'!AB122+'C67-C72'!AB122</f>
        <v>2</v>
      </c>
      <c r="AD122" s="108" t="s">
        <v>93</v>
      </c>
      <c r="AE122" s="103">
        <f t="shared" si="44"/>
        <v>7.227138643067847</v>
      </c>
      <c r="AF122" s="103">
        <f t="shared" si="45"/>
        <v>8.3533365338454146</v>
      </c>
      <c r="AG122" s="103">
        <f t="shared" si="46"/>
        <v>6.0453400503778338</v>
      </c>
      <c r="AH122" s="143"/>
      <c r="AI122" s="103">
        <f t="shared" si="47"/>
        <v>8.8407005838198494</v>
      </c>
      <c r="AJ122" s="103">
        <f t="shared" si="48"/>
        <v>9.4946401225114858</v>
      </c>
      <c r="AK122" s="103">
        <f t="shared" si="49"/>
        <v>8.0586080586080584</v>
      </c>
      <c r="AL122" s="106"/>
      <c r="AM122" s="103">
        <f t="shared" si="50"/>
        <v>7.3319755600814664</v>
      </c>
      <c r="AN122" s="103">
        <f t="shared" si="51"/>
        <v>8.6597938144329891</v>
      </c>
      <c r="AO122" s="103">
        <f t="shared" si="52"/>
        <v>6.0362173038229372</v>
      </c>
      <c r="AP122" s="106"/>
      <c r="AQ122" s="103">
        <f t="shared" si="53"/>
        <v>7.5342465753424657</v>
      </c>
      <c r="AR122" s="103">
        <f t="shared" si="54"/>
        <v>8.7403598971722367</v>
      </c>
      <c r="AS122" s="103">
        <f t="shared" si="55"/>
        <v>6.1583577712609969</v>
      </c>
      <c r="AT122" s="106"/>
      <c r="AU122" s="103">
        <f t="shared" si="56"/>
        <v>8.5578446909667196</v>
      </c>
      <c r="AV122" s="103">
        <f t="shared" si="57"/>
        <v>10.457516339869281</v>
      </c>
      <c r="AW122" s="103">
        <f t="shared" si="58"/>
        <v>6.7692307692307692</v>
      </c>
      <c r="AX122" s="106"/>
      <c r="AY122" s="103">
        <f t="shared" si="59"/>
        <v>0.68027210884353739</v>
      </c>
      <c r="AZ122" s="103">
        <f t="shared" si="60"/>
        <v>0.98522167487684731</v>
      </c>
      <c r="BA122" s="103">
        <f t="shared" si="61"/>
        <v>0.42016806722689076</v>
      </c>
      <c r="BB122" s="143"/>
      <c r="BC122" s="103">
        <f t="shared" si="62"/>
        <v>4.7058823529411766</v>
      </c>
      <c r="BD122" s="103">
        <f t="shared" si="63"/>
        <v>4.2553191489361701</v>
      </c>
      <c r="BE122" s="103">
        <f t="shared" si="64"/>
        <v>5.2631578947368416</v>
      </c>
      <c r="BF122" s="102"/>
    </row>
    <row r="123" spans="1:58" ht="15" customHeight="1" x14ac:dyDescent="0.2">
      <c r="A123" s="108" t="s">
        <v>94</v>
      </c>
      <c r="B123" s="172">
        <f>+'C56-C61'!B123+'C67-C72'!B123</f>
        <v>841</v>
      </c>
      <c r="C123" s="172">
        <f>+'C56-C61'!C123+'C67-C72'!C123</f>
        <v>462</v>
      </c>
      <c r="D123" s="172">
        <f>+'C56-C61'!D123+'C67-C72'!D123</f>
        <v>379</v>
      </c>
      <c r="E123" s="119"/>
      <c r="F123" s="172">
        <f>+'C56-C61'!F123+'C67-C72'!F123</f>
        <v>250</v>
      </c>
      <c r="G123" s="172">
        <f>+'C56-C61'!G123+'C67-C72'!G123</f>
        <v>141</v>
      </c>
      <c r="H123" s="172">
        <f>+'C56-C61'!H123+'C67-C72'!H123</f>
        <v>109</v>
      </c>
      <c r="I123" s="119"/>
      <c r="J123" s="172">
        <f>+'C56-C61'!J123+'C67-C72'!J123</f>
        <v>200</v>
      </c>
      <c r="K123" s="172">
        <f>+'C56-C61'!K123+'C67-C72'!K123</f>
        <v>119</v>
      </c>
      <c r="L123" s="172">
        <f>+'C56-C61'!L123+'C67-C72'!L123</f>
        <v>81</v>
      </c>
      <c r="M123" s="119"/>
      <c r="N123" s="172">
        <f>+'C56-C61'!N123+'C67-C72'!N123</f>
        <v>119</v>
      </c>
      <c r="O123" s="172">
        <f>+'C56-C61'!O123+'C67-C72'!O123</f>
        <v>70</v>
      </c>
      <c r="P123" s="172">
        <f>+'C56-C61'!P123+'C67-C72'!P123</f>
        <v>49</v>
      </c>
      <c r="Q123" s="119"/>
      <c r="R123" s="172">
        <f>+'C56-C61'!R123+'C67-C72'!R123</f>
        <v>201</v>
      </c>
      <c r="S123" s="172">
        <f>+'C56-C61'!S123+'C67-C72'!S123</f>
        <v>100</v>
      </c>
      <c r="T123" s="172">
        <f>+'C56-C61'!T123+'C67-C72'!T123</f>
        <v>101</v>
      </c>
      <c r="U123" s="119"/>
      <c r="V123" s="172">
        <f>+'C56-C61'!V123+'C67-C72'!V123</f>
        <v>63</v>
      </c>
      <c r="W123" s="172">
        <f>+'C56-C61'!W123+'C67-C72'!W123</f>
        <v>26</v>
      </c>
      <c r="X123" s="172">
        <f>+'C56-C61'!X123+'C67-C72'!X123</f>
        <v>37</v>
      </c>
      <c r="Y123" s="119"/>
      <c r="Z123" s="172">
        <f>+'C56-C61'!Z123+'C67-C72'!Z123</f>
        <v>8</v>
      </c>
      <c r="AA123" s="172">
        <f>+'C56-C61'!AA123+'C67-C72'!AA123</f>
        <v>6</v>
      </c>
      <c r="AB123" s="172">
        <f>+'C56-C61'!AB123+'C67-C72'!AB123</f>
        <v>2</v>
      </c>
      <c r="AD123" s="108" t="s">
        <v>94</v>
      </c>
      <c r="AE123" s="103">
        <f t="shared" si="44"/>
        <v>10.541489095011281</v>
      </c>
      <c r="AF123" s="103">
        <f t="shared" si="45"/>
        <v>11.993769470404985</v>
      </c>
      <c r="AG123" s="103">
        <f t="shared" si="46"/>
        <v>9.1856519631604456</v>
      </c>
      <c r="AH123" s="143"/>
      <c r="AI123" s="103">
        <f t="shared" si="47"/>
        <v>12.071463061323032</v>
      </c>
      <c r="AJ123" s="103">
        <f t="shared" si="48"/>
        <v>13.314447592067987</v>
      </c>
      <c r="AK123" s="103">
        <f t="shared" si="49"/>
        <v>10.770750988142293</v>
      </c>
      <c r="AL123" s="106"/>
      <c r="AM123" s="103">
        <f t="shared" si="50"/>
        <v>10.793308148947652</v>
      </c>
      <c r="AN123" s="103">
        <f t="shared" si="51"/>
        <v>13.251670378619155</v>
      </c>
      <c r="AO123" s="103">
        <f t="shared" si="52"/>
        <v>8.4816753926701569</v>
      </c>
      <c r="AP123" s="106"/>
      <c r="AQ123" s="103">
        <f t="shared" si="53"/>
        <v>8.4939329050678083</v>
      </c>
      <c r="AR123" s="103">
        <f t="shared" si="54"/>
        <v>10.028653295128938</v>
      </c>
      <c r="AS123" s="103">
        <f t="shared" si="55"/>
        <v>6.9701280227596012</v>
      </c>
      <c r="AT123" s="106"/>
      <c r="AU123" s="103">
        <f t="shared" si="56"/>
        <v>14.596949891067537</v>
      </c>
      <c r="AV123" s="103">
        <f t="shared" si="57"/>
        <v>15.527950310559005</v>
      </c>
      <c r="AW123" s="103">
        <f t="shared" si="58"/>
        <v>13.77899045020464</v>
      </c>
      <c r="AX123" s="106"/>
      <c r="AY123" s="103">
        <f t="shared" si="59"/>
        <v>6.2438057482656095</v>
      </c>
      <c r="AZ123" s="103">
        <f t="shared" si="60"/>
        <v>5.9090909090909092</v>
      </c>
      <c r="BA123" s="103">
        <f t="shared" si="61"/>
        <v>6.5026362038664329</v>
      </c>
      <c r="BB123" s="143"/>
      <c r="BC123" s="103">
        <f t="shared" si="62"/>
        <v>2.9962546816479403</v>
      </c>
      <c r="BD123" s="103">
        <f t="shared" si="63"/>
        <v>5.3097345132743365</v>
      </c>
      <c r="BE123" s="103">
        <f t="shared" si="64"/>
        <v>1.2987012987012987</v>
      </c>
      <c r="BF123" s="102"/>
    </row>
    <row r="124" spans="1:58" ht="15" customHeight="1" x14ac:dyDescent="0.2">
      <c r="A124" s="108" t="s">
        <v>95</v>
      </c>
      <c r="B124" s="172">
        <f>+'C56-C61'!B124+'C67-C72'!B124</f>
        <v>267</v>
      </c>
      <c r="C124" s="172">
        <f>+'C56-C61'!C124+'C67-C72'!C124</f>
        <v>182</v>
      </c>
      <c r="D124" s="172">
        <f>+'C56-C61'!D124+'C67-C72'!D124</f>
        <v>85</v>
      </c>
      <c r="E124" s="119"/>
      <c r="F124" s="172">
        <f>+'C56-C61'!F124+'C67-C72'!F124</f>
        <v>65</v>
      </c>
      <c r="G124" s="172">
        <f>+'C56-C61'!G124+'C67-C72'!G124</f>
        <v>44</v>
      </c>
      <c r="H124" s="172">
        <f>+'C56-C61'!H124+'C67-C72'!H124</f>
        <v>21</v>
      </c>
      <c r="I124" s="119"/>
      <c r="J124" s="172">
        <f>+'C56-C61'!J124+'C67-C72'!J124</f>
        <v>69</v>
      </c>
      <c r="K124" s="172">
        <f>+'C56-C61'!K124+'C67-C72'!K124</f>
        <v>44</v>
      </c>
      <c r="L124" s="172">
        <f>+'C56-C61'!L124+'C67-C72'!L124</f>
        <v>25</v>
      </c>
      <c r="M124" s="119"/>
      <c r="N124" s="172">
        <f>+'C56-C61'!N124+'C67-C72'!N124</f>
        <v>47</v>
      </c>
      <c r="O124" s="172">
        <f>+'C56-C61'!O124+'C67-C72'!O124</f>
        <v>28</v>
      </c>
      <c r="P124" s="172">
        <f>+'C56-C61'!P124+'C67-C72'!P124</f>
        <v>19</v>
      </c>
      <c r="Q124" s="119"/>
      <c r="R124" s="172">
        <f>+'C56-C61'!R124+'C67-C72'!R124</f>
        <v>53</v>
      </c>
      <c r="S124" s="172">
        <f>+'C56-C61'!S124+'C67-C72'!S124</f>
        <v>37</v>
      </c>
      <c r="T124" s="172">
        <f>+'C56-C61'!T124+'C67-C72'!T124</f>
        <v>16</v>
      </c>
      <c r="U124" s="119"/>
      <c r="V124" s="172">
        <f>+'C56-C61'!V124+'C67-C72'!V124</f>
        <v>20</v>
      </c>
      <c r="W124" s="172">
        <f>+'C56-C61'!W124+'C67-C72'!W124</f>
        <v>17</v>
      </c>
      <c r="X124" s="172">
        <f>+'C56-C61'!X124+'C67-C72'!X124</f>
        <v>3</v>
      </c>
      <c r="Y124" s="119"/>
      <c r="Z124" s="172">
        <f>+'C56-C61'!Z124+'C67-C72'!Z124</f>
        <v>13</v>
      </c>
      <c r="AA124" s="172">
        <f>+'C56-C61'!AA124+'C67-C72'!AA124</f>
        <v>12</v>
      </c>
      <c r="AB124" s="172">
        <f>+'C56-C61'!AB124+'C67-C72'!AB124</f>
        <v>1</v>
      </c>
      <c r="AD124" s="108" t="s">
        <v>95</v>
      </c>
      <c r="AE124" s="103">
        <f t="shared" si="44"/>
        <v>5.208739758095982</v>
      </c>
      <c r="AF124" s="103">
        <f t="shared" si="45"/>
        <v>7.1260767423649174</v>
      </c>
      <c r="AG124" s="103">
        <f t="shared" si="46"/>
        <v>3.3048211508553651</v>
      </c>
      <c r="AH124" s="143"/>
      <c r="AI124" s="103">
        <f t="shared" si="47"/>
        <v>5.8348294434470382</v>
      </c>
      <c r="AJ124" s="103">
        <f t="shared" si="48"/>
        <v>7.4957410562180584</v>
      </c>
      <c r="AK124" s="103">
        <f t="shared" si="49"/>
        <v>3.9848197343453511</v>
      </c>
      <c r="AL124" s="106"/>
      <c r="AM124" s="103">
        <f t="shared" si="50"/>
        <v>6.5589353612167303</v>
      </c>
      <c r="AN124" s="103">
        <f t="shared" si="51"/>
        <v>8.413001912045889</v>
      </c>
      <c r="AO124" s="103">
        <f t="shared" si="52"/>
        <v>4.7258979206049148</v>
      </c>
      <c r="AP124" s="106"/>
      <c r="AQ124" s="103">
        <f t="shared" si="53"/>
        <v>5.516431924882629</v>
      </c>
      <c r="AR124" s="103">
        <f t="shared" si="54"/>
        <v>6.9306930693069315</v>
      </c>
      <c r="AS124" s="103">
        <f t="shared" si="55"/>
        <v>4.2410714285714288</v>
      </c>
      <c r="AT124" s="106"/>
      <c r="AU124" s="103">
        <f t="shared" si="56"/>
        <v>5.7483731019522777</v>
      </c>
      <c r="AV124" s="103">
        <f t="shared" si="57"/>
        <v>7.9913606911447079</v>
      </c>
      <c r="AW124" s="103">
        <f t="shared" si="58"/>
        <v>3.4858387799564272</v>
      </c>
      <c r="AX124" s="106"/>
      <c r="AY124" s="103">
        <f t="shared" si="59"/>
        <v>2.4096385542168677</v>
      </c>
      <c r="AZ124" s="103">
        <f t="shared" si="60"/>
        <v>4.2713567839195976</v>
      </c>
      <c r="BA124" s="103">
        <f t="shared" si="61"/>
        <v>0.69444444444444442</v>
      </c>
      <c r="BB124" s="143"/>
      <c r="BC124" s="103">
        <f t="shared" si="62"/>
        <v>3.6516853932584268</v>
      </c>
      <c r="BD124" s="103">
        <f t="shared" si="63"/>
        <v>6.7039106145251397</v>
      </c>
      <c r="BE124" s="103">
        <f t="shared" si="64"/>
        <v>0.56497175141242939</v>
      </c>
      <c r="BF124" s="102"/>
    </row>
    <row r="125" spans="1:58" ht="15" customHeight="1" x14ac:dyDescent="0.2">
      <c r="A125" s="108" t="s">
        <v>96</v>
      </c>
      <c r="B125" s="172">
        <f>+'C56-C61'!B125+'C67-C72'!B125</f>
        <v>402</v>
      </c>
      <c r="C125" s="172">
        <f>+'C56-C61'!C125+'C67-C72'!C125</f>
        <v>241</v>
      </c>
      <c r="D125" s="172">
        <f>+'C56-C61'!D125+'C67-C72'!D125</f>
        <v>161</v>
      </c>
      <c r="E125" s="119"/>
      <c r="F125" s="172">
        <f>+'C56-C61'!F125+'C67-C72'!F125</f>
        <v>120</v>
      </c>
      <c r="G125" s="172">
        <f>+'C56-C61'!G125+'C67-C72'!G125</f>
        <v>82</v>
      </c>
      <c r="H125" s="172">
        <f>+'C56-C61'!H125+'C67-C72'!H125</f>
        <v>38</v>
      </c>
      <c r="I125" s="119"/>
      <c r="J125" s="172">
        <f>+'C56-C61'!J125+'C67-C72'!J125</f>
        <v>107</v>
      </c>
      <c r="K125" s="172">
        <f>+'C56-C61'!K125+'C67-C72'!K125</f>
        <v>63</v>
      </c>
      <c r="L125" s="172">
        <f>+'C56-C61'!L125+'C67-C72'!L125</f>
        <v>44</v>
      </c>
      <c r="M125" s="119"/>
      <c r="N125" s="172">
        <f>+'C56-C61'!N125+'C67-C72'!N125</f>
        <v>54</v>
      </c>
      <c r="O125" s="172">
        <f>+'C56-C61'!O125+'C67-C72'!O125</f>
        <v>30</v>
      </c>
      <c r="P125" s="172">
        <f>+'C56-C61'!P125+'C67-C72'!P125</f>
        <v>24</v>
      </c>
      <c r="Q125" s="119"/>
      <c r="R125" s="172">
        <f>+'C56-C61'!R125+'C67-C72'!R125</f>
        <v>81</v>
      </c>
      <c r="S125" s="172">
        <f>+'C56-C61'!S125+'C67-C72'!S125</f>
        <v>52</v>
      </c>
      <c r="T125" s="172">
        <f>+'C56-C61'!T125+'C67-C72'!T125</f>
        <v>29</v>
      </c>
      <c r="U125" s="119"/>
      <c r="V125" s="172">
        <f>+'C56-C61'!V125+'C67-C72'!V125</f>
        <v>24</v>
      </c>
      <c r="W125" s="172">
        <f>+'C56-C61'!W125+'C67-C72'!W125</f>
        <v>10</v>
      </c>
      <c r="X125" s="172">
        <f>+'C56-C61'!X125+'C67-C72'!X125</f>
        <v>14</v>
      </c>
      <c r="Y125" s="119"/>
      <c r="Z125" s="172">
        <f>+'C56-C61'!Z125+'C67-C72'!Z125</f>
        <v>16</v>
      </c>
      <c r="AA125" s="172">
        <f>+'C56-C61'!AA125+'C67-C72'!AA125</f>
        <v>4</v>
      </c>
      <c r="AB125" s="172">
        <f>+'C56-C61'!AB125+'C67-C72'!AB125</f>
        <v>12</v>
      </c>
      <c r="AD125" s="108" t="s">
        <v>96</v>
      </c>
      <c r="AE125" s="103">
        <f t="shared" si="44"/>
        <v>6.1846153846153848</v>
      </c>
      <c r="AF125" s="103">
        <f t="shared" si="45"/>
        <v>7.4405680765668416</v>
      </c>
      <c r="AG125" s="103">
        <f t="shared" si="46"/>
        <v>4.9371358478994178</v>
      </c>
      <c r="AH125" s="143"/>
      <c r="AI125" s="103">
        <f t="shared" si="47"/>
        <v>7.782101167315175</v>
      </c>
      <c r="AJ125" s="103">
        <f t="shared" si="48"/>
        <v>10.224438902743142</v>
      </c>
      <c r="AK125" s="103">
        <f t="shared" si="49"/>
        <v>5.1351351351351351</v>
      </c>
      <c r="AL125" s="106"/>
      <c r="AM125" s="103">
        <f t="shared" si="50"/>
        <v>7.7931536780772026</v>
      </c>
      <c r="AN125" s="103">
        <f t="shared" si="51"/>
        <v>8.9235127478753533</v>
      </c>
      <c r="AO125" s="103">
        <f t="shared" si="52"/>
        <v>6.5967016491754125</v>
      </c>
      <c r="AP125" s="106"/>
      <c r="AQ125" s="103">
        <f t="shared" si="53"/>
        <v>4.4591246903385633</v>
      </c>
      <c r="AR125" s="103">
        <f t="shared" si="54"/>
        <v>5.1020408163265305</v>
      </c>
      <c r="AS125" s="103">
        <f t="shared" si="55"/>
        <v>3.8523274478330656</v>
      </c>
      <c r="AT125" s="106"/>
      <c r="AU125" s="103">
        <f t="shared" si="56"/>
        <v>6.9767441860465116</v>
      </c>
      <c r="AV125" s="103">
        <f t="shared" si="57"/>
        <v>8.9655172413793096</v>
      </c>
      <c r="AW125" s="103">
        <f t="shared" si="58"/>
        <v>4.9913941480206541</v>
      </c>
      <c r="AX125" s="106"/>
      <c r="AY125" s="103">
        <f t="shared" si="59"/>
        <v>2.6785714285714284</v>
      </c>
      <c r="AZ125" s="103">
        <f t="shared" si="60"/>
        <v>2.3980815347721824</v>
      </c>
      <c r="BA125" s="103">
        <f t="shared" si="61"/>
        <v>2.9227557411273484</v>
      </c>
      <c r="BB125" s="143"/>
      <c r="BC125" s="103">
        <f t="shared" si="62"/>
        <v>5.0473186119873814</v>
      </c>
      <c r="BD125" s="103">
        <f t="shared" si="63"/>
        <v>2.7397260273972601</v>
      </c>
      <c r="BE125" s="103">
        <f t="shared" si="64"/>
        <v>7.0175438596491224</v>
      </c>
      <c r="BF125" s="102"/>
    </row>
    <row r="126" spans="1:58" ht="15" customHeight="1" x14ac:dyDescent="0.2">
      <c r="A126" s="108" t="s">
        <v>97</v>
      </c>
      <c r="B126" s="172">
        <f>+'C56-C61'!B126+'C67-C72'!B126</f>
        <v>327</v>
      </c>
      <c r="C126" s="172">
        <f>+'C56-C61'!C126+'C67-C72'!C126</f>
        <v>185</v>
      </c>
      <c r="D126" s="172">
        <f>+'C56-C61'!D126+'C67-C72'!D126</f>
        <v>142</v>
      </c>
      <c r="E126" s="119"/>
      <c r="F126" s="172">
        <f>+'C56-C61'!F126+'C67-C72'!F126</f>
        <v>93</v>
      </c>
      <c r="G126" s="172">
        <f>+'C56-C61'!G126+'C67-C72'!G126</f>
        <v>59</v>
      </c>
      <c r="H126" s="172">
        <f>+'C56-C61'!H126+'C67-C72'!H126</f>
        <v>34</v>
      </c>
      <c r="I126" s="119"/>
      <c r="J126" s="172">
        <f>+'C56-C61'!J126+'C67-C72'!J126</f>
        <v>79</v>
      </c>
      <c r="K126" s="172">
        <f>+'C56-C61'!K126+'C67-C72'!K126</f>
        <v>46</v>
      </c>
      <c r="L126" s="172">
        <f>+'C56-C61'!L126+'C67-C72'!L126</f>
        <v>33</v>
      </c>
      <c r="M126" s="119"/>
      <c r="N126" s="172">
        <f>+'C56-C61'!N126+'C67-C72'!N126</f>
        <v>39</v>
      </c>
      <c r="O126" s="172">
        <f>+'C56-C61'!O126+'C67-C72'!O126</f>
        <v>20</v>
      </c>
      <c r="P126" s="172">
        <f>+'C56-C61'!P126+'C67-C72'!P126</f>
        <v>19</v>
      </c>
      <c r="Q126" s="119"/>
      <c r="R126" s="172">
        <f>+'C56-C61'!R126+'C67-C72'!R126</f>
        <v>59</v>
      </c>
      <c r="S126" s="172">
        <f>+'C56-C61'!S126+'C67-C72'!S126</f>
        <v>34</v>
      </c>
      <c r="T126" s="172">
        <f>+'C56-C61'!T126+'C67-C72'!T126</f>
        <v>25</v>
      </c>
      <c r="U126" s="119"/>
      <c r="V126" s="172">
        <f>+'C56-C61'!V126+'C67-C72'!V126</f>
        <v>57</v>
      </c>
      <c r="W126" s="172">
        <f>+'C56-C61'!W126+'C67-C72'!W126</f>
        <v>26</v>
      </c>
      <c r="X126" s="172">
        <f>+'C56-C61'!X126+'C67-C72'!X126</f>
        <v>31</v>
      </c>
      <c r="Y126" s="119"/>
      <c r="Z126" s="172">
        <f>+'C56-C61'!Z126+'C67-C72'!Z126</f>
        <v>0</v>
      </c>
      <c r="AA126" s="172">
        <f>+'C56-C61'!AA126+'C67-C72'!AA126</f>
        <v>0</v>
      </c>
      <c r="AB126" s="172">
        <f>+'C56-C61'!AB126+'C67-C72'!AB126</f>
        <v>0</v>
      </c>
      <c r="AD126" s="108" t="s">
        <v>97</v>
      </c>
      <c r="AE126" s="103">
        <f t="shared" si="44"/>
        <v>7.3499662845583273</v>
      </c>
      <c r="AF126" s="103">
        <f t="shared" si="45"/>
        <v>8.2811101163831697</v>
      </c>
      <c r="AG126" s="103">
        <f t="shared" si="46"/>
        <v>6.4108352144469531</v>
      </c>
      <c r="AH126" s="143"/>
      <c r="AI126" s="103">
        <f t="shared" si="47"/>
        <v>8.8910133843212247</v>
      </c>
      <c r="AJ126" s="103">
        <f t="shared" si="48"/>
        <v>10.925925925925926</v>
      </c>
      <c r="AK126" s="103">
        <f t="shared" si="49"/>
        <v>6.7193675889328066</v>
      </c>
      <c r="AL126" s="106"/>
      <c r="AM126" s="103">
        <f t="shared" si="50"/>
        <v>8.9064261555806095</v>
      </c>
      <c r="AN126" s="103">
        <f t="shared" si="51"/>
        <v>10.50228310502283</v>
      </c>
      <c r="AO126" s="103">
        <f t="shared" si="52"/>
        <v>7.3496659242761693</v>
      </c>
      <c r="AP126" s="106"/>
      <c r="AQ126" s="103">
        <f t="shared" si="53"/>
        <v>4.5990566037735849</v>
      </c>
      <c r="AR126" s="103">
        <f t="shared" si="54"/>
        <v>4.6948356807511731</v>
      </c>
      <c r="AS126" s="103">
        <f t="shared" si="55"/>
        <v>4.5023696682464456</v>
      </c>
      <c r="AT126" s="106"/>
      <c r="AU126" s="103">
        <f t="shared" si="56"/>
        <v>7.375</v>
      </c>
      <c r="AV126" s="103">
        <f t="shared" si="57"/>
        <v>8.6075949367088604</v>
      </c>
      <c r="AW126" s="103">
        <f t="shared" si="58"/>
        <v>6.1728395061728394</v>
      </c>
      <c r="AX126" s="106"/>
      <c r="AY126" s="103">
        <f t="shared" si="59"/>
        <v>8.5329341317365284</v>
      </c>
      <c r="AZ126" s="103">
        <f t="shared" si="60"/>
        <v>7.7380952380952381</v>
      </c>
      <c r="BA126" s="103">
        <f t="shared" si="61"/>
        <v>9.3373493975903603</v>
      </c>
      <c r="BB126" s="143"/>
      <c r="BC126" s="103">
        <f t="shared" si="62"/>
        <v>0</v>
      </c>
      <c r="BD126" s="103">
        <f t="shared" si="63"/>
        <v>0</v>
      </c>
      <c r="BE126" s="103">
        <f t="shared" si="64"/>
        <v>0</v>
      </c>
      <c r="BF126" s="102"/>
    </row>
    <row r="127" spans="1:58" ht="15" customHeight="1" x14ac:dyDescent="0.2">
      <c r="A127" s="108" t="s">
        <v>98</v>
      </c>
      <c r="B127" s="172">
        <f>+'C56-C61'!B127+'C67-C72'!B127</f>
        <v>864</v>
      </c>
      <c r="C127" s="172">
        <f>+'C56-C61'!C127+'C67-C72'!C127</f>
        <v>505</v>
      </c>
      <c r="D127" s="172">
        <f>+'C56-C61'!D127+'C67-C72'!D127</f>
        <v>359</v>
      </c>
      <c r="E127" s="119"/>
      <c r="F127" s="172">
        <f>+'C56-C61'!F127+'C67-C72'!F127</f>
        <v>279</v>
      </c>
      <c r="G127" s="172">
        <f>+'C56-C61'!G127+'C67-C72'!G127</f>
        <v>159</v>
      </c>
      <c r="H127" s="172">
        <f>+'C56-C61'!H127+'C67-C72'!H127</f>
        <v>120</v>
      </c>
      <c r="I127" s="119"/>
      <c r="J127" s="172">
        <f>+'C56-C61'!J127+'C67-C72'!J127</f>
        <v>227</v>
      </c>
      <c r="K127" s="172">
        <f>+'C56-C61'!K127+'C67-C72'!K127</f>
        <v>143</v>
      </c>
      <c r="L127" s="172">
        <f>+'C56-C61'!L127+'C67-C72'!L127</f>
        <v>84</v>
      </c>
      <c r="M127" s="119"/>
      <c r="N127" s="172">
        <f>+'C56-C61'!N127+'C67-C72'!N127</f>
        <v>102</v>
      </c>
      <c r="O127" s="172">
        <f>+'C56-C61'!O127+'C67-C72'!O127</f>
        <v>60</v>
      </c>
      <c r="P127" s="172">
        <f>+'C56-C61'!P127+'C67-C72'!P127</f>
        <v>42</v>
      </c>
      <c r="Q127" s="119"/>
      <c r="R127" s="172">
        <f>+'C56-C61'!R127+'C67-C72'!R127</f>
        <v>171</v>
      </c>
      <c r="S127" s="172">
        <f>+'C56-C61'!S127+'C67-C72'!S127</f>
        <v>95</v>
      </c>
      <c r="T127" s="172">
        <f>+'C56-C61'!T127+'C67-C72'!T127</f>
        <v>76</v>
      </c>
      <c r="U127" s="119"/>
      <c r="V127" s="172">
        <f>+'C56-C61'!V127+'C67-C72'!V127</f>
        <v>64</v>
      </c>
      <c r="W127" s="172">
        <f>+'C56-C61'!W127+'C67-C72'!W127</f>
        <v>37</v>
      </c>
      <c r="X127" s="172">
        <f>+'C56-C61'!X127+'C67-C72'!X127</f>
        <v>27</v>
      </c>
      <c r="Y127" s="119"/>
      <c r="Z127" s="172">
        <f>+'C56-C61'!Z127+'C67-C72'!Z127</f>
        <v>21</v>
      </c>
      <c r="AA127" s="172">
        <f>+'C56-C61'!AA127+'C67-C72'!AA127</f>
        <v>11</v>
      </c>
      <c r="AB127" s="172">
        <f>+'C56-C61'!AB127+'C67-C72'!AB127</f>
        <v>10</v>
      </c>
      <c r="AD127" s="108" t="s">
        <v>98</v>
      </c>
      <c r="AE127" s="103">
        <f t="shared" si="44"/>
        <v>9.3709327548806947</v>
      </c>
      <c r="AF127" s="103">
        <f t="shared" si="45"/>
        <v>10.966340933767643</v>
      </c>
      <c r="AG127" s="103">
        <f t="shared" si="46"/>
        <v>7.7789815817984831</v>
      </c>
      <c r="AH127" s="143"/>
      <c r="AI127" s="103">
        <f t="shared" si="47"/>
        <v>11.067036890122967</v>
      </c>
      <c r="AJ127" s="103">
        <f t="shared" si="48"/>
        <v>12.202609363008442</v>
      </c>
      <c r="AK127" s="103">
        <f t="shared" si="49"/>
        <v>9.8522167487684733</v>
      </c>
      <c r="AL127" s="106"/>
      <c r="AM127" s="103">
        <f t="shared" si="50"/>
        <v>11.361361361361363</v>
      </c>
      <c r="AN127" s="103">
        <f t="shared" si="51"/>
        <v>13.924050632911392</v>
      </c>
      <c r="AO127" s="103">
        <f t="shared" si="52"/>
        <v>8.6508753861997931</v>
      </c>
      <c r="AP127" s="106"/>
      <c r="AQ127" s="103">
        <f t="shared" si="53"/>
        <v>5.9859154929577461</v>
      </c>
      <c r="AR127" s="103">
        <f t="shared" si="54"/>
        <v>7.237635705669482</v>
      </c>
      <c r="AS127" s="103">
        <f t="shared" si="55"/>
        <v>4.8</v>
      </c>
      <c r="AT127" s="106"/>
      <c r="AU127" s="103">
        <f t="shared" si="56"/>
        <v>11.205766710353867</v>
      </c>
      <c r="AV127" s="103">
        <f t="shared" si="57"/>
        <v>12.258064516129032</v>
      </c>
      <c r="AW127" s="103">
        <f t="shared" si="58"/>
        <v>10.119840213049267</v>
      </c>
      <c r="AX127" s="106"/>
      <c r="AY127" s="103">
        <f t="shared" si="59"/>
        <v>4.9921996879875197</v>
      </c>
      <c r="AZ127" s="103">
        <f t="shared" si="60"/>
        <v>6.3247863247863245</v>
      </c>
      <c r="BA127" s="103">
        <f t="shared" si="61"/>
        <v>3.873744619799139</v>
      </c>
      <c r="BB127" s="143"/>
      <c r="BC127" s="103">
        <f t="shared" si="62"/>
        <v>11.111111111111111</v>
      </c>
      <c r="BD127" s="103">
        <f t="shared" si="63"/>
        <v>12.790697674418606</v>
      </c>
      <c r="BE127" s="103">
        <f t="shared" si="64"/>
        <v>9.7087378640776691</v>
      </c>
      <c r="BF127" s="102"/>
    </row>
    <row r="128" spans="1:58" ht="15" customHeight="1" x14ac:dyDescent="0.2">
      <c r="A128" s="108" t="s">
        <v>99</v>
      </c>
      <c r="B128" s="172">
        <f>+'C56-C61'!B128+'C67-C72'!B128</f>
        <v>662</v>
      </c>
      <c r="C128" s="172">
        <f>+'C56-C61'!C128+'C67-C72'!C128</f>
        <v>425</v>
      </c>
      <c r="D128" s="172">
        <f>+'C56-C61'!D128+'C67-C72'!D128</f>
        <v>237</v>
      </c>
      <c r="E128" s="119"/>
      <c r="F128" s="172">
        <f>+'C56-C61'!F128+'C67-C72'!F128</f>
        <v>205</v>
      </c>
      <c r="G128" s="172">
        <f>+'C56-C61'!G128+'C67-C72'!G128</f>
        <v>140</v>
      </c>
      <c r="H128" s="172">
        <f>+'C56-C61'!H128+'C67-C72'!H128</f>
        <v>65</v>
      </c>
      <c r="I128" s="119"/>
      <c r="J128" s="172">
        <f>+'C56-C61'!J128+'C67-C72'!J128</f>
        <v>152</v>
      </c>
      <c r="K128" s="172">
        <f>+'C56-C61'!K128+'C67-C72'!K128</f>
        <v>81</v>
      </c>
      <c r="L128" s="172">
        <f>+'C56-C61'!L128+'C67-C72'!L128</f>
        <v>71</v>
      </c>
      <c r="M128" s="119"/>
      <c r="N128" s="172">
        <f>+'C56-C61'!N128+'C67-C72'!N128</f>
        <v>93</v>
      </c>
      <c r="O128" s="172">
        <f>+'C56-C61'!O128+'C67-C72'!O128</f>
        <v>60</v>
      </c>
      <c r="P128" s="172">
        <f>+'C56-C61'!P128+'C67-C72'!P128</f>
        <v>33</v>
      </c>
      <c r="Q128" s="119"/>
      <c r="R128" s="172">
        <f>+'C56-C61'!R128+'C67-C72'!R128</f>
        <v>140</v>
      </c>
      <c r="S128" s="172">
        <f>+'C56-C61'!S128+'C67-C72'!S128</f>
        <v>90</v>
      </c>
      <c r="T128" s="172">
        <f>+'C56-C61'!T128+'C67-C72'!T128</f>
        <v>50</v>
      </c>
      <c r="U128" s="119"/>
      <c r="V128" s="172">
        <f>+'C56-C61'!V128+'C67-C72'!V128</f>
        <v>60</v>
      </c>
      <c r="W128" s="172">
        <f>+'C56-C61'!W128+'C67-C72'!W128</f>
        <v>46</v>
      </c>
      <c r="X128" s="172">
        <f>+'C56-C61'!X128+'C67-C72'!X128</f>
        <v>14</v>
      </c>
      <c r="Y128" s="119"/>
      <c r="Z128" s="172">
        <f>+'C56-C61'!Z128+'C67-C72'!Z128</f>
        <v>12</v>
      </c>
      <c r="AA128" s="172">
        <f>+'C56-C61'!AA128+'C67-C72'!AA128</f>
        <v>8</v>
      </c>
      <c r="AB128" s="172">
        <f>+'C56-C61'!AB128+'C67-C72'!AB128</f>
        <v>4</v>
      </c>
      <c r="AD128" s="108" t="s">
        <v>99</v>
      </c>
      <c r="AE128" s="103">
        <f t="shared" si="44"/>
        <v>7.4785359240849534</v>
      </c>
      <c r="AF128" s="103">
        <f t="shared" si="45"/>
        <v>9.6066907775768549</v>
      </c>
      <c r="AG128" s="103">
        <f t="shared" si="46"/>
        <v>5.3523035230352303</v>
      </c>
      <c r="AH128" s="143"/>
      <c r="AI128" s="103">
        <f t="shared" si="47"/>
        <v>8.7982832618025757</v>
      </c>
      <c r="AJ128" s="103">
        <f t="shared" si="48"/>
        <v>12.163336229365768</v>
      </c>
      <c r="AK128" s="103">
        <f t="shared" si="49"/>
        <v>5.5131467345207801</v>
      </c>
      <c r="AL128" s="106"/>
      <c r="AM128" s="103">
        <f t="shared" si="50"/>
        <v>7.892004153686397</v>
      </c>
      <c r="AN128" s="103">
        <f t="shared" si="51"/>
        <v>8.4287200832466187</v>
      </c>
      <c r="AO128" s="103">
        <f t="shared" si="52"/>
        <v>7.357512953367876</v>
      </c>
      <c r="AP128" s="106"/>
      <c r="AQ128" s="103">
        <f t="shared" si="53"/>
        <v>5.9010152284263961</v>
      </c>
      <c r="AR128" s="103">
        <f t="shared" si="54"/>
        <v>7.4534161490683228</v>
      </c>
      <c r="AS128" s="103">
        <f t="shared" si="55"/>
        <v>4.2801556420233462</v>
      </c>
      <c r="AT128" s="106"/>
      <c r="AU128" s="103">
        <f t="shared" si="56"/>
        <v>10.226442658875092</v>
      </c>
      <c r="AV128" s="103">
        <f t="shared" si="57"/>
        <v>12.465373961218837</v>
      </c>
      <c r="AW128" s="103">
        <f t="shared" si="58"/>
        <v>7.727975270479134</v>
      </c>
      <c r="AX128" s="106"/>
      <c r="AY128" s="103">
        <f t="shared" si="59"/>
        <v>5.1724137931034484</v>
      </c>
      <c r="AZ128" s="103">
        <f t="shared" si="60"/>
        <v>8.2289803220035775</v>
      </c>
      <c r="BA128" s="103">
        <f t="shared" si="61"/>
        <v>2.3294509151414311</v>
      </c>
      <c r="BB128" s="143"/>
      <c r="BC128" s="103">
        <v>0</v>
      </c>
      <c r="BD128" s="103">
        <v>0</v>
      </c>
      <c r="BE128" s="103">
        <v>0</v>
      </c>
      <c r="BF128" s="102"/>
    </row>
    <row r="129" spans="1:58" ht="15" customHeight="1" x14ac:dyDescent="0.2">
      <c r="A129" s="108" t="s">
        <v>100</v>
      </c>
      <c r="B129" s="172">
        <f>+'C56-C61'!B129+'C67-C72'!B129</f>
        <v>213</v>
      </c>
      <c r="C129" s="172">
        <f>+'C56-C61'!C129+'C67-C72'!C129</f>
        <v>129</v>
      </c>
      <c r="D129" s="172">
        <f>+'C56-C61'!D129+'C67-C72'!D129</f>
        <v>84</v>
      </c>
      <c r="E129" s="119"/>
      <c r="F129" s="172">
        <f>+'C56-C61'!F129+'C67-C72'!F129</f>
        <v>79</v>
      </c>
      <c r="G129" s="172">
        <f>+'C56-C61'!G129+'C67-C72'!G129</f>
        <v>46</v>
      </c>
      <c r="H129" s="172">
        <f>+'C56-C61'!H129+'C67-C72'!H129</f>
        <v>33</v>
      </c>
      <c r="I129" s="119"/>
      <c r="J129" s="172">
        <f>+'C56-C61'!J129+'C67-C72'!J129</f>
        <v>54</v>
      </c>
      <c r="K129" s="172">
        <f>+'C56-C61'!K129+'C67-C72'!K129</f>
        <v>36</v>
      </c>
      <c r="L129" s="172">
        <f>+'C56-C61'!L129+'C67-C72'!L129</f>
        <v>18</v>
      </c>
      <c r="M129" s="119"/>
      <c r="N129" s="172">
        <f>+'C56-C61'!N129+'C67-C72'!N129</f>
        <v>35</v>
      </c>
      <c r="O129" s="172">
        <f>+'C56-C61'!O129+'C67-C72'!O129</f>
        <v>21</v>
      </c>
      <c r="P129" s="172">
        <f>+'C56-C61'!P129+'C67-C72'!P129</f>
        <v>14</v>
      </c>
      <c r="Q129" s="119"/>
      <c r="R129" s="172">
        <f>+'C56-C61'!R129+'C67-C72'!R129</f>
        <v>29</v>
      </c>
      <c r="S129" s="172">
        <f>+'C56-C61'!S129+'C67-C72'!S129</f>
        <v>17</v>
      </c>
      <c r="T129" s="172">
        <f>+'C56-C61'!T129+'C67-C72'!T129</f>
        <v>12</v>
      </c>
      <c r="U129" s="119"/>
      <c r="V129" s="172">
        <f>+'C56-C61'!V129+'C67-C72'!V129</f>
        <v>12</v>
      </c>
      <c r="W129" s="172">
        <f>+'C56-C61'!W129+'C67-C72'!W129</f>
        <v>6</v>
      </c>
      <c r="X129" s="172">
        <f>+'C56-C61'!X129+'C67-C72'!X129</f>
        <v>6</v>
      </c>
      <c r="Y129" s="119"/>
      <c r="Z129" s="172">
        <f>+'C56-C61'!Z129+'C67-C72'!Z129</f>
        <v>4</v>
      </c>
      <c r="AA129" s="172">
        <f>+'C56-C61'!AA129+'C67-C72'!AA129</f>
        <v>3</v>
      </c>
      <c r="AB129" s="172">
        <f>+'C56-C61'!AB129+'C67-C72'!AB129</f>
        <v>1</v>
      </c>
      <c r="AD129" s="108" t="s">
        <v>100</v>
      </c>
      <c r="AE129" s="103">
        <f t="shared" si="44"/>
        <v>5.0993536030644</v>
      </c>
      <c r="AF129" s="103">
        <f t="shared" si="45"/>
        <v>6.2682215743440235</v>
      </c>
      <c r="AG129" s="103">
        <f t="shared" si="46"/>
        <v>3.9641340254837192</v>
      </c>
      <c r="AH129" s="143"/>
      <c r="AI129" s="103">
        <f t="shared" si="47"/>
        <v>7.221206581352833</v>
      </c>
      <c r="AJ129" s="103">
        <f t="shared" si="48"/>
        <v>8.3636363636363633</v>
      </c>
      <c r="AK129" s="103">
        <f t="shared" si="49"/>
        <v>6.0661764705882355</v>
      </c>
      <c r="AL129" s="106"/>
      <c r="AM129" s="103">
        <f t="shared" si="50"/>
        <v>5.9668508287292816</v>
      </c>
      <c r="AN129" s="103">
        <f t="shared" si="51"/>
        <v>8.071748878923767</v>
      </c>
      <c r="AO129" s="103">
        <f t="shared" si="52"/>
        <v>3.9215686274509802</v>
      </c>
      <c r="AP129" s="106"/>
      <c r="AQ129" s="103">
        <f t="shared" si="53"/>
        <v>4.5336787564766841</v>
      </c>
      <c r="AR129" s="103">
        <f t="shared" si="54"/>
        <v>5.5851063829787231</v>
      </c>
      <c r="AS129" s="103">
        <f t="shared" si="55"/>
        <v>3.535353535353535</v>
      </c>
      <c r="AT129" s="106"/>
      <c r="AU129" s="103">
        <f t="shared" si="56"/>
        <v>4.6548956661316216</v>
      </c>
      <c r="AV129" s="103">
        <f t="shared" si="57"/>
        <v>5.629139072847682</v>
      </c>
      <c r="AW129" s="103">
        <f t="shared" si="58"/>
        <v>3.7383177570093453</v>
      </c>
      <c r="AX129" s="106"/>
      <c r="AY129" s="103">
        <f t="shared" si="59"/>
        <v>2.4896265560165975</v>
      </c>
      <c r="AZ129" s="103">
        <f t="shared" si="60"/>
        <v>2.5751072961373391</v>
      </c>
      <c r="BA129" s="103">
        <f t="shared" si="61"/>
        <v>2.4096385542168677</v>
      </c>
      <c r="BB129" s="143"/>
      <c r="BC129" s="103">
        <f t="shared" ref="BC129:BE134" si="65">+Z129/(Z129+Z36+Z82)*100</f>
        <v>1.3289036544850499</v>
      </c>
      <c r="BD129" s="103">
        <f t="shared" si="65"/>
        <v>1.9867549668874174</v>
      </c>
      <c r="BE129" s="103">
        <f t="shared" si="65"/>
        <v>0.66666666666666674</v>
      </c>
      <c r="BF129" s="102"/>
    </row>
    <row r="130" spans="1:58" ht="15" customHeight="1" x14ac:dyDescent="0.2">
      <c r="A130" s="108" t="s">
        <v>101</v>
      </c>
      <c r="B130" s="172">
        <f>+'C56-C61'!B130+'C67-C72'!B130</f>
        <v>339</v>
      </c>
      <c r="C130" s="172">
        <f>+'C56-C61'!C130+'C67-C72'!C130</f>
        <v>203</v>
      </c>
      <c r="D130" s="172">
        <f>+'C56-C61'!D130+'C67-C72'!D130</f>
        <v>136</v>
      </c>
      <c r="E130" s="119"/>
      <c r="F130" s="172">
        <f>+'C56-C61'!F130+'C67-C72'!F130</f>
        <v>134</v>
      </c>
      <c r="G130" s="172">
        <f>+'C56-C61'!G130+'C67-C72'!G130</f>
        <v>79</v>
      </c>
      <c r="H130" s="172">
        <f>+'C56-C61'!H130+'C67-C72'!H130</f>
        <v>55</v>
      </c>
      <c r="I130" s="119"/>
      <c r="J130" s="172">
        <f>+'C56-C61'!J130+'C67-C72'!J130</f>
        <v>73</v>
      </c>
      <c r="K130" s="172">
        <f>+'C56-C61'!K130+'C67-C72'!K130</f>
        <v>43</v>
      </c>
      <c r="L130" s="172">
        <f>+'C56-C61'!L130+'C67-C72'!L130</f>
        <v>30</v>
      </c>
      <c r="M130" s="119"/>
      <c r="N130" s="172">
        <f>+'C56-C61'!N130+'C67-C72'!N130</f>
        <v>39</v>
      </c>
      <c r="O130" s="172">
        <f>+'C56-C61'!O130+'C67-C72'!O130</f>
        <v>26</v>
      </c>
      <c r="P130" s="172">
        <f>+'C56-C61'!P130+'C67-C72'!P130</f>
        <v>13</v>
      </c>
      <c r="Q130" s="119"/>
      <c r="R130" s="172">
        <f>+'C56-C61'!R130+'C67-C72'!R130</f>
        <v>76</v>
      </c>
      <c r="S130" s="172">
        <f>+'C56-C61'!S130+'C67-C72'!S130</f>
        <v>44</v>
      </c>
      <c r="T130" s="172">
        <f>+'C56-C61'!T130+'C67-C72'!T130</f>
        <v>32</v>
      </c>
      <c r="U130" s="119"/>
      <c r="V130" s="172">
        <f>+'C56-C61'!V130+'C67-C72'!V130</f>
        <v>15</v>
      </c>
      <c r="W130" s="172">
        <f>+'C56-C61'!W130+'C67-C72'!W130</f>
        <v>10</v>
      </c>
      <c r="X130" s="172">
        <f>+'C56-C61'!X130+'C67-C72'!X130</f>
        <v>5</v>
      </c>
      <c r="Y130" s="119"/>
      <c r="Z130" s="172">
        <f>+'C56-C61'!Z130+'C67-C72'!Z130</f>
        <v>2</v>
      </c>
      <c r="AA130" s="172">
        <f>+'C56-C61'!AA130+'C67-C72'!AA130</f>
        <v>1</v>
      </c>
      <c r="AB130" s="172">
        <f>+'C56-C61'!AB130+'C67-C72'!AB130</f>
        <v>1</v>
      </c>
      <c r="AD130" s="108" t="s">
        <v>101</v>
      </c>
      <c r="AE130" s="103">
        <f t="shared" si="44"/>
        <v>6.6120538326506733</v>
      </c>
      <c r="AF130" s="103">
        <f t="shared" si="45"/>
        <v>8.0047318611987386</v>
      </c>
      <c r="AG130" s="103">
        <f t="shared" si="46"/>
        <v>5.2489386337321493</v>
      </c>
      <c r="AH130" s="143"/>
      <c r="AI130" s="103">
        <f t="shared" si="47"/>
        <v>9.37062937062937</v>
      </c>
      <c r="AJ130" s="103">
        <f t="shared" si="48"/>
        <v>10.881542699724518</v>
      </c>
      <c r="AK130" s="103">
        <f t="shared" si="49"/>
        <v>7.8125</v>
      </c>
      <c r="AL130" s="106"/>
      <c r="AM130" s="103">
        <f t="shared" si="50"/>
        <v>6.1344537815126046</v>
      </c>
      <c r="AN130" s="103">
        <f t="shared" si="51"/>
        <v>7.0491803278688518</v>
      </c>
      <c r="AO130" s="103">
        <f t="shared" si="52"/>
        <v>5.1724137931034484</v>
      </c>
      <c r="AP130" s="106"/>
      <c r="AQ130" s="103">
        <f t="shared" si="53"/>
        <v>4.2299349240780906</v>
      </c>
      <c r="AR130" s="103">
        <f t="shared" si="54"/>
        <v>5.5555555555555554</v>
      </c>
      <c r="AS130" s="103">
        <f t="shared" si="55"/>
        <v>2.8634361233480177</v>
      </c>
      <c r="AT130" s="106"/>
      <c r="AU130" s="103">
        <f t="shared" si="56"/>
        <v>9.3251533742331283</v>
      </c>
      <c r="AV130" s="103">
        <f t="shared" si="57"/>
        <v>11.111111111111111</v>
      </c>
      <c r="AW130" s="103">
        <f t="shared" si="58"/>
        <v>7.6372315035799527</v>
      </c>
      <c r="AX130" s="106"/>
      <c r="AY130" s="103">
        <f t="shared" si="59"/>
        <v>2.3847376788553261</v>
      </c>
      <c r="AZ130" s="103">
        <f t="shared" si="60"/>
        <v>3.7593984962406015</v>
      </c>
      <c r="BA130" s="103">
        <f t="shared" si="61"/>
        <v>1.3774104683195594</v>
      </c>
      <c r="BB130" s="143"/>
      <c r="BC130" s="103">
        <f t="shared" si="65"/>
        <v>1.4184397163120568</v>
      </c>
      <c r="BD130" s="103">
        <f t="shared" si="65"/>
        <v>1.4285714285714286</v>
      </c>
      <c r="BE130" s="103">
        <f t="shared" si="65"/>
        <v>1.4084507042253522</v>
      </c>
      <c r="BF130" s="102"/>
    </row>
    <row r="131" spans="1:58" ht="15" customHeight="1" x14ac:dyDescent="0.2">
      <c r="A131" s="108" t="s">
        <v>102</v>
      </c>
      <c r="B131" s="172">
        <f>+'C56-C61'!B131+'C67-C72'!B131</f>
        <v>138</v>
      </c>
      <c r="C131" s="172">
        <f>+'C56-C61'!C131+'C67-C72'!C131</f>
        <v>84</v>
      </c>
      <c r="D131" s="172">
        <f>+'C56-C61'!D131+'C67-C72'!D131</f>
        <v>54</v>
      </c>
      <c r="E131" s="119"/>
      <c r="F131" s="172">
        <f>+'C56-C61'!F131+'C67-C72'!F131</f>
        <v>29</v>
      </c>
      <c r="G131" s="172">
        <f>+'C56-C61'!G131+'C67-C72'!G131</f>
        <v>22</v>
      </c>
      <c r="H131" s="172">
        <f>+'C56-C61'!H131+'C67-C72'!H131</f>
        <v>7</v>
      </c>
      <c r="I131" s="119"/>
      <c r="J131" s="172">
        <f>+'C56-C61'!J131+'C67-C72'!J131</f>
        <v>54</v>
      </c>
      <c r="K131" s="172">
        <f>+'C56-C61'!K131+'C67-C72'!K131</f>
        <v>28</v>
      </c>
      <c r="L131" s="172">
        <f>+'C56-C61'!L131+'C67-C72'!L131</f>
        <v>26</v>
      </c>
      <c r="M131" s="119"/>
      <c r="N131" s="172">
        <f>+'C56-C61'!N131+'C67-C72'!N131</f>
        <v>23</v>
      </c>
      <c r="O131" s="172">
        <f>+'C56-C61'!O131+'C67-C72'!O131</f>
        <v>16</v>
      </c>
      <c r="P131" s="172">
        <f>+'C56-C61'!P131+'C67-C72'!P131</f>
        <v>7</v>
      </c>
      <c r="Q131" s="119"/>
      <c r="R131" s="172">
        <f>+'C56-C61'!R131+'C67-C72'!R131</f>
        <v>17</v>
      </c>
      <c r="S131" s="172">
        <f>+'C56-C61'!S131+'C67-C72'!S131</f>
        <v>7</v>
      </c>
      <c r="T131" s="172">
        <f>+'C56-C61'!T131+'C67-C72'!T131</f>
        <v>10</v>
      </c>
      <c r="U131" s="119"/>
      <c r="V131" s="172">
        <f>+'C56-C61'!V131+'C67-C72'!V131</f>
        <v>12</v>
      </c>
      <c r="W131" s="172">
        <f>+'C56-C61'!W131+'C67-C72'!W131</f>
        <v>8</v>
      </c>
      <c r="X131" s="172">
        <f>+'C56-C61'!X131+'C67-C72'!X131</f>
        <v>4</v>
      </c>
      <c r="Y131" s="119"/>
      <c r="Z131" s="172">
        <f>+'C56-C61'!Z131+'C67-C72'!Z131</f>
        <v>3</v>
      </c>
      <c r="AA131" s="172">
        <f>+'C56-C61'!AA131+'C67-C72'!AA131</f>
        <v>3</v>
      </c>
      <c r="AB131" s="172">
        <f>+'C56-C61'!AB131+'C67-C72'!AB131</f>
        <v>0</v>
      </c>
      <c r="AD131" s="108" t="s">
        <v>102</v>
      </c>
      <c r="AE131" s="103">
        <f t="shared" si="44"/>
        <v>8.2240762812872479</v>
      </c>
      <c r="AF131" s="103">
        <f t="shared" si="45"/>
        <v>10.181818181818182</v>
      </c>
      <c r="AG131" s="103">
        <f t="shared" si="46"/>
        <v>6.3305978898007025</v>
      </c>
      <c r="AH131" s="143"/>
      <c r="AI131" s="103">
        <f t="shared" si="47"/>
        <v>6.6059225512528474</v>
      </c>
      <c r="AJ131" s="103">
        <f t="shared" si="48"/>
        <v>9.5652173913043477</v>
      </c>
      <c r="AK131" s="103">
        <f t="shared" si="49"/>
        <v>3.3492822966507179</v>
      </c>
      <c r="AL131" s="106"/>
      <c r="AM131" s="103">
        <f t="shared" si="50"/>
        <v>14.713896457765669</v>
      </c>
      <c r="AN131" s="103">
        <f t="shared" si="51"/>
        <v>16.470588235294116</v>
      </c>
      <c r="AO131" s="103">
        <f t="shared" si="52"/>
        <v>13.197969543147209</v>
      </c>
      <c r="AP131" s="106"/>
      <c r="AQ131" s="103">
        <f t="shared" si="53"/>
        <v>7.5657894736842106</v>
      </c>
      <c r="AR131" s="103">
        <f t="shared" si="54"/>
        <v>10.457516339869281</v>
      </c>
      <c r="AS131" s="103">
        <f t="shared" si="55"/>
        <v>4.6357615894039732</v>
      </c>
      <c r="AT131" s="106"/>
      <c r="AU131" s="103">
        <f t="shared" si="56"/>
        <v>6.9672131147540979</v>
      </c>
      <c r="AV131" s="103">
        <f t="shared" si="57"/>
        <v>5.5555555555555554</v>
      </c>
      <c r="AW131" s="103">
        <f t="shared" si="58"/>
        <v>8.4745762711864394</v>
      </c>
      <c r="AX131" s="106"/>
      <c r="AY131" s="103">
        <f t="shared" si="59"/>
        <v>6.25</v>
      </c>
      <c r="AZ131" s="103">
        <f t="shared" si="60"/>
        <v>8.695652173913043</v>
      </c>
      <c r="BA131" s="103">
        <f t="shared" si="61"/>
        <v>4</v>
      </c>
      <c r="BB131" s="143"/>
      <c r="BC131" s="103">
        <f t="shared" si="65"/>
        <v>2.2727272727272729</v>
      </c>
      <c r="BD131" s="103">
        <f t="shared" si="65"/>
        <v>5.5555555555555554</v>
      </c>
      <c r="BE131" s="103">
        <f t="shared" si="65"/>
        <v>0</v>
      </c>
      <c r="BF131" s="102"/>
    </row>
    <row r="132" spans="1:58" ht="15" customHeight="1" x14ac:dyDescent="0.2">
      <c r="A132" s="108" t="s">
        <v>103</v>
      </c>
      <c r="B132" s="172">
        <f>+'C56-C61'!B132+'C67-C72'!B132</f>
        <v>1487</v>
      </c>
      <c r="C132" s="172">
        <f>+'C56-C61'!C132+'C67-C72'!C132</f>
        <v>799</v>
      </c>
      <c r="D132" s="172">
        <f>+'C56-C61'!D132+'C67-C72'!D132</f>
        <v>688</v>
      </c>
      <c r="E132" s="119"/>
      <c r="F132" s="172">
        <f>+'C56-C61'!F132+'C67-C72'!F132</f>
        <v>492</v>
      </c>
      <c r="G132" s="172">
        <f>+'C56-C61'!G132+'C67-C72'!G132</f>
        <v>274</v>
      </c>
      <c r="H132" s="172">
        <f>+'C56-C61'!H132+'C67-C72'!H132</f>
        <v>218</v>
      </c>
      <c r="I132" s="119"/>
      <c r="J132" s="172">
        <f>+'C56-C61'!J132+'C67-C72'!J132</f>
        <v>447</v>
      </c>
      <c r="K132" s="172">
        <f>+'C56-C61'!K132+'C67-C72'!K132</f>
        <v>242</v>
      </c>
      <c r="L132" s="172">
        <f>+'C56-C61'!L132+'C67-C72'!L132</f>
        <v>205</v>
      </c>
      <c r="M132" s="119"/>
      <c r="N132" s="172">
        <f>+'C56-C61'!N132+'C67-C72'!N132</f>
        <v>164</v>
      </c>
      <c r="O132" s="172">
        <f>+'C56-C61'!O132+'C67-C72'!O132</f>
        <v>82</v>
      </c>
      <c r="P132" s="172">
        <f>+'C56-C61'!P132+'C67-C72'!P132</f>
        <v>82</v>
      </c>
      <c r="Q132" s="119"/>
      <c r="R132" s="172">
        <f>+'C56-C61'!R132+'C67-C72'!R132</f>
        <v>248</v>
      </c>
      <c r="S132" s="172">
        <f>+'C56-C61'!S132+'C67-C72'!S132</f>
        <v>122</v>
      </c>
      <c r="T132" s="172">
        <f>+'C56-C61'!T132+'C67-C72'!T132</f>
        <v>126</v>
      </c>
      <c r="U132" s="119"/>
      <c r="V132" s="172">
        <f>+'C56-C61'!V132+'C67-C72'!V132</f>
        <v>109</v>
      </c>
      <c r="W132" s="172">
        <f>+'C56-C61'!W132+'C67-C72'!W132</f>
        <v>60</v>
      </c>
      <c r="X132" s="172">
        <f>+'C56-C61'!X132+'C67-C72'!X132</f>
        <v>49</v>
      </c>
      <c r="Y132" s="119"/>
      <c r="Z132" s="172">
        <f>+'C56-C61'!Z132+'C67-C72'!Z132</f>
        <v>27</v>
      </c>
      <c r="AA132" s="172">
        <f>+'C56-C61'!AA132+'C67-C72'!AA132</f>
        <v>19</v>
      </c>
      <c r="AB132" s="172">
        <f>+'C56-C61'!AB132+'C67-C72'!AB132</f>
        <v>8</v>
      </c>
      <c r="AD132" s="108" t="s">
        <v>103</v>
      </c>
      <c r="AE132" s="103">
        <f t="shared" si="44"/>
        <v>10.534891958908963</v>
      </c>
      <c r="AF132" s="103">
        <f t="shared" si="45"/>
        <v>11.559606481481481</v>
      </c>
      <c r="AG132" s="103">
        <f t="shared" si="46"/>
        <v>9.5515757323337507</v>
      </c>
      <c r="AH132" s="143"/>
      <c r="AI132" s="103">
        <f t="shared" si="47"/>
        <v>12.940557601262492</v>
      </c>
      <c r="AJ132" s="103">
        <f t="shared" si="48"/>
        <v>13.755020080321284</v>
      </c>
      <c r="AK132" s="103">
        <f t="shared" si="49"/>
        <v>12.044198895027625</v>
      </c>
      <c r="AL132" s="106"/>
      <c r="AM132" s="103">
        <f t="shared" si="50"/>
        <v>14.272030651340998</v>
      </c>
      <c r="AN132" s="103">
        <f t="shared" si="51"/>
        <v>15.532734274711169</v>
      </c>
      <c r="AO132" s="103">
        <f t="shared" si="52"/>
        <v>13.024142312579414</v>
      </c>
      <c r="AP132" s="106"/>
      <c r="AQ132" s="103">
        <f t="shared" si="53"/>
        <v>6.497622820919176</v>
      </c>
      <c r="AR132" s="103">
        <f t="shared" si="54"/>
        <v>6.6993464052287583</v>
      </c>
      <c r="AS132" s="103">
        <f t="shared" si="55"/>
        <v>6.3076923076923075</v>
      </c>
      <c r="AT132" s="106"/>
      <c r="AU132" s="103">
        <f t="shared" si="56"/>
        <v>11.146067415730338</v>
      </c>
      <c r="AV132" s="103">
        <f t="shared" si="57"/>
        <v>11.401869158878505</v>
      </c>
      <c r="AW132" s="103">
        <f t="shared" si="58"/>
        <v>10.909090909090908</v>
      </c>
      <c r="AX132" s="106"/>
      <c r="AY132" s="103">
        <f t="shared" si="59"/>
        <v>5.7917109458023379</v>
      </c>
      <c r="AZ132" s="103">
        <f t="shared" si="60"/>
        <v>7.3170731707317067</v>
      </c>
      <c r="BA132" s="103">
        <f t="shared" si="61"/>
        <v>4.6139359698681739</v>
      </c>
      <c r="BB132" s="143"/>
      <c r="BC132" s="103">
        <f t="shared" si="65"/>
        <v>4.9090909090909092</v>
      </c>
      <c r="BD132" s="103">
        <f t="shared" si="65"/>
        <v>7.661290322580645</v>
      </c>
      <c r="BE132" s="103">
        <f t="shared" si="65"/>
        <v>2.6490066225165565</v>
      </c>
      <c r="BF132" s="102"/>
    </row>
    <row r="133" spans="1:58" ht="15" customHeight="1" x14ac:dyDescent="0.2">
      <c r="A133" s="108" t="s">
        <v>104</v>
      </c>
      <c r="B133" s="172">
        <f>+'C56-C61'!B133+'C67-C72'!B133</f>
        <v>897</v>
      </c>
      <c r="C133" s="172">
        <f>+'C56-C61'!C133+'C67-C72'!C133</f>
        <v>542</v>
      </c>
      <c r="D133" s="172">
        <f>+'C56-C61'!D133+'C67-C72'!D133</f>
        <v>355</v>
      </c>
      <c r="E133" s="119"/>
      <c r="F133" s="172">
        <f>+'C56-C61'!F133+'C67-C72'!F133</f>
        <v>304</v>
      </c>
      <c r="G133" s="172">
        <f>+'C56-C61'!G133+'C67-C72'!G133</f>
        <v>185</v>
      </c>
      <c r="H133" s="172">
        <f>+'C56-C61'!H133+'C67-C72'!H133</f>
        <v>119</v>
      </c>
      <c r="I133" s="119"/>
      <c r="J133" s="172">
        <f>+'C56-C61'!J133+'C67-C72'!J133</f>
        <v>275</v>
      </c>
      <c r="K133" s="172">
        <f>+'C56-C61'!K133+'C67-C72'!K133</f>
        <v>172</v>
      </c>
      <c r="L133" s="172">
        <f>+'C56-C61'!L133+'C67-C72'!L133</f>
        <v>103</v>
      </c>
      <c r="M133" s="119"/>
      <c r="N133" s="172">
        <f>+'C56-C61'!N133+'C67-C72'!N133</f>
        <v>108</v>
      </c>
      <c r="O133" s="172">
        <f>+'C56-C61'!O133+'C67-C72'!O133</f>
        <v>65</v>
      </c>
      <c r="P133" s="172">
        <f>+'C56-C61'!P133+'C67-C72'!P133</f>
        <v>43</v>
      </c>
      <c r="Q133" s="119"/>
      <c r="R133" s="172">
        <f>+'C56-C61'!R133+'C67-C72'!R133</f>
        <v>152</v>
      </c>
      <c r="S133" s="172">
        <f>+'C56-C61'!S133+'C67-C72'!S133</f>
        <v>90</v>
      </c>
      <c r="T133" s="172">
        <f>+'C56-C61'!T133+'C67-C72'!T133</f>
        <v>62</v>
      </c>
      <c r="U133" s="119"/>
      <c r="V133" s="172">
        <f>+'C56-C61'!V133+'C67-C72'!V133</f>
        <v>53</v>
      </c>
      <c r="W133" s="172">
        <f>+'C56-C61'!W133+'C67-C72'!W133</f>
        <v>29</v>
      </c>
      <c r="X133" s="172">
        <f>+'C56-C61'!X133+'C67-C72'!X133</f>
        <v>24</v>
      </c>
      <c r="Y133" s="119"/>
      <c r="Z133" s="172">
        <f>+'C56-C61'!Z133+'C67-C72'!Z133</f>
        <v>5</v>
      </c>
      <c r="AA133" s="172">
        <f>+'C56-C61'!AA133+'C67-C72'!AA133</f>
        <v>1</v>
      </c>
      <c r="AB133" s="172">
        <f>+'C56-C61'!AB133+'C67-C72'!AB133</f>
        <v>4</v>
      </c>
      <c r="AD133" s="108" t="s">
        <v>104</v>
      </c>
      <c r="AE133" s="103">
        <f t="shared" si="44"/>
        <v>7.5308538325917223</v>
      </c>
      <c r="AF133" s="103">
        <f t="shared" si="45"/>
        <v>9.2887746358183385</v>
      </c>
      <c r="AG133" s="103">
        <f t="shared" si="46"/>
        <v>5.8426596445029624</v>
      </c>
      <c r="AH133" s="143"/>
      <c r="AI133" s="103">
        <f t="shared" si="47"/>
        <v>9.4439266853059944</v>
      </c>
      <c r="AJ133" s="103">
        <f t="shared" si="48"/>
        <v>11.526479750778815</v>
      </c>
      <c r="AK133" s="103">
        <f t="shared" si="49"/>
        <v>7.3729863692688973</v>
      </c>
      <c r="AL133" s="106"/>
      <c r="AM133" s="103">
        <f t="shared" si="50"/>
        <v>10.230654761904761</v>
      </c>
      <c r="AN133" s="103">
        <f t="shared" si="51"/>
        <v>12.554744525547445</v>
      </c>
      <c r="AO133" s="103">
        <f t="shared" si="52"/>
        <v>7.8148710166919573</v>
      </c>
      <c r="AP133" s="106"/>
      <c r="AQ133" s="103">
        <f t="shared" si="53"/>
        <v>5.1428571428571423</v>
      </c>
      <c r="AR133" s="103">
        <f t="shared" si="54"/>
        <v>6.34765625</v>
      </c>
      <c r="AS133" s="103">
        <f t="shared" si="55"/>
        <v>3.9962825278810405</v>
      </c>
      <c r="AT133" s="106"/>
      <c r="AU133" s="103">
        <f t="shared" si="56"/>
        <v>7.8350515463917523</v>
      </c>
      <c r="AV133" s="103">
        <f t="shared" si="57"/>
        <v>9.5440084835630969</v>
      </c>
      <c r="AW133" s="103">
        <f t="shared" si="58"/>
        <v>6.218655967903711</v>
      </c>
      <c r="AX133" s="106"/>
      <c r="AY133" s="103">
        <f t="shared" si="59"/>
        <v>3.2575291948371237</v>
      </c>
      <c r="AZ133" s="103">
        <f t="shared" si="60"/>
        <v>3.9509536784741144</v>
      </c>
      <c r="BA133" s="103">
        <f t="shared" si="61"/>
        <v>2.6875699888017914</v>
      </c>
      <c r="BB133" s="143"/>
      <c r="BC133" s="103">
        <f t="shared" si="65"/>
        <v>1.4836795252225521</v>
      </c>
      <c r="BD133" s="103">
        <f t="shared" si="65"/>
        <v>0.62893081761006298</v>
      </c>
      <c r="BE133" s="103">
        <f t="shared" si="65"/>
        <v>2.2471910112359552</v>
      </c>
      <c r="BF133" s="102"/>
    </row>
    <row r="134" spans="1:58" ht="15" customHeight="1" thickBot="1" x14ac:dyDescent="0.25">
      <c r="A134" s="123" t="s">
        <v>105</v>
      </c>
      <c r="B134" s="121">
        <f>+'C56-C61'!B134+'C67-C72'!B134</f>
        <v>113</v>
      </c>
      <c r="C134" s="121">
        <f>+'C56-C61'!C134+'C67-C72'!C134</f>
        <v>75</v>
      </c>
      <c r="D134" s="121">
        <f>+'C56-C61'!D134+'C67-C72'!D134</f>
        <v>38</v>
      </c>
      <c r="E134" s="121"/>
      <c r="F134" s="121">
        <f>+'C56-C61'!F134+'C67-C72'!F134</f>
        <v>57</v>
      </c>
      <c r="G134" s="121">
        <f>+'C56-C61'!G134+'C67-C72'!G134</f>
        <v>39</v>
      </c>
      <c r="H134" s="121">
        <f>+'C56-C61'!H134+'C67-C72'!H134</f>
        <v>18</v>
      </c>
      <c r="I134" s="121"/>
      <c r="J134" s="121">
        <f>+'C56-C61'!J134+'C67-C72'!J134</f>
        <v>32</v>
      </c>
      <c r="K134" s="121">
        <f>+'C56-C61'!K134+'C67-C72'!K134</f>
        <v>19</v>
      </c>
      <c r="L134" s="121">
        <f>+'C56-C61'!L134+'C67-C72'!L134</f>
        <v>13</v>
      </c>
      <c r="M134" s="121"/>
      <c r="N134" s="121">
        <f>+'C56-C61'!N134+'C67-C72'!N134</f>
        <v>17</v>
      </c>
      <c r="O134" s="121">
        <f>+'C56-C61'!O134+'C67-C72'!O134</f>
        <v>14</v>
      </c>
      <c r="P134" s="121">
        <f>+'C56-C61'!P134+'C67-C72'!P134</f>
        <v>3</v>
      </c>
      <c r="Q134" s="121"/>
      <c r="R134" s="121">
        <f>+'C56-C61'!R134+'C67-C72'!R134</f>
        <v>7</v>
      </c>
      <c r="S134" s="121">
        <f>+'C56-C61'!S134+'C67-C72'!S134</f>
        <v>3</v>
      </c>
      <c r="T134" s="121">
        <f>+'C56-C61'!T134+'C67-C72'!T134</f>
        <v>4</v>
      </c>
      <c r="U134" s="121"/>
      <c r="V134" s="121">
        <f>+'C56-C61'!V134+'C67-C72'!V134</f>
        <v>0</v>
      </c>
      <c r="W134" s="121">
        <f>+'C56-C61'!W134+'C67-C72'!W134</f>
        <v>0</v>
      </c>
      <c r="X134" s="121">
        <f>+'C56-C61'!X134+'C67-C72'!X134</f>
        <v>0</v>
      </c>
      <c r="Y134" s="121"/>
      <c r="Z134" s="121">
        <f>+'C56-C61'!Z134+'C67-C72'!Z134</f>
        <v>0</v>
      </c>
      <c r="AA134" s="121">
        <f>+'C56-C61'!AA134+'C67-C72'!AA134</f>
        <v>0</v>
      </c>
      <c r="AB134" s="121">
        <f>+'C56-C61'!AB134+'C67-C72'!AB134</f>
        <v>0</v>
      </c>
      <c r="AD134" s="123" t="s">
        <v>105</v>
      </c>
      <c r="AE134" s="105">
        <f t="shared" si="44"/>
        <v>5.6726907630522083</v>
      </c>
      <c r="AF134" s="105">
        <f t="shared" si="45"/>
        <v>7.2957198443579774</v>
      </c>
      <c r="AG134" s="105">
        <f t="shared" si="46"/>
        <v>3.9419087136929458</v>
      </c>
      <c r="AH134" s="156"/>
      <c r="AI134" s="105">
        <f t="shared" si="47"/>
        <v>9.5317725752508373</v>
      </c>
      <c r="AJ134" s="105">
        <f t="shared" si="48"/>
        <v>12.302839116719243</v>
      </c>
      <c r="AK134" s="105">
        <f t="shared" si="49"/>
        <v>6.4056939501779357</v>
      </c>
      <c r="AL134" s="101"/>
      <c r="AM134" s="105">
        <f t="shared" si="50"/>
        <v>6.2992125984251963</v>
      </c>
      <c r="AN134" s="105">
        <f t="shared" si="51"/>
        <v>7.569721115537849</v>
      </c>
      <c r="AO134" s="105">
        <f t="shared" si="52"/>
        <v>5.0583657587548636</v>
      </c>
      <c r="AP134" s="101"/>
      <c r="AQ134" s="105">
        <f t="shared" si="53"/>
        <v>4.941860465116279</v>
      </c>
      <c r="AR134" s="105">
        <f t="shared" si="54"/>
        <v>7.7348066298342539</v>
      </c>
      <c r="AS134" s="105">
        <f t="shared" si="55"/>
        <v>1.8404907975460123</v>
      </c>
      <c r="AT134" s="101"/>
      <c r="AU134" s="105">
        <f t="shared" si="56"/>
        <v>2.4137931034482758</v>
      </c>
      <c r="AV134" s="105">
        <f t="shared" si="57"/>
        <v>2.054794520547945</v>
      </c>
      <c r="AW134" s="105">
        <f t="shared" si="58"/>
        <v>2.7777777777777777</v>
      </c>
      <c r="AX134" s="101"/>
      <c r="AY134" s="105">
        <f t="shared" si="59"/>
        <v>0</v>
      </c>
      <c r="AZ134" s="105">
        <f t="shared" si="60"/>
        <v>0</v>
      </c>
      <c r="BA134" s="105">
        <f t="shared" si="61"/>
        <v>0</v>
      </c>
      <c r="BB134" s="156"/>
      <c r="BC134" s="105">
        <f t="shared" si="65"/>
        <v>0</v>
      </c>
      <c r="BD134" s="105">
        <f t="shared" si="65"/>
        <v>0</v>
      </c>
      <c r="BE134" s="105">
        <f t="shared" si="65"/>
        <v>0</v>
      </c>
      <c r="BF134" s="102"/>
    </row>
    <row r="135" spans="1:58" ht="15" customHeight="1" x14ac:dyDescent="0.2">
      <c r="A135" s="317" t="s">
        <v>256</v>
      </c>
      <c r="B135" s="317"/>
      <c r="C135" s="317"/>
      <c r="D135" s="317"/>
      <c r="E135" s="317"/>
      <c r="F135" s="317"/>
      <c r="G135" s="317"/>
      <c r="H135" s="317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  <c r="S135" s="317"/>
      <c r="T135" s="317"/>
      <c r="U135" s="317"/>
      <c r="V135" s="317"/>
      <c r="W135" s="317"/>
      <c r="X135" s="317"/>
      <c r="Y135" s="317"/>
      <c r="Z135" s="317"/>
      <c r="AA135" s="317"/>
      <c r="AB135" s="317"/>
      <c r="AD135" s="317" t="s">
        <v>256</v>
      </c>
      <c r="AE135" s="317"/>
      <c r="AF135" s="317"/>
      <c r="AG135" s="317"/>
      <c r="AH135" s="317"/>
      <c r="AI135" s="317"/>
      <c r="AJ135" s="317"/>
      <c r="AK135" s="317"/>
      <c r="AL135" s="317"/>
      <c r="AM135" s="317"/>
      <c r="AN135" s="317"/>
      <c r="AO135" s="317"/>
      <c r="AP135" s="317"/>
      <c r="AQ135" s="317"/>
      <c r="AR135" s="317"/>
      <c r="AS135" s="317"/>
      <c r="AT135" s="317"/>
      <c r="AU135" s="317"/>
      <c r="AV135" s="317"/>
      <c r="AW135" s="317"/>
      <c r="AX135" s="317"/>
      <c r="AY135" s="317"/>
      <c r="AZ135" s="317"/>
      <c r="BA135" s="317"/>
      <c r="BB135" s="317"/>
      <c r="BC135" s="317"/>
      <c r="BD135" s="317"/>
      <c r="BE135" s="317"/>
    </row>
    <row r="136" spans="1:58" ht="15" customHeight="1" x14ac:dyDescent="0.2">
      <c r="A136" s="318" t="s">
        <v>242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D136" s="318" t="s">
        <v>242</v>
      </c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</row>
    <row r="137" spans="1:58" ht="15" customHeight="1" x14ac:dyDescent="0.2">
      <c r="BF137" s="102"/>
    </row>
    <row r="138" spans="1:58" ht="15" customHeight="1" x14ac:dyDescent="0.2">
      <c r="BF138" s="102"/>
    </row>
    <row r="139" spans="1:58" ht="15" customHeight="1" x14ac:dyDescent="0.2">
      <c r="BF139" s="102"/>
    </row>
    <row r="140" spans="1:58" ht="15" customHeight="1" x14ac:dyDescent="0.2">
      <c r="AE140" s="158"/>
      <c r="BF140" s="102"/>
    </row>
    <row r="141" spans="1:58" ht="15" customHeight="1" x14ac:dyDescent="0.2">
      <c r="AE141" s="158"/>
      <c r="BF141" s="102"/>
    </row>
    <row r="142" spans="1:58" ht="15" customHeight="1" x14ac:dyDescent="0.2">
      <c r="AE142" s="158"/>
      <c r="BF142" s="102"/>
    </row>
    <row r="143" spans="1:58" ht="15" customHeight="1" x14ac:dyDescent="0.2">
      <c r="AE143" s="158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  <row r="177" spans="31:31" ht="15" customHeight="1" x14ac:dyDescent="0.2">
      <c r="AE177" s="158"/>
    </row>
    <row r="178" spans="31:31" ht="15" customHeight="1" x14ac:dyDescent="0.2">
      <c r="AE178" s="158"/>
    </row>
  </sheetData>
  <mergeCells count="102">
    <mergeCell ref="A7:AB7"/>
    <mergeCell ref="AD7:BE7"/>
    <mergeCell ref="A8:AB8"/>
    <mergeCell ref="AD8:BE8"/>
    <mergeCell ref="A52:AB52"/>
    <mergeCell ref="AD52:BE52"/>
    <mergeCell ref="A96:AB96"/>
    <mergeCell ref="AD96:BE96"/>
    <mergeCell ref="A49:AB49"/>
    <mergeCell ref="AD49:BE49"/>
    <mergeCell ref="A50:AB50"/>
    <mergeCell ref="AD50:BE50"/>
    <mergeCell ref="A51:AB51"/>
    <mergeCell ref="AD51:BE51"/>
    <mergeCell ref="A53:AB53"/>
    <mergeCell ref="AD53:BE53"/>
    <mergeCell ref="A54:AB54"/>
    <mergeCell ref="AD54:BE54"/>
    <mergeCell ref="A56:A57"/>
    <mergeCell ref="B56:D56"/>
    <mergeCell ref="A4:AB4"/>
    <mergeCell ref="A6:AB6"/>
    <mergeCell ref="AD4:BE4"/>
    <mergeCell ref="A5:AB5"/>
    <mergeCell ref="AD5:BE5"/>
    <mergeCell ref="A3:AB3"/>
    <mergeCell ref="AD3:BE3"/>
    <mergeCell ref="AA1:AB2"/>
    <mergeCell ref="AD6:BE6"/>
    <mergeCell ref="BC10:BE10"/>
    <mergeCell ref="A42:AB42"/>
    <mergeCell ref="AD42:BE42"/>
    <mergeCell ref="A43:AB43"/>
    <mergeCell ref="AD43:BE43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  <mergeCell ref="A10:A11"/>
    <mergeCell ref="B10:D10"/>
    <mergeCell ref="F10:H10"/>
    <mergeCell ref="J10:L10"/>
    <mergeCell ref="N10:P10"/>
    <mergeCell ref="AQ56:AS56"/>
    <mergeCell ref="AU56:AW56"/>
    <mergeCell ref="AY56:BA56"/>
    <mergeCell ref="BC56:BE56"/>
    <mergeCell ref="A88:AB88"/>
    <mergeCell ref="AD88:BE88"/>
    <mergeCell ref="Z56:AB56"/>
    <mergeCell ref="AD56:AD57"/>
    <mergeCell ref="AE56:AG56"/>
    <mergeCell ref="AI56:AK56"/>
    <mergeCell ref="AM56:AO56"/>
    <mergeCell ref="F56:H56"/>
    <mergeCell ref="J56:L56"/>
    <mergeCell ref="N56:P56"/>
    <mergeCell ref="R56:T56"/>
    <mergeCell ref="V56:X56"/>
    <mergeCell ref="N103:P103"/>
    <mergeCell ref="A99:AB99"/>
    <mergeCell ref="AD99:BE99"/>
    <mergeCell ref="A100:AB100"/>
    <mergeCell ref="AD100:BE100"/>
    <mergeCell ref="A101:AB101"/>
    <mergeCell ref="AD101:BE101"/>
    <mergeCell ref="A89:AB89"/>
    <mergeCell ref="AD89:BE89"/>
    <mergeCell ref="A97:AB97"/>
    <mergeCell ref="AD97:BE97"/>
    <mergeCell ref="A98:AB98"/>
    <mergeCell ref="AD98:BE98"/>
    <mergeCell ref="BG1:BH2"/>
    <mergeCell ref="BG46:BH47"/>
    <mergeCell ref="AA46:AB47"/>
    <mergeCell ref="AA92:AB93"/>
    <mergeCell ref="BG92:BH93"/>
    <mergeCell ref="BC103:BE103"/>
    <mergeCell ref="A135:AB135"/>
    <mergeCell ref="AD135:BE135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  <mergeCell ref="A103:A104"/>
    <mergeCell ref="B103:D103"/>
    <mergeCell ref="F103:H103"/>
    <mergeCell ref="J103:L103"/>
  </mergeCells>
  <hyperlinks>
    <hyperlink ref="AA1" r:id="rId1" location="INDICE!A1"/>
    <hyperlink ref="AA1:AB2" location="INDICE!A1" display="INDICE"/>
    <hyperlink ref="BG1" r:id="rId2" location="INDICE!A1"/>
    <hyperlink ref="BG1:BH2" location="INDICE!A1" display="INDICE"/>
    <hyperlink ref="BG46" r:id="rId3" location="INDICE!A1"/>
    <hyperlink ref="BG46:BH47" location="INDICE!A1" display="INDICE"/>
    <hyperlink ref="AA46" r:id="rId4" location="INDICE!A1"/>
    <hyperlink ref="AA46:AB47" location="INDICE!A1" display="INDICE"/>
    <hyperlink ref="AA92" r:id="rId5" location="INDICE!A1"/>
    <hyperlink ref="AA92:AB93" location="INDICE!A1" display="INDICE"/>
    <hyperlink ref="BG92" r:id="rId6" location="INDICE!A1"/>
    <hyperlink ref="BG92:BH9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7"/>
  <headerFooter alignWithMargins="0"/>
  <rowBreaks count="2" manualBreakCount="2">
    <brk id="48" max="56" man="1"/>
    <brk id="91" max="5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D1" sqref="AD1:AF3"/>
    </sheetView>
  </sheetViews>
  <sheetFormatPr baseColWidth="10" defaultRowHeight="15" customHeight="1" x14ac:dyDescent="0.2"/>
  <cols>
    <col min="1" max="1" width="16.28515625" style="108" customWidth="1"/>
    <col min="2" max="4" width="8.140625" style="108" customWidth="1"/>
    <col min="5" max="5" width="1.7109375" style="108" customWidth="1"/>
    <col min="6" max="8" width="7.7109375" style="108" customWidth="1"/>
    <col min="9" max="9" width="1.7109375" style="108" customWidth="1"/>
    <col min="10" max="12" width="7.7109375" style="108" customWidth="1"/>
    <col min="13" max="13" width="1.7109375" style="108" customWidth="1"/>
    <col min="14" max="16" width="7.7109375" style="108" customWidth="1"/>
    <col min="17" max="17" width="1.7109375" style="108" customWidth="1"/>
    <col min="18" max="19" width="7.7109375" style="108" customWidth="1"/>
    <col min="20" max="20" width="8.140625" style="108" customWidth="1"/>
    <col min="21" max="21" width="1.7109375" style="108" customWidth="1"/>
    <col min="22" max="24" width="7.7109375" style="108" customWidth="1"/>
    <col min="25" max="25" width="1.7109375" style="108" customWidth="1"/>
    <col min="26" max="28" width="7.1406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22" t="s">
        <v>299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143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96"/>
      <c r="AE3" s="96"/>
      <c r="AF3" s="96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216119</v>
      </c>
      <c r="C10" s="152">
        <f t="shared" si="0"/>
        <v>107406</v>
      </c>
      <c r="D10" s="152">
        <f t="shared" si="0"/>
        <v>108713</v>
      </c>
      <c r="E10" s="152"/>
      <c r="F10" s="152">
        <f t="shared" ref="F10:H12" si="1">+F16+F22</f>
        <v>57652</v>
      </c>
      <c r="G10" s="152">
        <f t="shared" si="1"/>
        <v>29766</v>
      </c>
      <c r="H10" s="152">
        <f t="shared" si="1"/>
        <v>27886</v>
      </c>
      <c r="I10" s="152"/>
      <c r="J10" s="152">
        <f t="shared" ref="J10:L12" si="2">+J16+J22</f>
        <v>49495</v>
      </c>
      <c r="K10" s="152">
        <f t="shared" si="2"/>
        <v>24828</v>
      </c>
      <c r="L10" s="152">
        <f t="shared" si="2"/>
        <v>24667</v>
      </c>
      <c r="M10" s="152"/>
      <c r="N10" s="152">
        <f t="shared" ref="N10:P12" si="3">+N16+N22</f>
        <v>41219</v>
      </c>
      <c r="O10" s="152">
        <f t="shared" si="3"/>
        <v>20248</v>
      </c>
      <c r="P10" s="152">
        <f t="shared" si="3"/>
        <v>20971</v>
      </c>
      <c r="Q10" s="152"/>
      <c r="R10" s="152">
        <f t="shared" ref="R10:T12" si="4">+R16+R22</f>
        <v>36108</v>
      </c>
      <c r="S10" s="152">
        <f t="shared" si="4"/>
        <v>17763</v>
      </c>
      <c r="T10" s="152">
        <f t="shared" si="4"/>
        <v>18345</v>
      </c>
      <c r="U10" s="152"/>
      <c r="V10" s="152">
        <f t="shared" ref="V10:X12" si="5">+V16+V22</f>
        <v>31087</v>
      </c>
      <c r="W10" s="152">
        <f t="shared" si="5"/>
        <v>14492</v>
      </c>
      <c r="X10" s="152">
        <f t="shared" si="5"/>
        <v>16595</v>
      </c>
      <c r="Y10" s="152"/>
      <c r="Z10" s="152">
        <f t="shared" ref="Z10:AB12" si="6">+Z16+Z22</f>
        <v>558</v>
      </c>
      <c r="AA10" s="152">
        <f t="shared" si="6"/>
        <v>309</v>
      </c>
      <c r="AB10" s="152">
        <f t="shared" si="6"/>
        <v>249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179833</v>
      </c>
      <c r="C11" s="115">
        <f t="shared" si="0"/>
        <v>89420</v>
      </c>
      <c r="D11" s="115">
        <f t="shared" si="0"/>
        <v>90413</v>
      </c>
      <c r="E11" s="115"/>
      <c r="F11" s="115">
        <f t="shared" si="1"/>
        <v>49886</v>
      </c>
      <c r="G11" s="115">
        <f t="shared" si="1"/>
        <v>25871</v>
      </c>
      <c r="H11" s="115">
        <f t="shared" si="1"/>
        <v>24015</v>
      </c>
      <c r="I11" s="115"/>
      <c r="J11" s="115">
        <f t="shared" si="2"/>
        <v>41972</v>
      </c>
      <c r="K11" s="115">
        <f t="shared" si="2"/>
        <v>21088</v>
      </c>
      <c r="L11" s="115">
        <f t="shared" si="2"/>
        <v>20884</v>
      </c>
      <c r="M11" s="115"/>
      <c r="N11" s="115">
        <f t="shared" si="3"/>
        <v>34157</v>
      </c>
      <c r="O11" s="115">
        <f t="shared" si="3"/>
        <v>16732</v>
      </c>
      <c r="P11" s="115">
        <f t="shared" si="3"/>
        <v>17425</v>
      </c>
      <c r="Q11" s="115"/>
      <c r="R11" s="115">
        <f t="shared" si="4"/>
        <v>29286</v>
      </c>
      <c r="S11" s="115">
        <f t="shared" si="4"/>
        <v>14393</v>
      </c>
      <c r="T11" s="115">
        <f t="shared" si="4"/>
        <v>14893</v>
      </c>
      <c r="U11" s="115"/>
      <c r="V11" s="115">
        <f t="shared" si="5"/>
        <v>24347</v>
      </c>
      <c r="W11" s="115">
        <f t="shared" si="5"/>
        <v>11254</v>
      </c>
      <c r="X11" s="115">
        <f t="shared" si="5"/>
        <v>13093</v>
      </c>
      <c r="Y11" s="115"/>
      <c r="Z11" s="115">
        <f t="shared" si="6"/>
        <v>185</v>
      </c>
      <c r="AA11" s="115">
        <f t="shared" si="6"/>
        <v>82</v>
      </c>
      <c r="AB11" s="115">
        <f t="shared" si="6"/>
        <v>103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27236</v>
      </c>
      <c r="C12" s="115">
        <f>+C18+C24</f>
        <v>14018</v>
      </c>
      <c r="D12" s="115">
        <f>+D18+D24</f>
        <v>13218</v>
      </c>
      <c r="E12" s="115"/>
      <c r="F12" s="115">
        <f t="shared" si="1"/>
        <v>5708</v>
      </c>
      <c r="G12" s="115">
        <f t="shared" si="1"/>
        <v>2959</v>
      </c>
      <c r="H12" s="115">
        <f t="shared" si="1"/>
        <v>2749</v>
      </c>
      <c r="I12" s="115"/>
      <c r="J12" s="115">
        <f t="shared" si="2"/>
        <v>5515</v>
      </c>
      <c r="K12" s="115">
        <f t="shared" si="2"/>
        <v>2869</v>
      </c>
      <c r="L12" s="115">
        <f t="shared" si="2"/>
        <v>2646</v>
      </c>
      <c r="M12" s="115"/>
      <c r="N12" s="115">
        <f t="shared" si="3"/>
        <v>5230</v>
      </c>
      <c r="O12" s="115">
        <f t="shared" si="3"/>
        <v>2680</v>
      </c>
      <c r="P12" s="115">
        <f t="shared" si="3"/>
        <v>2550</v>
      </c>
      <c r="Q12" s="115"/>
      <c r="R12" s="115">
        <f t="shared" si="4"/>
        <v>5203</v>
      </c>
      <c r="S12" s="115">
        <f t="shared" si="4"/>
        <v>2651</v>
      </c>
      <c r="T12" s="115">
        <f t="shared" si="4"/>
        <v>2552</v>
      </c>
      <c r="U12" s="115"/>
      <c r="V12" s="115">
        <f t="shared" si="5"/>
        <v>5207</v>
      </c>
      <c r="W12" s="115">
        <f t="shared" si="5"/>
        <v>2632</v>
      </c>
      <c r="X12" s="115">
        <f t="shared" si="5"/>
        <v>2575</v>
      </c>
      <c r="Y12" s="115"/>
      <c r="Z12" s="115">
        <f t="shared" si="6"/>
        <v>373</v>
      </c>
      <c r="AA12" s="115">
        <f t="shared" si="6"/>
        <v>227</v>
      </c>
      <c r="AB12" s="115">
        <f t="shared" si="6"/>
        <v>146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9050</v>
      </c>
      <c r="C13" s="115">
        <f>+C19</f>
        <v>3968</v>
      </c>
      <c r="D13" s="115">
        <f>+D19</f>
        <v>5082</v>
      </c>
      <c r="E13" s="115"/>
      <c r="F13" s="115">
        <f>+F19</f>
        <v>2058</v>
      </c>
      <c r="G13" s="115">
        <f>+G19</f>
        <v>936</v>
      </c>
      <c r="H13" s="115">
        <f>+H19</f>
        <v>1122</v>
      </c>
      <c r="I13" s="115"/>
      <c r="J13" s="115">
        <f>+J19</f>
        <v>2008</v>
      </c>
      <c r="K13" s="115">
        <f>+K19</f>
        <v>871</v>
      </c>
      <c r="L13" s="115">
        <f>+L19</f>
        <v>1137</v>
      </c>
      <c r="M13" s="115"/>
      <c r="N13" s="115">
        <f>+N19</f>
        <v>1832</v>
      </c>
      <c r="O13" s="115">
        <f>+O19</f>
        <v>836</v>
      </c>
      <c r="P13" s="115">
        <f>+P19</f>
        <v>996</v>
      </c>
      <c r="Q13" s="115"/>
      <c r="R13" s="115">
        <f>+R19</f>
        <v>1619</v>
      </c>
      <c r="S13" s="115">
        <f>+S19</f>
        <v>719</v>
      </c>
      <c r="T13" s="115">
        <f>+T19</f>
        <v>900</v>
      </c>
      <c r="U13" s="115"/>
      <c r="V13" s="115">
        <f>+V19</f>
        <v>1533</v>
      </c>
      <c r="W13" s="115">
        <f>+W19</f>
        <v>606</v>
      </c>
      <c r="X13" s="115">
        <f>+X19</f>
        <v>927</v>
      </c>
      <c r="Y13" s="115"/>
      <c r="Z13" s="115">
        <f>+Z19</f>
        <v>0</v>
      </c>
      <c r="AA13" s="115">
        <f>+AA19</f>
        <v>0</v>
      </c>
      <c r="AB13" s="115">
        <f>+AB19</f>
        <v>0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171299</v>
      </c>
      <c r="C16" s="271">
        <v>84963</v>
      </c>
      <c r="D16" s="271">
        <v>86336</v>
      </c>
      <c r="E16" s="271"/>
      <c r="F16" s="271">
        <v>45808</v>
      </c>
      <c r="G16" s="271">
        <v>23590</v>
      </c>
      <c r="H16" s="271">
        <v>22218</v>
      </c>
      <c r="I16" s="271"/>
      <c r="J16" s="271">
        <v>39073</v>
      </c>
      <c r="K16" s="271">
        <v>19521</v>
      </c>
      <c r="L16" s="271">
        <v>19552</v>
      </c>
      <c r="M16" s="271"/>
      <c r="N16" s="271">
        <v>32802</v>
      </c>
      <c r="O16" s="271">
        <v>16045</v>
      </c>
      <c r="P16" s="271">
        <v>16757</v>
      </c>
      <c r="Q16" s="271"/>
      <c r="R16" s="271">
        <v>28324</v>
      </c>
      <c r="S16" s="271">
        <v>13978</v>
      </c>
      <c r="T16" s="271">
        <v>14346</v>
      </c>
      <c r="U16" s="271"/>
      <c r="V16" s="271">
        <v>24751</v>
      </c>
      <c r="W16" s="271">
        <v>11528</v>
      </c>
      <c r="X16" s="271">
        <v>13223</v>
      </c>
      <c r="Y16" s="271"/>
      <c r="Z16" s="271">
        <v>541</v>
      </c>
      <c r="AA16" s="271">
        <v>301</v>
      </c>
      <c r="AB16" s="271">
        <v>240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135836</v>
      </c>
      <c r="C17" s="272">
        <v>67396</v>
      </c>
      <c r="D17" s="272">
        <v>68440</v>
      </c>
      <c r="E17" s="272"/>
      <c r="F17" s="272">
        <v>38226</v>
      </c>
      <c r="G17" s="272">
        <v>19788</v>
      </c>
      <c r="H17" s="272">
        <v>18438</v>
      </c>
      <c r="I17" s="272"/>
      <c r="J17" s="272">
        <v>31711</v>
      </c>
      <c r="K17" s="272">
        <v>15861</v>
      </c>
      <c r="L17" s="272">
        <v>15850</v>
      </c>
      <c r="M17" s="272"/>
      <c r="N17" s="272">
        <v>25899</v>
      </c>
      <c r="O17" s="272">
        <v>12611</v>
      </c>
      <c r="P17" s="272">
        <v>13288</v>
      </c>
      <c r="Q17" s="272"/>
      <c r="R17" s="272">
        <v>21665</v>
      </c>
      <c r="S17" s="272">
        <v>10679</v>
      </c>
      <c r="T17" s="272">
        <v>10986</v>
      </c>
      <c r="U17" s="272"/>
      <c r="V17" s="272">
        <v>18150</v>
      </c>
      <c r="W17" s="272">
        <v>8375</v>
      </c>
      <c r="X17" s="272">
        <v>9775</v>
      </c>
      <c r="Y17" s="272"/>
      <c r="Z17" s="272">
        <v>185</v>
      </c>
      <c r="AA17" s="272">
        <v>82</v>
      </c>
      <c r="AB17" s="272">
        <v>103</v>
      </c>
    </row>
    <row r="18" spans="1:33" ht="15" customHeight="1" x14ac:dyDescent="0.2">
      <c r="A18" s="116" t="s">
        <v>74</v>
      </c>
      <c r="B18" s="272">
        <v>26413</v>
      </c>
      <c r="C18" s="272">
        <v>13599</v>
      </c>
      <c r="D18" s="272">
        <v>12814</v>
      </c>
      <c r="E18" s="272"/>
      <c r="F18" s="272">
        <v>5524</v>
      </c>
      <c r="G18" s="272">
        <v>2866</v>
      </c>
      <c r="H18" s="272">
        <v>2658</v>
      </c>
      <c r="I18" s="272"/>
      <c r="J18" s="272">
        <v>5354</v>
      </c>
      <c r="K18" s="272">
        <v>2789</v>
      </c>
      <c r="L18" s="272">
        <v>2565</v>
      </c>
      <c r="M18" s="272"/>
      <c r="N18" s="272">
        <v>5071</v>
      </c>
      <c r="O18" s="272">
        <v>2598</v>
      </c>
      <c r="P18" s="272">
        <v>2473</v>
      </c>
      <c r="Q18" s="272"/>
      <c r="R18" s="272">
        <v>5040</v>
      </c>
      <c r="S18" s="272">
        <v>2580</v>
      </c>
      <c r="T18" s="272">
        <v>2460</v>
      </c>
      <c r="U18" s="272"/>
      <c r="V18" s="272">
        <v>5068</v>
      </c>
      <c r="W18" s="272">
        <v>2547</v>
      </c>
      <c r="X18" s="272">
        <v>2521</v>
      </c>
      <c r="Y18" s="272"/>
      <c r="Z18" s="272">
        <v>356</v>
      </c>
      <c r="AA18" s="272">
        <v>219</v>
      </c>
      <c r="AB18" s="272">
        <v>137</v>
      </c>
    </row>
    <row r="19" spans="1:33" ht="15" customHeight="1" x14ac:dyDescent="0.2">
      <c r="A19" s="116" t="s">
        <v>263</v>
      </c>
      <c r="B19" s="272">
        <v>9050</v>
      </c>
      <c r="C19" s="272">
        <v>3968</v>
      </c>
      <c r="D19" s="272">
        <v>5082</v>
      </c>
      <c r="E19" s="272"/>
      <c r="F19" s="272">
        <v>2058</v>
      </c>
      <c r="G19" s="272">
        <v>936</v>
      </c>
      <c r="H19" s="272">
        <v>1122</v>
      </c>
      <c r="I19" s="272"/>
      <c r="J19" s="272">
        <v>2008</v>
      </c>
      <c r="K19" s="272">
        <v>871</v>
      </c>
      <c r="L19" s="272">
        <v>1137</v>
      </c>
      <c r="M19" s="272"/>
      <c r="N19" s="272">
        <v>1832</v>
      </c>
      <c r="O19" s="272">
        <v>836</v>
      </c>
      <c r="P19" s="272">
        <v>996</v>
      </c>
      <c r="Q19" s="272"/>
      <c r="R19" s="272">
        <v>1619</v>
      </c>
      <c r="S19" s="272">
        <v>719</v>
      </c>
      <c r="T19" s="272">
        <v>900</v>
      </c>
      <c r="U19" s="272"/>
      <c r="V19" s="272">
        <v>1533</v>
      </c>
      <c r="W19" s="272">
        <v>606</v>
      </c>
      <c r="X19" s="272">
        <v>927</v>
      </c>
      <c r="Y19" s="272"/>
      <c r="Z19" s="272">
        <v>0</v>
      </c>
      <c r="AA19" s="272">
        <v>0</v>
      </c>
      <c r="AB19" s="272">
        <v>0</v>
      </c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3" s="163" customFormat="1" ht="15" customHeight="1" x14ac:dyDescent="0.2">
      <c r="A22" s="137" t="s">
        <v>19</v>
      </c>
      <c r="B22" s="271">
        <v>44820</v>
      </c>
      <c r="C22" s="271">
        <v>22443</v>
      </c>
      <c r="D22" s="271">
        <v>22377</v>
      </c>
      <c r="E22" s="271"/>
      <c r="F22" s="271">
        <v>11844</v>
      </c>
      <c r="G22" s="271">
        <v>6176</v>
      </c>
      <c r="H22" s="271">
        <v>5668</v>
      </c>
      <c r="I22" s="271"/>
      <c r="J22" s="271">
        <v>10422</v>
      </c>
      <c r="K22" s="271">
        <v>5307</v>
      </c>
      <c r="L22" s="271">
        <v>5115</v>
      </c>
      <c r="M22" s="271"/>
      <c r="N22" s="271">
        <v>8417</v>
      </c>
      <c r="O22" s="271">
        <v>4203</v>
      </c>
      <c r="P22" s="271">
        <v>4214</v>
      </c>
      <c r="Q22" s="271"/>
      <c r="R22" s="271">
        <v>7784</v>
      </c>
      <c r="S22" s="271">
        <v>3785</v>
      </c>
      <c r="T22" s="271">
        <v>3999</v>
      </c>
      <c r="U22" s="271"/>
      <c r="V22" s="271">
        <v>6336</v>
      </c>
      <c r="W22" s="271">
        <v>2964</v>
      </c>
      <c r="X22" s="271">
        <v>3372</v>
      </c>
      <c r="Y22" s="271"/>
      <c r="Z22" s="271">
        <v>17</v>
      </c>
      <c r="AA22" s="271">
        <v>8</v>
      </c>
      <c r="AB22" s="271">
        <v>9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43997</v>
      </c>
      <c r="C23" s="272">
        <v>22024</v>
      </c>
      <c r="D23" s="272">
        <v>21973</v>
      </c>
      <c r="E23" s="272"/>
      <c r="F23" s="272">
        <v>11660</v>
      </c>
      <c r="G23" s="272">
        <v>6083</v>
      </c>
      <c r="H23" s="272">
        <v>5577</v>
      </c>
      <c r="I23" s="272"/>
      <c r="J23" s="272">
        <v>10261</v>
      </c>
      <c r="K23" s="272">
        <v>5227</v>
      </c>
      <c r="L23" s="272">
        <v>5034</v>
      </c>
      <c r="M23" s="272"/>
      <c r="N23" s="272">
        <v>8258</v>
      </c>
      <c r="O23" s="272">
        <v>4121</v>
      </c>
      <c r="P23" s="272">
        <v>4137</v>
      </c>
      <c r="Q23" s="272"/>
      <c r="R23" s="272">
        <v>7621</v>
      </c>
      <c r="S23" s="272">
        <v>3714</v>
      </c>
      <c r="T23" s="272">
        <v>3907</v>
      </c>
      <c r="U23" s="272"/>
      <c r="V23" s="272">
        <v>6197</v>
      </c>
      <c r="W23" s="272">
        <v>2879</v>
      </c>
      <c r="X23" s="272">
        <v>3318</v>
      </c>
      <c r="Y23" s="272"/>
      <c r="Z23" s="272">
        <v>0</v>
      </c>
      <c r="AA23" s="272">
        <v>0</v>
      </c>
      <c r="AB23" s="272">
        <v>0</v>
      </c>
    </row>
    <row r="24" spans="1:33" ht="15" customHeight="1" x14ac:dyDescent="0.2">
      <c r="A24" s="116" t="s">
        <v>74</v>
      </c>
      <c r="B24" s="272">
        <v>823</v>
      </c>
      <c r="C24" s="272">
        <v>419</v>
      </c>
      <c r="D24" s="272">
        <v>404</v>
      </c>
      <c r="E24" s="272"/>
      <c r="F24" s="272">
        <v>184</v>
      </c>
      <c r="G24" s="272">
        <v>93</v>
      </c>
      <c r="H24" s="272">
        <v>91</v>
      </c>
      <c r="I24" s="272"/>
      <c r="J24" s="272">
        <v>161</v>
      </c>
      <c r="K24" s="272">
        <v>80</v>
      </c>
      <c r="L24" s="272">
        <v>81</v>
      </c>
      <c r="M24" s="272"/>
      <c r="N24" s="272">
        <v>159</v>
      </c>
      <c r="O24" s="272">
        <v>82</v>
      </c>
      <c r="P24" s="272">
        <v>77</v>
      </c>
      <c r="Q24" s="272"/>
      <c r="R24" s="272">
        <v>163</v>
      </c>
      <c r="S24" s="272">
        <v>71</v>
      </c>
      <c r="T24" s="272">
        <v>92</v>
      </c>
      <c r="U24" s="272"/>
      <c r="V24" s="272">
        <v>139</v>
      </c>
      <c r="W24" s="272">
        <v>85</v>
      </c>
      <c r="X24" s="272">
        <v>54</v>
      </c>
      <c r="Y24" s="272"/>
      <c r="Z24" s="272">
        <v>17</v>
      </c>
      <c r="AA24" s="272">
        <v>8</v>
      </c>
      <c r="AB24" s="272">
        <v>9</v>
      </c>
    </row>
    <row r="25" spans="1:33" ht="15" customHeight="1" thickBot="1" x14ac:dyDescent="0.25">
      <c r="A25" s="120" t="s">
        <v>263</v>
      </c>
      <c r="B25" s="249">
        <v>0</v>
      </c>
      <c r="C25" s="249">
        <v>0</v>
      </c>
      <c r="D25" s="249">
        <v>0</v>
      </c>
      <c r="E25" s="249"/>
      <c r="F25" s="249">
        <v>0</v>
      </c>
      <c r="G25" s="249">
        <v>0</v>
      </c>
      <c r="H25" s="249">
        <v>0</v>
      </c>
      <c r="I25" s="249"/>
      <c r="J25" s="249">
        <v>0</v>
      </c>
      <c r="K25" s="249">
        <v>0</v>
      </c>
      <c r="L25" s="249">
        <v>0</v>
      </c>
      <c r="M25" s="249"/>
      <c r="N25" s="249">
        <v>0</v>
      </c>
      <c r="O25" s="249">
        <v>0</v>
      </c>
      <c r="P25" s="249">
        <v>0</v>
      </c>
      <c r="Q25" s="249"/>
      <c r="R25" s="249">
        <v>0</v>
      </c>
      <c r="S25" s="249">
        <v>0</v>
      </c>
      <c r="T25" s="249">
        <v>0</v>
      </c>
      <c r="U25" s="249"/>
      <c r="V25" s="249">
        <v>0</v>
      </c>
      <c r="W25" s="249">
        <v>0</v>
      </c>
      <c r="X25" s="249">
        <v>0</v>
      </c>
      <c r="Y25" s="249"/>
      <c r="Z25" s="249">
        <v>0</v>
      </c>
      <c r="AA25" s="249">
        <v>0</v>
      </c>
      <c r="AB25" s="249">
        <v>0</v>
      </c>
    </row>
    <row r="26" spans="1:33" ht="15" customHeight="1" x14ac:dyDescent="0.2">
      <c r="A26" s="317" t="s">
        <v>256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</row>
    <row r="27" spans="1:33" ht="15" customHeight="1" x14ac:dyDescent="0.2">
      <c r="A27" s="318" t="s">
        <v>242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46"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6.285156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22" t="s">
        <v>300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144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96"/>
      <c r="AE3" s="96"/>
      <c r="AF3" s="96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s="171" customFormat="1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s="171" customFormat="1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15" t="s">
        <v>473</v>
      </c>
      <c r="B10" s="315" t="s">
        <v>76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131861</v>
      </c>
      <c r="C12" s="152">
        <f t="shared" si="0"/>
        <v>61735</v>
      </c>
      <c r="D12" s="152">
        <f t="shared" si="0"/>
        <v>70126</v>
      </c>
      <c r="E12" s="152"/>
      <c r="F12" s="152">
        <f t="shared" ref="F12:H14" si="1">+F18+F24</f>
        <v>32795</v>
      </c>
      <c r="G12" s="152">
        <f t="shared" si="1"/>
        <v>15828</v>
      </c>
      <c r="H12" s="152">
        <f t="shared" si="1"/>
        <v>16967</v>
      </c>
      <c r="I12" s="152"/>
      <c r="J12" s="152">
        <f t="shared" ref="J12:L14" si="2">+J18+J24</f>
        <v>27770</v>
      </c>
      <c r="K12" s="152">
        <f t="shared" si="2"/>
        <v>13051</v>
      </c>
      <c r="L12" s="152">
        <f t="shared" si="2"/>
        <v>14719</v>
      </c>
      <c r="M12" s="152"/>
      <c r="N12" s="152">
        <f t="shared" ref="N12:P14" si="3">+N18+N24</f>
        <v>27319</v>
      </c>
      <c r="O12" s="152">
        <f t="shared" si="3"/>
        <v>12693</v>
      </c>
      <c r="P12" s="152">
        <f t="shared" si="3"/>
        <v>14626</v>
      </c>
      <c r="Q12" s="152"/>
      <c r="R12" s="152">
        <f t="shared" ref="R12:T14" si="4">+R18+R24</f>
        <v>19666</v>
      </c>
      <c r="S12" s="152">
        <f t="shared" si="4"/>
        <v>8981</v>
      </c>
      <c r="T12" s="152">
        <f t="shared" si="4"/>
        <v>10685</v>
      </c>
      <c r="U12" s="152"/>
      <c r="V12" s="152">
        <f t="shared" ref="V12:X14" si="5">+V18+V24</f>
        <v>23753</v>
      </c>
      <c r="W12" s="152">
        <f t="shared" si="5"/>
        <v>10873</v>
      </c>
      <c r="X12" s="152">
        <f t="shared" si="5"/>
        <v>12880</v>
      </c>
      <c r="Y12" s="152"/>
      <c r="Z12" s="152">
        <f t="shared" ref="Z12:AB14" si="6">+Z18+Z24</f>
        <v>558</v>
      </c>
      <c r="AA12" s="152">
        <f t="shared" si="6"/>
        <v>309</v>
      </c>
      <c r="AB12" s="152">
        <f t="shared" si="6"/>
        <v>249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101934</v>
      </c>
      <c r="C13" s="115">
        <f t="shared" si="0"/>
        <v>47430</v>
      </c>
      <c r="D13" s="115">
        <f t="shared" si="0"/>
        <v>54504</v>
      </c>
      <c r="E13" s="115"/>
      <c r="F13" s="115">
        <f t="shared" si="1"/>
        <v>26370</v>
      </c>
      <c r="G13" s="115">
        <f t="shared" si="1"/>
        <v>12680</v>
      </c>
      <c r="H13" s="115">
        <f t="shared" si="1"/>
        <v>13690</v>
      </c>
      <c r="I13" s="115"/>
      <c r="J13" s="115">
        <f t="shared" si="2"/>
        <v>21715</v>
      </c>
      <c r="K13" s="115">
        <f t="shared" si="2"/>
        <v>10174</v>
      </c>
      <c r="L13" s="115">
        <f t="shared" si="2"/>
        <v>11541</v>
      </c>
      <c r="M13" s="115"/>
      <c r="N13" s="115">
        <f t="shared" si="3"/>
        <v>21490</v>
      </c>
      <c r="O13" s="115">
        <f t="shared" si="3"/>
        <v>9936</v>
      </c>
      <c r="P13" s="115">
        <f t="shared" si="3"/>
        <v>11554</v>
      </c>
      <c r="Q13" s="115"/>
      <c r="R13" s="115">
        <f t="shared" si="4"/>
        <v>14441</v>
      </c>
      <c r="S13" s="115">
        <f t="shared" si="4"/>
        <v>6527</v>
      </c>
      <c r="T13" s="115">
        <f t="shared" si="4"/>
        <v>7914</v>
      </c>
      <c r="U13" s="115"/>
      <c r="V13" s="115">
        <f t="shared" si="5"/>
        <v>17733</v>
      </c>
      <c r="W13" s="115">
        <f t="shared" si="5"/>
        <v>8031</v>
      </c>
      <c r="X13" s="115">
        <f t="shared" si="5"/>
        <v>9702</v>
      </c>
      <c r="Y13" s="115"/>
      <c r="Z13" s="115">
        <f t="shared" si="6"/>
        <v>185</v>
      </c>
      <c r="AA13" s="115">
        <f t="shared" si="6"/>
        <v>82</v>
      </c>
      <c r="AB13" s="115">
        <f t="shared" si="6"/>
        <v>103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22748</v>
      </c>
      <c r="C14" s="115">
        <f>+C20+C26</f>
        <v>11293</v>
      </c>
      <c r="D14" s="115">
        <f>+D20+D26</f>
        <v>11455</v>
      </c>
      <c r="E14" s="115"/>
      <c r="F14" s="115">
        <f t="shared" si="1"/>
        <v>4827</v>
      </c>
      <c r="G14" s="115">
        <f t="shared" si="1"/>
        <v>2436</v>
      </c>
      <c r="H14" s="115">
        <f t="shared" si="1"/>
        <v>2391</v>
      </c>
      <c r="I14" s="115"/>
      <c r="J14" s="115">
        <f t="shared" si="2"/>
        <v>4508</v>
      </c>
      <c r="K14" s="115">
        <f t="shared" si="2"/>
        <v>2245</v>
      </c>
      <c r="L14" s="115">
        <f t="shared" si="2"/>
        <v>2263</v>
      </c>
      <c r="M14" s="115"/>
      <c r="N14" s="115">
        <f t="shared" si="3"/>
        <v>4367</v>
      </c>
      <c r="O14" s="115">
        <f t="shared" si="3"/>
        <v>2120</v>
      </c>
      <c r="P14" s="115">
        <f t="shared" si="3"/>
        <v>2247</v>
      </c>
      <c r="Q14" s="115"/>
      <c r="R14" s="115">
        <f t="shared" si="4"/>
        <v>4031</v>
      </c>
      <c r="S14" s="115">
        <f t="shared" si="4"/>
        <v>1959</v>
      </c>
      <c r="T14" s="115">
        <f t="shared" si="4"/>
        <v>2072</v>
      </c>
      <c r="U14" s="115"/>
      <c r="V14" s="115">
        <f t="shared" si="5"/>
        <v>4642</v>
      </c>
      <c r="W14" s="115">
        <f t="shared" si="5"/>
        <v>2306</v>
      </c>
      <c r="X14" s="115">
        <f t="shared" si="5"/>
        <v>2336</v>
      </c>
      <c r="Y14" s="115"/>
      <c r="Z14" s="115">
        <f t="shared" si="6"/>
        <v>373</v>
      </c>
      <c r="AA14" s="115">
        <f t="shared" si="6"/>
        <v>227</v>
      </c>
      <c r="AB14" s="115">
        <f t="shared" si="6"/>
        <v>146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7179</v>
      </c>
      <c r="C15" s="115">
        <f>+C21</f>
        <v>3012</v>
      </c>
      <c r="D15" s="115">
        <f>+D21</f>
        <v>4167</v>
      </c>
      <c r="E15" s="115"/>
      <c r="F15" s="115">
        <f>+F21</f>
        <v>1598</v>
      </c>
      <c r="G15" s="115">
        <f>+G21</f>
        <v>712</v>
      </c>
      <c r="H15" s="115">
        <f>+H21</f>
        <v>886</v>
      </c>
      <c r="I15" s="115"/>
      <c r="J15" s="115">
        <f>+J21</f>
        <v>1547</v>
      </c>
      <c r="K15" s="115">
        <f>+K21</f>
        <v>632</v>
      </c>
      <c r="L15" s="115">
        <f>+L21</f>
        <v>915</v>
      </c>
      <c r="M15" s="115"/>
      <c r="N15" s="115">
        <f>+N21</f>
        <v>1462</v>
      </c>
      <c r="O15" s="115">
        <f>+O21</f>
        <v>637</v>
      </c>
      <c r="P15" s="115">
        <f>+P21</f>
        <v>825</v>
      </c>
      <c r="Q15" s="115"/>
      <c r="R15" s="115">
        <f>+R21</f>
        <v>1194</v>
      </c>
      <c r="S15" s="115">
        <f>+S21</f>
        <v>495</v>
      </c>
      <c r="T15" s="115">
        <f>+T21</f>
        <v>699</v>
      </c>
      <c r="U15" s="115"/>
      <c r="V15" s="115">
        <f>+V21</f>
        <v>1378</v>
      </c>
      <c r="W15" s="115">
        <f>+W21</f>
        <v>536</v>
      </c>
      <c r="X15" s="115">
        <f>+X21</f>
        <v>842</v>
      </c>
      <c r="Y15" s="115"/>
      <c r="Z15" s="115">
        <f>+Z21</f>
        <v>0</v>
      </c>
      <c r="AA15" s="115">
        <f>+AA21</f>
        <v>0</v>
      </c>
      <c r="AB15" s="115">
        <f>+AB21</f>
        <v>0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8"/>
      <c r="J17" s="117"/>
      <c r="K17" s="117"/>
      <c r="L17" s="117"/>
      <c r="M17" s="118"/>
      <c r="N17" s="117"/>
      <c r="O17" s="117"/>
      <c r="P17" s="117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103799</v>
      </c>
      <c r="C18" s="271">
        <v>48724</v>
      </c>
      <c r="D18" s="271">
        <v>55075</v>
      </c>
      <c r="E18" s="271"/>
      <c r="F18" s="271">
        <v>25378</v>
      </c>
      <c r="G18" s="271">
        <v>12253</v>
      </c>
      <c r="H18" s="271">
        <v>13125</v>
      </c>
      <c r="I18" s="271"/>
      <c r="J18" s="271">
        <v>21772</v>
      </c>
      <c r="K18" s="271">
        <v>10218</v>
      </c>
      <c r="L18" s="271">
        <v>11554</v>
      </c>
      <c r="M18" s="271"/>
      <c r="N18" s="271">
        <v>21662</v>
      </c>
      <c r="O18" s="271">
        <v>10107</v>
      </c>
      <c r="P18" s="271">
        <v>11555</v>
      </c>
      <c r="Q18" s="271"/>
      <c r="R18" s="271">
        <v>15419</v>
      </c>
      <c r="S18" s="271">
        <v>7112</v>
      </c>
      <c r="T18" s="271">
        <v>8307</v>
      </c>
      <c r="U18" s="271"/>
      <c r="V18" s="271">
        <v>19027</v>
      </c>
      <c r="W18" s="271">
        <v>8733</v>
      </c>
      <c r="X18" s="271">
        <v>10294</v>
      </c>
      <c r="Y18" s="271"/>
      <c r="Z18" s="271">
        <v>541</v>
      </c>
      <c r="AA18" s="271">
        <v>301</v>
      </c>
      <c r="AB18" s="271">
        <v>240</v>
      </c>
      <c r="AC18" s="108"/>
      <c r="AD18" s="108"/>
      <c r="AE18" s="108"/>
      <c r="AF18" s="108"/>
      <c r="AG18" s="108"/>
    </row>
    <row r="19" spans="1:33" ht="15" customHeight="1" x14ac:dyDescent="0.2">
      <c r="A19" s="116" t="s">
        <v>73</v>
      </c>
      <c r="B19" s="272">
        <v>74617</v>
      </c>
      <c r="C19" s="272">
        <v>34789</v>
      </c>
      <c r="D19" s="272">
        <v>39828</v>
      </c>
      <c r="E19" s="272"/>
      <c r="F19" s="272">
        <v>19118</v>
      </c>
      <c r="G19" s="272">
        <v>9187</v>
      </c>
      <c r="H19" s="272">
        <v>9931</v>
      </c>
      <c r="I19" s="272"/>
      <c r="J19" s="272">
        <v>15856</v>
      </c>
      <c r="K19" s="272">
        <v>7406</v>
      </c>
      <c r="L19" s="272">
        <v>8450</v>
      </c>
      <c r="M19" s="272"/>
      <c r="N19" s="272">
        <v>15980</v>
      </c>
      <c r="O19" s="272">
        <v>7423</v>
      </c>
      <c r="P19" s="272">
        <v>8557</v>
      </c>
      <c r="Q19" s="272"/>
      <c r="R19" s="272">
        <v>10335</v>
      </c>
      <c r="S19" s="272">
        <v>4718</v>
      </c>
      <c r="T19" s="272">
        <v>5617</v>
      </c>
      <c r="U19" s="272"/>
      <c r="V19" s="272">
        <v>13143</v>
      </c>
      <c r="W19" s="272">
        <v>5973</v>
      </c>
      <c r="X19" s="272">
        <v>7170</v>
      </c>
      <c r="Y19" s="272"/>
      <c r="Z19" s="272">
        <v>185</v>
      </c>
      <c r="AA19" s="272">
        <v>82</v>
      </c>
      <c r="AB19" s="272">
        <v>103</v>
      </c>
    </row>
    <row r="20" spans="1:33" ht="15" customHeight="1" x14ac:dyDescent="0.2">
      <c r="A20" s="116" t="s">
        <v>74</v>
      </c>
      <c r="B20" s="272">
        <v>22003</v>
      </c>
      <c r="C20" s="272">
        <v>10923</v>
      </c>
      <c r="D20" s="272">
        <v>11080</v>
      </c>
      <c r="E20" s="272"/>
      <c r="F20" s="272">
        <v>4662</v>
      </c>
      <c r="G20" s="272">
        <v>2354</v>
      </c>
      <c r="H20" s="272">
        <v>2308</v>
      </c>
      <c r="I20" s="272"/>
      <c r="J20" s="272">
        <v>4369</v>
      </c>
      <c r="K20" s="272">
        <v>2180</v>
      </c>
      <c r="L20" s="272">
        <v>2189</v>
      </c>
      <c r="M20" s="272"/>
      <c r="N20" s="272">
        <v>4220</v>
      </c>
      <c r="O20" s="272">
        <v>2047</v>
      </c>
      <c r="P20" s="272">
        <v>2173</v>
      </c>
      <c r="Q20" s="272"/>
      <c r="R20" s="272">
        <v>3890</v>
      </c>
      <c r="S20" s="272">
        <v>1899</v>
      </c>
      <c r="T20" s="272">
        <v>1991</v>
      </c>
      <c r="U20" s="272"/>
      <c r="V20" s="272">
        <v>4506</v>
      </c>
      <c r="W20" s="272">
        <v>2224</v>
      </c>
      <c r="X20" s="272">
        <v>2282</v>
      </c>
      <c r="Y20" s="272"/>
      <c r="Z20" s="272">
        <v>356</v>
      </c>
      <c r="AA20" s="272">
        <v>219</v>
      </c>
      <c r="AB20" s="272">
        <v>137</v>
      </c>
    </row>
    <row r="21" spans="1:33" ht="15" customHeight="1" x14ac:dyDescent="0.2">
      <c r="A21" s="116" t="s">
        <v>263</v>
      </c>
      <c r="B21" s="272">
        <v>7179</v>
      </c>
      <c r="C21" s="272">
        <v>3012</v>
      </c>
      <c r="D21" s="272">
        <v>4167</v>
      </c>
      <c r="E21" s="272"/>
      <c r="F21" s="272">
        <v>1598</v>
      </c>
      <c r="G21" s="272">
        <v>712</v>
      </c>
      <c r="H21" s="272">
        <v>886</v>
      </c>
      <c r="I21" s="272"/>
      <c r="J21" s="272">
        <v>1547</v>
      </c>
      <c r="K21" s="272">
        <v>632</v>
      </c>
      <c r="L21" s="272">
        <v>915</v>
      </c>
      <c r="M21" s="272"/>
      <c r="N21" s="272">
        <v>1462</v>
      </c>
      <c r="O21" s="272">
        <v>637</v>
      </c>
      <c r="P21" s="272">
        <v>825</v>
      </c>
      <c r="Q21" s="272"/>
      <c r="R21" s="272">
        <v>1194</v>
      </c>
      <c r="S21" s="272">
        <v>495</v>
      </c>
      <c r="T21" s="272">
        <v>699</v>
      </c>
      <c r="U21" s="272"/>
      <c r="V21" s="272">
        <v>1378</v>
      </c>
      <c r="W21" s="272">
        <v>536</v>
      </c>
      <c r="X21" s="272">
        <v>842</v>
      </c>
      <c r="Y21" s="272"/>
      <c r="Z21" s="272">
        <v>0</v>
      </c>
      <c r="AA21" s="272">
        <v>0</v>
      </c>
      <c r="AB21" s="272">
        <v>0</v>
      </c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</row>
    <row r="24" spans="1:33" s="124" customFormat="1" ht="15" customHeight="1" x14ac:dyDescent="0.2">
      <c r="A24" s="137" t="s">
        <v>19</v>
      </c>
      <c r="B24" s="271">
        <v>28062</v>
      </c>
      <c r="C24" s="271">
        <v>13011</v>
      </c>
      <c r="D24" s="271">
        <v>15051</v>
      </c>
      <c r="E24" s="271"/>
      <c r="F24" s="271">
        <v>7417</v>
      </c>
      <c r="G24" s="271">
        <v>3575</v>
      </c>
      <c r="H24" s="271">
        <v>3842</v>
      </c>
      <c r="I24" s="271"/>
      <c r="J24" s="271">
        <v>5998</v>
      </c>
      <c r="K24" s="271">
        <v>2833</v>
      </c>
      <c r="L24" s="271">
        <v>3165</v>
      </c>
      <c r="M24" s="271"/>
      <c r="N24" s="271">
        <v>5657</v>
      </c>
      <c r="O24" s="271">
        <v>2586</v>
      </c>
      <c r="P24" s="271">
        <v>3071</v>
      </c>
      <c r="Q24" s="271"/>
      <c r="R24" s="271">
        <v>4247</v>
      </c>
      <c r="S24" s="271">
        <v>1869</v>
      </c>
      <c r="T24" s="271">
        <v>2378</v>
      </c>
      <c r="U24" s="271"/>
      <c r="V24" s="271">
        <v>4726</v>
      </c>
      <c r="W24" s="271">
        <v>2140</v>
      </c>
      <c r="X24" s="271">
        <v>2586</v>
      </c>
      <c r="Y24" s="271"/>
      <c r="Z24" s="271">
        <v>17</v>
      </c>
      <c r="AA24" s="271">
        <v>8</v>
      </c>
      <c r="AB24" s="271">
        <v>9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27317</v>
      </c>
      <c r="C25" s="272">
        <v>12641</v>
      </c>
      <c r="D25" s="272">
        <v>14676</v>
      </c>
      <c r="E25" s="272"/>
      <c r="F25" s="272">
        <v>7252</v>
      </c>
      <c r="G25" s="272">
        <v>3493</v>
      </c>
      <c r="H25" s="272">
        <v>3759</v>
      </c>
      <c r="I25" s="272"/>
      <c r="J25" s="272">
        <v>5859</v>
      </c>
      <c r="K25" s="272">
        <v>2768</v>
      </c>
      <c r="L25" s="272">
        <v>3091</v>
      </c>
      <c r="M25" s="272"/>
      <c r="N25" s="272">
        <v>5510</v>
      </c>
      <c r="O25" s="272">
        <v>2513</v>
      </c>
      <c r="P25" s="272">
        <v>2997</v>
      </c>
      <c r="Q25" s="272"/>
      <c r="R25" s="272">
        <v>4106</v>
      </c>
      <c r="S25" s="272">
        <v>1809</v>
      </c>
      <c r="T25" s="272">
        <v>2297</v>
      </c>
      <c r="U25" s="272"/>
      <c r="V25" s="272">
        <v>4590</v>
      </c>
      <c r="W25" s="272">
        <v>2058</v>
      </c>
      <c r="X25" s="272">
        <v>2532</v>
      </c>
      <c r="Y25" s="272"/>
      <c r="Z25" s="272">
        <v>0</v>
      </c>
      <c r="AA25" s="272">
        <v>0</v>
      </c>
      <c r="AB25" s="272">
        <v>0</v>
      </c>
    </row>
    <row r="26" spans="1:33" ht="15" customHeight="1" x14ac:dyDescent="0.2">
      <c r="A26" s="116" t="s">
        <v>74</v>
      </c>
      <c r="B26" s="272">
        <v>745</v>
      </c>
      <c r="C26" s="272">
        <v>370</v>
      </c>
      <c r="D26" s="272">
        <v>375</v>
      </c>
      <c r="E26" s="272"/>
      <c r="F26" s="272">
        <v>165</v>
      </c>
      <c r="G26" s="272">
        <v>82</v>
      </c>
      <c r="H26" s="272">
        <v>83</v>
      </c>
      <c r="I26" s="272"/>
      <c r="J26" s="272">
        <v>139</v>
      </c>
      <c r="K26" s="272">
        <v>65</v>
      </c>
      <c r="L26" s="272">
        <v>74</v>
      </c>
      <c r="M26" s="272"/>
      <c r="N26" s="272">
        <v>147</v>
      </c>
      <c r="O26" s="272">
        <v>73</v>
      </c>
      <c r="P26" s="272">
        <v>74</v>
      </c>
      <c r="Q26" s="272"/>
      <c r="R26" s="272">
        <v>141</v>
      </c>
      <c r="S26" s="272">
        <v>60</v>
      </c>
      <c r="T26" s="272">
        <v>81</v>
      </c>
      <c r="U26" s="272"/>
      <c r="V26" s="272">
        <v>136</v>
      </c>
      <c r="W26" s="272">
        <v>82</v>
      </c>
      <c r="X26" s="272">
        <v>54</v>
      </c>
      <c r="Y26" s="272"/>
      <c r="Z26" s="272">
        <v>17</v>
      </c>
      <c r="AA26" s="272">
        <v>8</v>
      </c>
      <c r="AB26" s="272">
        <v>9</v>
      </c>
    </row>
    <row r="27" spans="1:33" ht="15" customHeight="1" x14ac:dyDescent="0.25">
      <c r="A27" s="116" t="s">
        <v>263</v>
      </c>
      <c r="B27" s="248">
        <v>0</v>
      </c>
      <c r="C27" s="248">
        <v>0</v>
      </c>
      <c r="D27" s="248">
        <v>0</v>
      </c>
      <c r="E27" s="248"/>
      <c r="F27" s="248">
        <v>0</v>
      </c>
      <c r="G27" s="248">
        <v>0</v>
      </c>
      <c r="H27" s="248">
        <v>0</v>
      </c>
      <c r="I27" s="248"/>
      <c r="J27" s="248">
        <v>0</v>
      </c>
      <c r="K27" s="248">
        <v>0</v>
      </c>
      <c r="L27" s="248">
        <v>0</v>
      </c>
      <c r="M27" s="248"/>
      <c r="N27" s="248">
        <v>0</v>
      </c>
      <c r="O27" s="248">
        <v>0</v>
      </c>
      <c r="P27" s="248">
        <v>0</v>
      </c>
      <c r="Q27" s="248"/>
      <c r="R27" s="248">
        <v>0</v>
      </c>
      <c r="S27" s="248">
        <v>0</v>
      </c>
      <c r="T27" s="248">
        <v>0</v>
      </c>
      <c r="U27" s="248"/>
      <c r="V27" s="248">
        <v>0</v>
      </c>
      <c r="W27" s="248">
        <v>0</v>
      </c>
      <c r="X27" s="248">
        <v>0</v>
      </c>
      <c r="Y27" s="248"/>
      <c r="Z27" s="248">
        <v>0</v>
      </c>
      <c r="AA27" s="248">
        <v>0</v>
      </c>
      <c r="AB27" s="248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15" t="s">
        <v>474</v>
      </c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 t="shared" ref="B31:D34" si="7">+B12/(B12+B62+B113)*100</f>
        <v>61.013145535561428</v>
      </c>
      <c r="C31" s="174">
        <f t="shared" si="7"/>
        <v>57.478166955291144</v>
      </c>
      <c r="D31" s="174">
        <f t="shared" si="7"/>
        <v>64.505624902265595</v>
      </c>
      <c r="E31" s="174"/>
      <c r="F31" s="174">
        <f t="shared" ref="F31:H34" si="8">+F12/(F12+F62+F113)*100</f>
        <v>56.884409907722201</v>
      </c>
      <c r="G31" s="174">
        <f t="shared" si="8"/>
        <v>53.174763152590202</v>
      </c>
      <c r="H31" s="174">
        <f t="shared" si="8"/>
        <v>60.844151186975552</v>
      </c>
      <c r="I31" s="174"/>
      <c r="J31" s="174">
        <f t="shared" ref="J31:L34" si="9">+J12/(J12+J62+J113)*100</f>
        <v>56.106677442165875</v>
      </c>
      <c r="K31" s="174">
        <f t="shared" si="9"/>
        <v>52.565651683583049</v>
      </c>
      <c r="L31" s="174">
        <f t="shared" si="9"/>
        <v>59.670815259253253</v>
      </c>
      <c r="M31" s="174"/>
      <c r="N31" s="174">
        <f t="shared" ref="N31:P34" si="10">+N12/(N12+N62+N113)*100</f>
        <v>66.277687474223058</v>
      </c>
      <c r="O31" s="174">
        <f t="shared" si="10"/>
        <v>62.687672856578423</v>
      </c>
      <c r="P31" s="174">
        <f t="shared" si="10"/>
        <v>69.743932096704981</v>
      </c>
      <c r="Q31" s="174"/>
      <c r="R31" s="174">
        <f t="shared" ref="R31:T34" si="11">+R12/(R12+R62+R113)*100</f>
        <v>54.464384623906057</v>
      </c>
      <c r="S31" s="174">
        <f t="shared" si="11"/>
        <v>50.560153127287052</v>
      </c>
      <c r="T31" s="174">
        <f t="shared" si="11"/>
        <v>58.244753338784406</v>
      </c>
      <c r="U31" s="174"/>
      <c r="V31" s="174">
        <f t="shared" ref="V31:X34" si="12">+V12/(V12+V62+V113)*100</f>
        <v>76.408144883713447</v>
      </c>
      <c r="W31" s="174">
        <f t="shared" si="12"/>
        <v>75.027601435274633</v>
      </c>
      <c r="X31" s="174">
        <f t="shared" si="12"/>
        <v>77.61373907803555</v>
      </c>
      <c r="Y31" s="174"/>
      <c r="Z31" s="174">
        <f t="shared" ref="Z31:AB33" si="13">+Z12/(Z12+Z62+Z113)*100</f>
        <v>100</v>
      </c>
      <c r="AA31" s="174">
        <f t="shared" si="13"/>
        <v>100</v>
      </c>
      <c r="AB31" s="174">
        <f t="shared" si="13"/>
        <v>100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si="7"/>
        <v>56.682588846318524</v>
      </c>
      <c r="C32" s="126">
        <f t="shared" si="7"/>
        <v>53.041825095057035</v>
      </c>
      <c r="D32" s="126">
        <f t="shared" si="7"/>
        <v>60.28336633006316</v>
      </c>
      <c r="E32" s="126"/>
      <c r="F32" s="126">
        <f t="shared" si="8"/>
        <v>52.860521990137514</v>
      </c>
      <c r="G32" s="126">
        <f t="shared" si="8"/>
        <v>49.01240771520235</v>
      </c>
      <c r="H32" s="126">
        <f t="shared" si="8"/>
        <v>57.006037892983549</v>
      </c>
      <c r="I32" s="126"/>
      <c r="J32" s="126">
        <f t="shared" si="9"/>
        <v>51.736872200514625</v>
      </c>
      <c r="K32" s="126">
        <f t="shared" si="9"/>
        <v>48.245447647951437</v>
      </c>
      <c r="L32" s="126">
        <f t="shared" si="9"/>
        <v>55.262401838728216</v>
      </c>
      <c r="M32" s="126"/>
      <c r="N32" s="126">
        <f t="shared" si="10"/>
        <v>62.915361419328399</v>
      </c>
      <c r="O32" s="126">
        <f t="shared" si="10"/>
        <v>59.38321778627779</v>
      </c>
      <c r="P32" s="126">
        <f t="shared" si="10"/>
        <v>66.307030129124826</v>
      </c>
      <c r="Q32" s="126"/>
      <c r="R32" s="126">
        <f t="shared" si="11"/>
        <v>49.310250631701152</v>
      </c>
      <c r="S32" s="126">
        <f t="shared" si="11"/>
        <v>45.348433266171057</v>
      </c>
      <c r="T32" s="126">
        <f t="shared" si="11"/>
        <v>53.139058618142755</v>
      </c>
      <c r="U32" s="126"/>
      <c r="V32" s="126">
        <f t="shared" si="12"/>
        <v>72.834435454060056</v>
      </c>
      <c r="W32" s="126">
        <f t="shared" si="12"/>
        <v>71.361293762217883</v>
      </c>
      <c r="X32" s="126">
        <f t="shared" si="12"/>
        <v>74.100664477201562</v>
      </c>
      <c r="Y32" s="126"/>
      <c r="Z32" s="126">
        <f t="shared" si="13"/>
        <v>100</v>
      </c>
      <c r="AA32" s="126">
        <f t="shared" si="13"/>
        <v>100</v>
      </c>
      <c r="AB32" s="126">
        <f t="shared" si="13"/>
        <v>100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 t="shared" si="7"/>
        <v>83.521809369951541</v>
      </c>
      <c r="C33" s="126">
        <f t="shared" si="7"/>
        <v>80.560707661577965</v>
      </c>
      <c r="D33" s="126">
        <f t="shared" si="7"/>
        <v>86.662127402027537</v>
      </c>
      <c r="E33" s="126"/>
      <c r="F33" s="126">
        <f t="shared" si="8"/>
        <v>84.565522074281702</v>
      </c>
      <c r="G33" s="126">
        <f t="shared" si="8"/>
        <v>82.325109834403506</v>
      </c>
      <c r="H33" s="126">
        <f t="shared" si="8"/>
        <v>86.977082575481987</v>
      </c>
      <c r="I33" s="126"/>
      <c r="J33" s="126">
        <f t="shared" si="9"/>
        <v>81.740707162284679</v>
      </c>
      <c r="K33" s="126">
        <f t="shared" si="9"/>
        <v>78.250261415127227</v>
      </c>
      <c r="L33" s="126">
        <f t="shared" si="9"/>
        <v>85.525321239606953</v>
      </c>
      <c r="M33" s="126"/>
      <c r="N33" s="126">
        <f t="shared" si="10"/>
        <v>83.49904397705545</v>
      </c>
      <c r="O33" s="126">
        <f t="shared" si="10"/>
        <v>79.104477611940297</v>
      </c>
      <c r="P33" s="126">
        <f t="shared" si="10"/>
        <v>88.117647058823536</v>
      </c>
      <c r="Q33" s="126"/>
      <c r="R33" s="126">
        <f t="shared" si="11"/>
        <v>77.474533922736882</v>
      </c>
      <c r="S33" s="126">
        <f t="shared" si="11"/>
        <v>73.896642776310827</v>
      </c>
      <c r="T33" s="126">
        <f t="shared" si="11"/>
        <v>81.191222570532915</v>
      </c>
      <c r="U33" s="126"/>
      <c r="V33" s="126">
        <f t="shared" si="12"/>
        <v>89.149222200883429</v>
      </c>
      <c r="W33" s="126">
        <f t="shared" si="12"/>
        <v>87.61398176291793</v>
      </c>
      <c r="X33" s="126">
        <f t="shared" si="12"/>
        <v>90.71844660194175</v>
      </c>
      <c r="Y33" s="126"/>
      <c r="Z33" s="126">
        <f t="shared" si="13"/>
        <v>100</v>
      </c>
      <c r="AA33" s="126">
        <f t="shared" si="13"/>
        <v>100</v>
      </c>
      <c r="AB33" s="126">
        <f t="shared" si="13"/>
        <v>100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7"/>
        <v>79.325966850828735</v>
      </c>
      <c r="C34" s="126">
        <f t="shared" si="7"/>
        <v>75.907258064516128</v>
      </c>
      <c r="D34" s="126">
        <f t="shared" si="7"/>
        <v>81.995277449822908</v>
      </c>
      <c r="E34" s="126"/>
      <c r="F34" s="126">
        <f t="shared" si="8"/>
        <v>77.648202137998055</v>
      </c>
      <c r="G34" s="126">
        <f t="shared" si="8"/>
        <v>76.068376068376068</v>
      </c>
      <c r="H34" s="126">
        <f t="shared" si="8"/>
        <v>78.96613190730838</v>
      </c>
      <c r="I34" s="126"/>
      <c r="J34" s="126">
        <f t="shared" si="9"/>
        <v>77.041832669322702</v>
      </c>
      <c r="K34" s="126">
        <f t="shared" si="9"/>
        <v>72.560275545350166</v>
      </c>
      <c r="L34" s="126">
        <f t="shared" si="9"/>
        <v>80.474934036939317</v>
      </c>
      <c r="M34" s="126"/>
      <c r="N34" s="126">
        <f t="shared" si="10"/>
        <v>79.803493449781655</v>
      </c>
      <c r="O34" s="126">
        <f t="shared" si="10"/>
        <v>76.196172248803833</v>
      </c>
      <c r="P34" s="126">
        <f t="shared" si="10"/>
        <v>82.831325301204814</v>
      </c>
      <c r="Q34" s="126"/>
      <c r="R34" s="126">
        <f t="shared" si="11"/>
        <v>73.749227918468179</v>
      </c>
      <c r="S34" s="126">
        <f t="shared" si="11"/>
        <v>68.845618915159946</v>
      </c>
      <c r="T34" s="126">
        <f t="shared" si="11"/>
        <v>77.666666666666657</v>
      </c>
      <c r="U34" s="126"/>
      <c r="V34" s="126">
        <f t="shared" si="12"/>
        <v>89.889106327462486</v>
      </c>
      <c r="W34" s="126">
        <f t="shared" si="12"/>
        <v>88.448844884488452</v>
      </c>
      <c r="X34" s="126">
        <f t="shared" si="12"/>
        <v>90.83063646170443</v>
      </c>
      <c r="Y34" s="126"/>
      <c r="Z34" s="126">
        <f>-AA3</f>
        <v>0</v>
      </c>
      <c r="AA34" s="126">
        <f>-AB3</f>
        <v>0</v>
      </c>
      <c r="AB34" s="126">
        <f>-AC3</f>
        <v>0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ref="B37:D40" si="14">+B18/(B18+B68+B119)*100</f>
        <v>60.595216551176598</v>
      </c>
      <c r="C37" s="174">
        <f t="shared" si="14"/>
        <v>57.347315890446424</v>
      </c>
      <c r="D37" s="174">
        <f t="shared" si="14"/>
        <v>63.791465900667163</v>
      </c>
      <c r="E37" s="174"/>
      <c r="F37" s="174">
        <f t="shared" ref="F37:H40" si="15">+F18/(F18+F68+F119)*100</f>
        <v>55.400803353126093</v>
      </c>
      <c r="G37" s="174">
        <f t="shared" si="15"/>
        <v>51.94150063586266</v>
      </c>
      <c r="H37" s="174">
        <f t="shared" si="15"/>
        <v>59.073724007561438</v>
      </c>
      <c r="I37" s="174"/>
      <c r="J37" s="174">
        <f t="shared" ref="J37:L40" si="16">+J18/(J18+J68+J119)*100</f>
        <v>55.721342103242641</v>
      </c>
      <c r="K37" s="174">
        <f t="shared" si="16"/>
        <v>52.343629936990929</v>
      </c>
      <c r="L37" s="174">
        <f t="shared" si="16"/>
        <v>59.093698854337148</v>
      </c>
      <c r="M37" s="174"/>
      <c r="N37" s="174">
        <f t="shared" ref="N37:P40" si="17">+N18/(N18+N68+N119)*100</f>
        <v>66.03865617950126</v>
      </c>
      <c r="O37" s="174">
        <f t="shared" si="17"/>
        <v>62.991586163913993</v>
      </c>
      <c r="P37" s="174">
        <f t="shared" si="17"/>
        <v>68.956257086590682</v>
      </c>
      <c r="Q37" s="174"/>
      <c r="R37" s="174">
        <f t="shared" ref="R37:T40" si="18">+R18/(R18+R68+R119)*100</f>
        <v>54.437932495410259</v>
      </c>
      <c r="S37" s="174">
        <f t="shared" si="18"/>
        <v>50.879954213764492</v>
      </c>
      <c r="T37" s="174">
        <f t="shared" si="18"/>
        <v>57.904642409033883</v>
      </c>
      <c r="U37" s="174"/>
      <c r="V37" s="174">
        <f t="shared" ref="V37:X40" si="19">+V18/(V18+V68+V119)*100</f>
        <v>76.873661670235549</v>
      </c>
      <c r="W37" s="174">
        <f t="shared" si="19"/>
        <v>75.754684247050662</v>
      </c>
      <c r="X37" s="174">
        <f t="shared" si="19"/>
        <v>77.849202147772829</v>
      </c>
      <c r="Y37" s="174"/>
      <c r="Z37" s="174">
        <f t="shared" ref="Z37:AB39" si="20">+Z18/(Z18+Z68+Z119)*100</f>
        <v>100</v>
      </c>
      <c r="AA37" s="174">
        <f t="shared" si="20"/>
        <v>100</v>
      </c>
      <c r="AB37" s="174">
        <f t="shared" si="20"/>
        <v>100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4"/>
        <v>54.931682322801024</v>
      </c>
      <c r="C38" s="126">
        <f t="shared" si="14"/>
        <v>51.618790432666628</v>
      </c>
      <c r="D38" s="126">
        <f t="shared" si="14"/>
        <v>58.194038573933369</v>
      </c>
      <c r="E38" s="130"/>
      <c r="F38" s="126">
        <f t="shared" si="15"/>
        <v>50.013080102548003</v>
      </c>
      <c r="G38" s="126">
        <f t="shared" si="15"/>
        <v>46.427127552051751</v>
      </c>
      <c r="H38" s="126">
        <f t="shared" si="15"/>
        <v>53.861590194164222</v>
      </c>
      <c r="I38" s="130"/>
      <c r="J38" s="126">
        <f t="shared" si="16"/>
        <v>50.001576739932517</v>
      </c>
      <c r="K38" s="126">
        <f t="shared" si="16"/>
        <v>46.693146712061029</v>
      </c>
      <c r="L38" s="126">
        <f t="shared" si="16"/>
        <v>53.312302839116718</v>
      </c>
      <c r="M38" s="130"/>
      <c r="N38" s="126">
        <f t="shared" si="17"/>
        <v>61.701223985482066</v>
      </c>
      <c r="O38" s="126">
        <f t="shared" si="17"/>
        <v>58.861311553405763</v>
      </c>
      <c r="P38" s="126">
        <f t="shared" si="17"/>
        <v>64.396447922937995</v>
      </c>
      <c r="Q38" s="130"/>
      <c r="R38" s="126">
        <f t="shared" si="18"/>
        <v>47.703669513039465</v>
      </c>
      <c r="S38" s="126">
        <f t="shared" si="18"/>
        <v>44.180166682273622</v>
      </c>
      <c r="T38" s="126">
        <f t="shared" si="18"/>
        <v>51.12870926633898</v>
      </c>
      <c r="U38" s="130"/>
      <c r="V38" s="126">
        <f t="shared" si="19"/>
        <v>72.413223140495859</v>
      </c>
      <c r="W38" s="126">
        <f t="shared" si="19"/>
        <v>71.319402985074632</v>
      </c>
      <c r="X38" s="126">
        <f t="shared" si="19"/>
        <v>73.350383631713555</v>
      </c>
      <c r="Y38" s="130"/>
      <c r="Z38" s="126">
        <f t="shared" si="20"/>
        <v>100</v>
      </c>
      <c r="AA38" s="126">
        <f t="shared" si="20"/>
        <v>100</v>
      </c>
      <c r="AB38" s="126">
        <f t="shared" si="20"/>
        <v>100</v>
      </c>
    </row>
    <row r="39" spans="1:33" ht="15" customHeight="1" x14ac:dyDescent="0.25">
      <c r="A39" s="108" t="s">
        <v>74</v>
      </c>
      <c r="B39" s="126">
        <f t="shared" si="14"/>
        <v>83.303676220043172</v>
      </c>
      <c r="C39" s="126">
        <f t="shared" si="14"/>
        <v>80.322082506066621</v>
      </c>
      <c r="D39" s="126">
        <f t="shared" si="14"/>
        <v>86.467925706258768</v>
      </c>
      <c r="E39" s="130"/>
      <c r="F39" s="126">
        <f t="shared" si="15"/>
        <v>84.395365677045618</v>
      </c>
      <c r="G39" s="126">
        <f t="shared" si="15"/>
        <v>82.135380321004874</v>
      </c>
      <c r="H39" s="126">
        <f t="shared" si="15"/>
        <v>86.832204665161768</v>
      </c>
      <c r="I39" s="130"/>
      <c r="J39" s="126">
        <f t="shared" si="16"/>
        <v>81.602540156892047</v>
      </c>
      <c r="K39" s="126">
        <f t="shared" si="16"/>
        <v>78.164216565077098</v>
      </c>
      <c r="L39" s="126">
        <f t="shared" si="16"/>
        <v>85.341130604288495</v>
      </c>
      <c r="M39" s="130"/>
      <c r="N39" s="126">
        <f t="shared" si="17"/>
        <v>83.218300138039837</v>
      </c>
      <c r="O39" s="126">
        <f t="shared" si="17"/>
        <v>78.791377983063896</v>
      </c>
      <c r="P39" s="126">
        <f t="shared" si="17"/>
        <v>87.868985038414877</v>
      </c>
      <c r="Q39" s="130"/>
      <c r="R39" s="126">
        <f t="shared" si="18"/>
        <v>77.182539682539684</v>
      </c>
      <c r="S39" s="126">
        <f t="shared" si="18"/>
        <v>73.604651162790702</v>
      </c>
      <c r="T39" s="126">
        <f t="shared" si="18"/>
        <v>80.934959349593498</v>
      </c>
      <c r="U39" s="130"/>
      <c r="V39" s="126">
        <f t="shared" si="19"/>
        <v>88.910812943962114</v>
      </c>
      <c r="W39" s="126">
        <f t="shared" si="19"/>
        <v>87.318413820180609</v>
      </c>
      <c r="X39" s="126">
        <f t="shared" si="19"/>
        <v>90.519635065450217</v>
      </c>
      <c r="Y39" s="130"/>
      <c r="Z39" s="126">
        <f t="shared" si="20"/>
        <v>100</v>
      </c>
      <c r="AA39" s="126">
        <f t="shared" si="20"/>
        <v>100</v>
      </c>
      <c r="AB39" s="126">
        <f t="shared" si="20"/>
        <v>100</v>
      </c>
    </row>
    <row r="40" spans="1:33" ht="15" customHeight="1" x14ac:dyDescent="0.25">
      <c r="A40" s="108" t="s">
        <v>263</v>
      </c>
      <c r="B40" s="126">
        <f t="shared" si="14"/>
        <v>79.325966850828735</v>
      </c>
      <c r="C40" s="126">
        <f t="shared" si="14"/>
        <v>75.907258064516128</v>
      </c>
      <c r="D40" s="126">
        <f t="shared" si="14"/>
        <v>81.995277449822908</v>
      </c>
      <c r="E40" s="130"/>
      <c r="F40" s="126">
        <f t="shared" si="15"/>
        <v>77.648202137998055</v>
      </c>
      <c r="G40" s="126">
        <f t="shared" si="15"/>
        <v>76.068376068376068</v>
      </c>
      <c r="H40" s="126">
        <f t="shared" si="15"/>
        <v>78.96613190730838</v>
      </c>
      <c r="I40" s="130"/>
      <c r="J40" s="126">
        <f t="shared" si="16"/>
        <v>77.041832669322702</v>
      </c>
      <c r="K40" s="126">
        <f t="shared" si="16"/>
        <v>72.560275545350166</v>
      </c>
      <c r="L40" s="126">
        <f t="shared" si="16"/>
        <v>80.474934036939317</v>
      </c>
      <c r="M40" s="130"/>
      <c r="N40" s="126">
        <f t="shared" si="17"/>
        <v>79.803493449781655</v>
      </c>
      <c r="O40" s="126">
        <f t="shared" si="17"/>
        <v>76.196172248803833</v>
      </c>
      <c r="P40" s="126">
        <f t="shared" si="17"/>
        <v>82.831325301204814</v>
      </c>
      <c r="Q40" s="130"/>
      <c r="R40" s="126">
        <f t="shared" si="18"/>
        <v>73.749227918468179</v>
      </c>
      <c r="S40" s="126">
        <f t="shared" si="18"/>
        <v>68.845618915159946</v>
      </c>
      <c r="T40" s="126">
        <f t="shared" si="18"/>
        <v>77.666666666666657</v>
      </c>
      <c r="U40" s="130"/>
      <c r="V40" s="126">
        <f t="shared" si="19"/>
        <v>89.889106327462486</v>
      </c>
      <c r="W40" s="126">
        <f t="shared" si="19"/>
        <v>88.448844884488452</v>
      </c>
      <c r="X40" s="126">
        <f t="shared" si="19"/>
        <v>90.83063646170443</v>
      </c>
      <c r="Y40" s="130"/>
      <c r="Z40" s="126">
        <v>0</v>
      </c>
      <c r="AA40" s="126">
        <v>0</v>
      </c>
      <c r="AB40" s="126">
        <v>0</v>
      </c>
    </row>
    <row r="41" spans="1:33" ht="15" customHeight="1" x14ac:dyDescent="0.25">
      <c r="B41" s="126"/>
      <c r="C41" s="126"/>
      <c r="D41" s="126"/>
      <c r="E41" s="130"/>
      <c r="F41" s="126"/>
      <c r="G41" s="126"/>
      <c r="H41" s="126"/>
      <c r="I41" s="130"/>
      <c r="J41" s="126"/>
      <c r="K41" s="126"/>
      <c r="L41" s="126"/>
      <c r="M41" s="130"/>
      <c r="N41" s="126"/>
      <c r="O41" s="126"/>
      <c r="P41" s="126"/>
      <c r="Q41" s="130"/>
      <c r="R41" s="126"/>
      <c r="S41" s="126"/>
      <c r="T41" s="126"/>
      <c r="U41" s="130"/>
      <c r="V41" s="126"/>
      <c r="W41" s="126"/>
      <c r="X41" s="126"/>
      <c r="Y41" s="130"/>
      <c r="Z41" s="126"/>
      <c r="AA41" s="126"/>
      <c r="AB41" s="126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ref="B43:D45" si="21">+B24/(B24+B74+B125)*100</f>
        <v>62.610441767068266</v>
      </c>
      <c r="C43" s="174">
        <f t="shared" si="21"/>
        <v>57.97353295014036</v>
      </c>
      <c r="D43" s="174">
        <f t="shared" si="21"/>
        <v>67.261026947311976</v>
      </c>
      <c r="E43" s="174"/>
      <c r="F43" s="174">
        <f t="shared" ref="F43:H45" si="22">+F24/(F24+F74+F125)*100</f>
        <v>62.622424856467404</v>
      </c>
      <c r="G43" s="174">
        <f t="shared" si="22"/>
        <v>57.885362694300511</v>
      </c>
      <c r="H43" s="174">
        <f t="shared" si="22"/>
        <v>67.784050811573749</v>
      </c>
      <c r="I43" s="174"/>
      <c r="J43" s="174">
        <f t="shared" ref="J43:L45" si="23">+J24/(J24+J74+J125)*100</f>
        <v>57.551333717136821</v>
      </c>
      <c r="K43" s="174">
        <f t="shared" si="23"/>
        <v>53.382325230827213</v>
      </c>
      <c r="L43" s="174">
        <f t="shared" si="23"/>
        <v>61.876832844574778</v>
      </c>
      <c r="M43" s="174"/>
      <c r="N43" s="174">
        <f t="shared" ref="N43:P45" si="24">+N24/(N24+N74+N125)*100</f>
        <v>67.209219436853985</v>
      </c>
      <c r="O43" s="174">
        <f t="shared" si="24"/>
        <v>61.527480371163456</v>
      </c>
      <c r="P43" s="174">
        <f t="shared" si="24"/>
        <v>72.876127195064072</v>
      </c>
      <c r="Q43" s="174"/>
      <c r="R43" s="174">
        <f t="shared" ref="R43:T45" si="25">+R24/(R24+R74+R125)*100</f>
        <v>54.560637204522102</v>
      </c>
      <c r="S43" s="174">
        <f t="shared" si="25"/>
        <v>49.379128137384413</v>
      </c>
      <c r="T43" s="174">
        <f t="shared" si="25"/>
        <v>59.464866216554135</v>
      </c>
      <c r="U43" s="174"/>
      <c r="V43" s="174">
        <f t="shared" ref="V43:X45" si="26">+V24/(V24+V74+V125)*100</f>
        <v>74.589646464646464</v>
      </c>
      <c r="W43" s="174">
        <f t="shared" si="26"/>
        <v>72.199730094466943</v>
      </c>
      <c r="X43" s="174">
        <f t="shared" si="26"/>
        <v>76.690391459074732</v>
      </c>
      <c r="Y43" s="174"/>
      <c r="Z43" s="174">
        <v>0</v>
      </c>
      <c r="AA43" s="174">
        <v>0</v>
      </c>
      <c r="AB43" s="174">
        <v>0</v>
      </c>
    </row>
    <row r="44" spans="1:33" ht="15" customHeight="1" x14ac:dyDescent="0.25">
      <c r="A44" s="108" t="s">
        <v>73</v>
      </c>
      <c r="B44" s="126">
        <f t="shared" si="21"/>
        <v>62.088324203922994</v>
      </c>
      <c r="C44" s="126">
        <f t="shared" si="21"/>
        <v>57.396476571013444</v>
      </c>
      <c r="D44" s="126">
        <f t="shared" si="21"/>
        <v>66.791061757611615</v>
      </c>
      <c r="E44" s="130"/>
      <c r="F44" s="126">
        <f t="shared" si="22"/>
        <v>62.195540308747852</v>
      </c>
      <c r="G44" s="126">
        <f t="shared" si="22"/>
        <v>57.422324510932107</v>
      </c>
      <c r="H44" s="126">
        <f t="shared" si="22"/>
        <v>67.401828940290471</v>
      </c>
      <c r="I44" s="130"/>
      <c r="J44" s="126">
        <f t="shared" si="23"/>
        <v>57.099697885196377</v>
      </c>
      <c r="K44" s="126">
        <f t="shared" si="23"/>
        <v>52.955806389898605</v>
      </c>
      <c r="L44" s="126">
        <f t="shared" si="23"/>
        <v>61.402463249900677</v>
      </c>
      <c r="M44" s="130"/>
      <c r="N44" s="126">
        <f t="shared" si="24"/>
        <v>66.723177524824422</v>
      </c>
      <c r="O44" s="126">
        <f t="shared" si="24"/>
        <v>60.980344576559084</v>
      </c>
      <c r="P44" s="126">
        <f t="shared" si="24"/>
        <v>72.443799854967367</v>
      </c>
      <c r="Q44" s="130"/>
      <c r="R44" s="126">
        <f t="shared" si="25"/>
        <v>53.877443904999346</v>
      </c>
      <c r="S44" s="126">
        <f t="shared" si="25"/>
        <v>48.707592891760903</v>
      </c>
      <c r="T44" s="126">
        <f t="shared" si="25"/>
        <v>58.791911952905039</v>
      </c>
      <c r="U44" s="130"/>
      <c r="V44" s="126">
        <f t="shared" si="26"/>
        <v>74.068097466516065</v>
      </c>
      <c r="W44" s="126">
        <f t="shared" si="26"/>
        <v>71.483153872872535</v>
      </c>
      <c r="X44" s="126">
        <f t="shared" si="26"/>
        <v>76.311030741410491</v>
      </c>
      <c r="Y44" s="130"/>
      <c r="Z44" s="126">
        <v>0</v>
      </c>
      <c r="AA44" s="126">
        <v>0</v>
      </c>
      <c r="AB44" s="126">
        <v>0</v>
      </c>
    </row>
    <row r="45" spans="1:33" ht="15" customHeight="1" x14ac:dyDescent="0.25">
      <c r="A45" s="108" t="s">
        <v>74</v>
      </c>
      <c r="B45" s="126">
        <f t="shared" si="21"/>
        <v>90.522478736330498</v>
      </c>
      <c r="C45" s="126">
        <f t="shared" si="21"/>
        <v>88.305489260143204</v>
      </c>
      <c r="D45" s="126">
        <f t="shared" si="21"/>
        <v>92.821782178217831</v>
      </c>
      <c r="E45" s="130"/>
      <c r="F45" s="126">
        <f t="shared" si="22"/>
        <v>89.673913043478265</v>
      </c>
      <c r="G45" s="126">
        <f t="shared" si="22"/>
        <v>88.172043010752688</v>
      </c>
      <c r="H45" s="126">
        <f t="shared" si="22"/>
        <v>91.208791208791212</v>
      </c>
      <c r="I45" s="130"/>
      <c r="J45" s="126">
        <f t="shared" si="23"/>
        <v>86.335403726708066</v>
      </c>
      <c r="K45" s="126">
        <f t="shared" si="23"/>
        <v>81.25</v>
      </c>
      <c r="L45" s="126">
        <f t="shared" si="23"/>
        <v>91.358024691358025</v>
      </c>
      <c r="M45" s="130"/>
      <c r="N45" s="126">
        <f t="shared" si="24"/>
        <v>92.452830188679243</v>
      </c>
      <c r="O45" s="126">
        <f t="shared" si="24"/>
        <v>89.024390243902445</v>
      </c>
      <c r="P45" s="126">
        <f t="shared" si="24"/>
        <v>96.103896103896105</v>
      </c>
      <c r="Q45" s="130"/>
      <c r="R45" s="126">
        <f t="shared" si="25"/>
        <v>86.50306748466258</v>
      </c>
      <c r="S45" s="126">
        <f t="shared" si="25"/>
        <v>84.507042253521121</v>
      </c>
      <c r="T45" s="126">
        <f t="shared" si="25"/>
        <v>88.043478260869563</v>
      </c>
      <c r="U45" s="130"/>
      <c r="V45" s="126">
        <f t="shared" si="26"/>
        <v>97.841726618705039</v>
      </c>
      <c r="W45" s="126">
        <f t="shared" si="26"/>
        <v>96.470588235294116</v>
      </c>
      <c r="X45" s="126">
        <f t="shared" si="26"/>
        <v>100</v>
      </c>
      <c r="Y45" s="130"/>
      <c r="Z45" s="126">
        <v>0</v>
      </c>
      <c r="AA45" s="126">
        <v>0</v>
      </c>
      <c r="AB45" s="126">
        <v>0</v>
      </c>
    </row>
    <row r="46" spans="1:33" ht="15" customHeight="1" thickBot="1" x14ac:dyDescent="0.3">
      <c r="A46" s="123" t="s">
        <v>263</v>
      </c>
      <c r="B46" s="232">
        <v>0</v>
      </c>
      <c r="C46" s="232">
        <v>0</v>
      </c>
      <c r="D46" s="232">
        <v>0</v>
      </c>
      <c r="E46" s="250"/>
      <c r="F46" s="232">
        <v>0</v>
      </c>
      <c r="G46" s="232">
        <v>0</v>
      </c>
      <c r="H46" s="232">
        <v>0</v>
      </c>
      <c r="I46" s="250"/>
      <c r="J46" s="232">
        <v>0</v>
      </c>
      <c r="K46" s="232">
        <v>0</v>
      </c>
      <c r="L46" s="232">
        <v>0</v>
      </c>
      <c r="M46" s="250"/>
      <c r="N46" s="232">
        <v>0</v>
      </c>
      <c r="O46" s="232">
        <v>0</v>
      </c>
      <c r="P46" s="232">
        <v>0</v>
      </c>
      <c r="Q46" s="250"/>
      <c r="R46" s="232">
        <v>0</v>
      </c>
      <c r="S46" s="232">
        <v>0</v>
      </c>
      <c r="T46" s="232">
        <v>0</v>
      </c>
      <c r="U46" s="250"/>
      <c r="V46" s="232">
        <v>0</v>
      </c>
      <c r="W46" s="232">
        <v>0</v>
      </c>
      <c r="X46" s="232">
        <v>0</v>
      </c>
      <c r="Y46" s="250"/>
      <c r="Z46" s="232">
        <v>0</v>
      </c>
      <c r="AA46" s="232">
        <v>0</v>
      </c>
      <c r="AB46" s="232">
        <v>0</v>
      </c>
    </row>
    <row r="47" spans="1:33" ht="15" customHeight="1" x14ac:dyDescent="0.25">
      <c r="A47" s="317" t="s">
        <v>256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</row>
    <row r="48" spans="1:33" ht="15" customHeight="1" x14ac:dyDescent="0.25">
      <c r="A48" s="318" t="s">
        <v>242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</row>
    <row r="51" spans="1:33" s="124" customFormat="1" ht="15" customHeight="1" x14ac:dyDescent="0.2">
      <c r="A51" s="322" t="s">
        <v>301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171"/>
      <c r="AD51" s="29"/>
      <c r="AE51" s="308" t="s">
        <v>356</v>
      </c>
      <c r="AF51" s="308"/>
      <c r="AG51" s="108"/>
    </row>
    <row r="52" spans="1:33" s="124" customFormat="1" ht="15" customHeight="1" x14ac:dyDescent="0.2">
      <c r="A52" s="321" t="s">
        <v>145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171"/>
      <c r="AD52" s="30"/>
      <c r="AE52" s="308"/>
      <c r="AF52" s="308"/>
      <c r="AG52" s="108"/>
    </row>
    <row r="53" spans="1:33" s="124" customFormat="1" ht="15" customHeight="1" x14ac:dyDescent="0.2">
      <c r="A53" s="322" t="s">
        <v>254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108"/>
      <c r="AD53" s="96"/>
      <c r="AE53" s="96"/>
      <c r="AF53" s="96"/>
      <c r="AG53" s="108"/>
    </row>
    <row r="54" spans="1:33" s="124" customFormat="1" ht="15" customHeight="1" x14ac:dyDescent="0.25">
      <c r="A54" s="321" t="s">
        <v>255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108"/>
      <c r="AD54" s="108"/>
      <c r="AE54" s="108"/>
      <c r="AF54" s="108"/>
      <c r="AG54" s="108"/>
    </row>
    <row r="55" spans="1:33" s="163" customFormat="1" ht="15" customHeight="1" x14ac:dyDescent="0.2">
      <c r="A55" s="321" t="s">
        <v>513</v>
      </c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171"/>
      <c r="AD55" s="171"/>
      <c r="AE55" s="171"/>
      <c r="AF55" s="171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71"/>
      <c r="AF56" s="171"/>
      <c r="AG56" s="171"/>
    </row>
    <row r="57" spans="1:33" ht="15" customHeight="1" x14ac:dyDescent="0.25">
      <c r="A57" s="319" t="s">
        <v>470</v>
      </c>
      <c r="B57" s="316" t="s">
        <v>19</v>
      </c>
      <c r="C57" s="316"/>
      <c r="D57" s="316"/>
      <c r="E57" s="109"/>
      <c r="F57" s="316" t="s">
        <v>116</v>
      </c>
      <c r="G57" s="316"/>
      <c r="H57" s="316"/>
      <c r="I57" s="109"/>
      <c r="J57" s="316" t="s">
        <v>117</v>
      </c>
      <c r="K57" s="316"/>
      <c r="L57" s="316"/>
      <c r="M57" s="109"/>
      <c r="N57" s="316" t="s">
        <v>118</v>
      </c>
      <c r="O57" s="316"/>
      <c r="P57" s="316"/>
      <c r="Q57" s="109"/>
      <c r="R57" s="316" t="s">
        <v>119</v>
      </c>
      <c r="S57" s="316"/>
      <c r="T57" s="316"/>
      <c r="U57" s="109"/>
      <c r="V57" s="316" t="s">
        <v>120</v>
      </c>
      <c r="W57" s="316"/>
      <c r="X57" s="316"/>
      <c r="Y57" s="109"/>
      <c r="Z57" s="316" t="s">
        <v>121</v>
      </c>
      <c r="AA57" s="316"/>
      <c r="AB57" s="316"/>
    </row>
    <row r="58" spans="1:33" ht="15" customHeight="1" thickBot="1" x14ac:dyDescent="0.3">
      <c r="A58" s="320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15" t="s">
        <v>473</v>
      </c>
      <c r="B60" s="315" t="s">
        <v>76</v>
      </c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27">+B68+B74</f>
        <v>61069</v>
      </c>
      <c r="C62" s="152">
        <f t="shared" si="27"/>
        <v>32554</v>
      </c>
      <c r="D62" s="152">
        <f t="shared" si="27"/>
        <v>28515</v>
      </c>
      <c r="E62" s="152"/>
      <c r="F62" s="152">
        <f t="shared" ref="F62:H64" si="28">+F68+F74</f>
        <v>16538</v>
      </c>
      <c r="G62" s="152">
        <f t="shared" si="28"/>
        <v>9078</v>
      </c>
      <c r="H62" s="152">
        <f t="shared" si="28"/>
        <v>7460</v>
      </c>
      <c r="I62" s="152"/>
      <c r="J62" s="152">
        <f t="shared" ref="J62:L64" si="29">+J68+J74</f>
        <v>15802</v>
      </c>
      <c r="K62" s="152">
        <f t="shared" si="29"/>
        <v>8452</v>
      </c>
      <c r="L62" s="152">
        <f t="shared" si="29"/>
        <v>7350</v>
      </c>
      <c r="M62" s="152"/>
      <c r="N62" s="152">
        <f t="shared" ref="N62:P64" si="30">+N68+N74</f>
        <v>11268</v>
      </c>
      <c r="O62" s="152">
        <f t="shared" si="30"/>
        <v>6064</v>
      </c>
      <c r="P62" s="152">
        <f t="shared" si="30"/>
        <v>5204</v>
      </c>
      <c r="Q62" s="152"/>
      <c r="R62" s="152">
        <f t="shared" ref="R62:T64" si="31">+R68+R74</f>
        <v>11526</v>
      </c>
      <c r="S62" s="152">
        <f t="shared" si="31"/>
        <v>6084</v>
      </c>
      <c r="T62" s="152">
        <f t="shared" si="31"/>
        <v>5442</v>
      </c>
      <c r="U62" s="152"/>
      <c r="V62" s="152">
        <f t="shared" ref="V62:X64" si="32">+V68+V74</f>
        <v>5935</v>
      </c>
      <c r="W62" s="152">
        <f t="shared" si="32"/>
        <v>2876</v>
      </c>
      <c r="X62" s="152">
        <f t="shared" si="32"/>
        <v>3059</v>
      </c>
      <c r="Y62" s="152"/>
      <c r="Z62" s="152">
        <f t="shared" ref="Z62:AB64" si="33">+Z68+Z74</f>
        <v>0</v>
      </c>
      <c r="AA62" s="152">
        <f t="shared" si="33"/>
        <v>0</v>
      </c>
      <c r="AB62" s="152">
        <f t="shared" si="33"/>
        <v>0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27"/>
        <v>55433</v>
      </c>
      <c r="C63" s="115">
        <f t="shared" si="27"/>
        <v>29314</v>
      </c>
      <c r="D63" s="115">
        <f t="shared" si="27"/>
        <v>26119</v>
      </c>
      <c r="E63" s="115"/>
      <c r="F63" s="115">
        <f t="shared" si="28"/>
        <v>15366</v>
      </c>
      <c r="G63" s="115">
        <f t="shared" si="28"/>
        <v>8428</v>
      </c>
      <c r="H63" s="115">
        <f t="shared" si="28"/>
        <v>6938</v>
      </c>
      <c r="I63" s="115"/>
      <c r="J63" s="115">
        <f t="shared" si="29"/>
        <v>14498</v>
      </c>
      <c r="K63" s="115">
        <f t="shared" si="29"/>
        <v>7686</v>
      </c>
      <c r="L63" s="115">
        <f t="shared" si="29"/>
        <v>6812</v>
      </c>
      <c r="M63" s="115"/>
      <c r="N63" s="115">
        <f t="shared" si="30"/>
        <v>10136</v>
      </c>
      <c r="O63" s="115">
        <f t="shared" si="30"/>
        <v>5382</v>
      </c>
      <c r="P63" s="115">
        <f t="shared" si="30"/>
        <v>4754</v>
      </c>
      <c r="Q63" s="115"/>
      <c r="R63" s="115">
        <f t="shared" si="31"/>
        <v>10170</v>
      </c>
      <c r="S63" s="115">
        <f t="shared" si="31"/>
        <v>5310</v>
      </c>
      <c r="T63" s="115">
        <f t="shared" si="31"/>
        <v>4860</v>
      </c>
      <c r="U63" s="115"/>
      <c r="V63" s="115">
        <f t="shared" si="32"/>
        <v>5263</v>
      </c>
      <c r="W63" s="115">
        <f t="shared" si="32"/>
        <v>2508</v>
      </c>
      <c r="X63" s="115">
        <f t="shared" si="32"/>
        <v>2755</v>
      </c>
      <c r="Y63" s="115"/>
      <c r="Z63" s="115">
        <f t="shared" si="33"/>
        <v>0</v>
      </c>
      <c r="AA63" s="115">
        <f t="shared" si="33"/>
        <v>0</v>
      </c>
      <c r="AB63" s="115">
        <f t="shared" si="33"/>
        <v>0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27"/>
        <v>4054</v>
      </c>
      <c r="C64" s="115">
        <f t="shared" si="27"/>
        <v>2432</v>
      </c>
      <c r="D64" s="115">
        <f t="shared" si="27"/>
        <v>1622</v>
      </c>
      <c r="E64" s="115"/>
      <c r="F64" s="115">
        <f t="shared" si="28"/>
        <v>801</v>
      </c>
      <c r="G64" s="115">
        <f t="shared" si="28"/>
        <v>470</v>
      </c>
      <c r="H64" s="115">
        <f t="shared" si="28"/>
        <v>331</v>
      </c>
      <c r="I64" s="115"/>
      <c r="J64" s="115">
        <f t="shared" si="29"/>
        <v>911</v>
      </c>
      <c r="K64" s="115">
        <f t="shared" si="29"/>
        <v>562</v>
      </c>
      <c r="L64" s="115">
        <f t="shared" si="29"/>
        <v>349</v>
      </c>
      <c r="M64" s="115"/>
      <c r="N64" s="115">
        <f t="shared" si="30"/>
        <v>797</v>
      </c>
      <c r="O64" s="115">
        <f t="shared" si="30"/>
        <v>508</v>
      </c>
      <c r="P64" s="115">
        <f t="shared" si="30"/>
        <v>289</v>
      </c>
      <c r="Q64" s="115"/>
      <c r="R64" s="115">
        <f t="shared" si="31"/>
        <v>1018</v>
      </c>
      <c r="S64" s="115">
        <f t="shared" si="31"/>
        <v>592</v>
      </c>
      <c r="T64" s="115">
        <f t="shared" si="31"/>
        <v>426</v>
      </c>
      <c r="U64" s="115"/>
      <c r="V64" s="115">
        <f t="shared" si="32"/>
        <v>527</v>
      </c>
      <c r="W64" s="115">
        <f t="shared" si="32"/>
        <v>300</v>
      </c>
      <c r="X64" s="115">
        <f t="shared" si="32"/>
        <v>227</v>
      </c>
      <c r="Y64" s="115"/>
      <c r="Z64" s="115">
        <f t="shared" si="33"/>
        <v>0</v>
      </c>
      <c r="AA64" s="115">
        <f t="shared" si="33"/>
        <v>0</v>
      </c>
      <c r="AB64" s="115">
        <f t="shared" si="33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1582</v>
      </c>
      <c r="C65" s="115">
        <f>+C71</f>
        <v>808</v>
      </c>
      <c r="D65" s="115">
        <f>+D71</f>
        <v>774</v>
      </c>
      <c r="E65" s="115"/>
      <c r="F65" s="115">
        <f>+F71</f>
        <v>371</v>
      </c>
      <c r="G65" s="115">
        <f>+G71</f>
        <v>180</v>
      </c>
      <c r="H65" s="115">
        <f>+H71</f>
        <v>191</v>
      </c>
      <c r="I65" s="115"/>
      <c r="J65" s="115">
        <f>+J71</f>
        <v>393</v>
      </c>
      <c r="K65" s="115">
        <f>+K71</f>
        <v>204</v>
      </c>
      <c r="L65" s="115">
        <f>+L71</f>
        <v>189</v>
      </c>
      <c r="M65" s="115"/>
      <c r="N65" s="115">
        <f>+N71</f>
        <v>335</v>
      </c>
      <c r="O65" s="115">
        <f>+O71</f>
        <v>174</v>
      </c>
      <c r="P65" s="115">
        <f>+P71</f>
        <v>161</v>
      </c>
      <c r="Q65" s="115"/>
      <c r="R65" s="115">
        <f>+R71</f>
        <v>338</v>
      </c>
      <c r="S65" s="115">
        <f>+S71</f>
        <v>182</v>
      </c>
      <c r="T65" s="115">
        <f>+T71</f>
        <v>156</v>
      </c>
      <c r="U65" s="115"/>
      <c r="V65" s="115">
        <f>+V71</f>
        <v>145</v>
      </c>
      <c r="W65" s="115">
        <f>+W71</f>
        <v>68</v>
      </c>
      <c r="X65" s="115">
        <f>+X71</f>
        <v>77</v>
      </c>
      <c r="Y65" s="115"/>
      <c r="Z65" s="115">
        <f>+Z71</f>
        <v>0</v>
      </c>
      <c r="AA65" s="115">
        <f>+AA71</f>
        <v>0</v>
      </c>
      <c r="AB65" s="115">
        <f>+AB71</f>
        <v>0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47254</v>
      </c>
      <c r="C68" s="271">
        <v>24966</v>
      </c>
      <c r="D68" s="271">
        <v>22288</v>
      </c>
      <c r="E68" s="271"/>
      <c r="F68" s="271">
        <v>12992</v>
      </c>
      <c r="G68" s="271">
        <v>7053</v>
      </c>
      <c r="H68" s="271">
        <v>5939</v>
      </c>
      <c r="I68" s="271"/>
      <c r="J68" s="271">
        <v>12181</v>
      </c>
      <c r="K68" s="271">
        <v>6477</v>
      </c>
      <c r="L68" s="271">
        <v>5704</v>
      </c>
      <c r="M68" s="271"/>
      <c r="N68" s="271">
        <v>8857</v>
      </c>
      <c r="O68" s="271">
        <v>4675</v>
      </c>
      <c r="P68" s="271">
        <v>4182</v>
      </c>
      <c r="Q68" s="271"/>
      <c r="R68" s="271">
        <v>8722</v>
      </c>
      <c r="S68" s="271">
        <v>4608</v>
      </c>
      <c r="T68" s="271">
        <v>4114</v>
      </c>
      <c r="U68" s="271"/>
      <c r="V68" s="271">
        <v>4502</v>
      </c>
      <c r="W68" s="271">
        <v>2153</v>
      </c>
      <c r="X68" s="271">
        <v>2349</v>
      </c>
      <c r="Y68" s="271"/>
      <c r="Z68" s="271">
        <v>0</v>
      </c>
      <c r="AA68" s="271">
        <v>0</v>
      </c>
      <c r="AB68" s="271">
        <v>0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41694</v>
      </c>
      <c r="C69" s="272">
        <v>21775</v>
      </c>
      <c r="D69" s="272">
        <v>19919</v>
      </c>
      <c r="E69" s="272"/>
      <c r="F69" s="272">
        <v>11838</v>
      </c>
      <c r="G69" s="272">
        <v>6414</v>
      </c>
      <c r="H69" s="272">
        <v>5424</v>
      </c>
      <c r="I69" s="272"/>
      <c r="J69" s="272">
        <v>10899</v>
      </c>
      <c r="K69" s="272">
        <v>5726</v>
      </c>
      <c r="L69" s="272">
        <v>5173</v>
      </c>
      <c r="M69" s="272"/>
      <c r="N69" s="272">
        <v>7737</v>
      </c>
      <c r="O69" s="272">
        <v>4002</v>
      </c>
      <c r="P69" s="272">
        <v>3735</v>
      </c>
      <c r="Q69" s="272"/>
      <c r="R69" s="272">
        <v>7387</v>
      </c>
      <c r="S69" s="272">
        <v>3845</v>
      </c>
      <c r="T69" s="272">
        <v>3542</v>
      </c>
      <c r="U69" s="272"/>
      <c r="V69" s="272">
        <v>3833</v>
      </c>
      <c r="W69" s="272">
        <v>1788</v>
      </c>
      <c r="X69" s="272">
        <v>2045</v>
      </c>
      <c r="Y69" s="272"/>
      <c r="Z69" s="272">
        <v>0</v>
      </c>
      <c r="AA69" s="272">
        <v>0</v>
      </c>
      <c r="AB69" s="272">
        <v>0</v>
      </c>
    </row>
    <row r="70" spans="1:33" ht="15" customHeight="1" x14ac:dyDescent="0.2">
      <c r="A70" s="116" t="s">
        <v>74</v>
      </c>
      <c r="B70" s="272">
        <v>3978</v>
      </c>
      <c r="C70" s="272">
        <v>2383</v>
      </c>
      <c r="D70" s="272">
        <v>1595</v>
      </c>
      <c r="E70" s="272"/>
      <c r="F70" s="272">
        <v>783</v>
      </c>
      <c r="G70" s="272">
        <v>459</v>
      </c>
      <c r="H70" s="272">
        <v>324</v>
      </c>
      <c r="I70" s="272"/>
      <c r="J70" s="272">
        <v>889</v>
      </c>
      <c r="K70" s="272">
        <v>547</v>
      </c>
      <c r="L70" s="272">
        <v>342</v>
      </c>
      <c r="M70" s="272"/>
      <c r="N70" s="272">
        <v>785</v>
      </c>
      <c r="O70" s="272">
        <v>499</v>
      </c>
      <c r="P70" s="272">
        <v>286</v>
      </c>
      <c r="Q70" s="272"/>
      <c r="R70" s="272">
        <v>997</v>
      </c>
      <c r="S70" s="272">
        <v>581</v>
      </c>
      <c r="T70" s="272">
        <v>416</v>
      </c>
      <c r="U70" s="272"/>
      <c r="V70" s="272">
        <v>524</v>
      </c>
      <c r="W70" s="272">
        <v>297</v>
      </c>
      <c r="X70" s="272">
        <v>227</v>
      </c>
      <c r="Y70" s="272"/>
      <c r="Z70" s="272">
        <v>0</v>
      </c>
      <c r="AA70" s="272">
        <v>0</v>
      </c>
      <c r="AB70" s="272">
        <v>0</v>
      </c>
    </row>
    <row r="71" spans="1:33" ht="15" customHeight="1" x14ac:dyDescent="0.2">
      <c r="A71" s="116" t="s">
        <v>263</v>
      </c>
      <c r="B71" s="272">
        <v>1582</v>
      </c>
      <c r="C71" s="272">
        <v>808</v>
      </c>
      <c r="D71" s="272">
        <v>774</v>
      </c>
      <c r="E71" s="272"/>
      <c r="F71" s="272">
        <v>371</v>
      </c>
      <c r="G71" s="272">
        <v>180</v>
      </c>
      <c r="H71" s="272">
        <v>191</v>
      </c>
      <c r="I71" s="272"/>
      <c r="J71" s="272">
        <v>393</v>
      </c>
      <c r="K71" s="272">
        <v>204</v>
      </c>
      <c r="L71" s="272">
        <v>189</v>
      </c>
      <c r="M71" s="272"/>
      <c r="N71" s="272">
        <v>335</v>
      </c>
      <c r="O71" s="272">
        <v>174</v>
      </c>
      <c r="P71" s="272">
        <v>161</v>
      </c>
      <c r="Q71" s="272"/>
      <c r="R71" s="272">
        <v>338</v>
      </c>
      <c r="S71" s="272">
        <v>182</v>
      </c>
      <c r="T71" s="272">
        <v>156</v>
      </c>
      <c r="U71" s="272"/>
      <c r="V71" s="272">
        <v>145</v>
      </c>
      <c r="W71" s="272">
        <v>68</v>
      </c>
      <c r="X71" s="272">
        <v>77</v>
      </c>
      <c r="Y71" s="272"/>
      <c r="Z71" s="272">
        <v>0</v>
      </c>
      <c r="AA71" s="272">
        <v>0</v>
      </c>
      <c r="AB71" s="272">
        <v>0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</row>
    <row r="74" spans="1:33" s="124" customFormat="1" ht="15" customHeight="1" x14ac:dyDescent="0.2">
      <c r="A74" s="137" t="s">
        <v>19</v>
      </c>
      <c r="B74" s="271">
        <v>13815</v>
      </c>
      <c r="C74" s="271">
        <v>7588</v>
      </c>
      <c r="D74" s="271">
        <v>6227</v>
      </c>
      <c r="E74" s="271"/>
      <c r="F74" s="271">
        <v>3546</v>
      </c>
      <c r="G74" s="271">
        <v>2025</v>
      </c>
      <c r="H74" s="271">
        <v>1521</v>
      </c>
      <c r="I74" s="271"/>
      <c r="J74" s="271">
        <v>3621</v>
      </c>
      <c r="K74" s="271">
        <v>1975</v>
      </c>
      <c r="L74" s="271">
        <v>1646</v>
      </c>
      <c r="M74" s="271"/>
      <c r="N74" s="271">
        <v>2411</v>
      </c>
      <c r="O74" s="271">
        <v>1389</v>
      </c>
      <c r="P74" s="271">
        <v>1022</v>
      </c>
      <c r="Q74" s="271"/>
      <c r="R74" s="271">
        <v>2804</v>
      </c>
      <c r="S74" s="271">
        <v>1476</v>
      </c>
      <c r="T74" s="271">
        <v>1328</v>
      </c>
      <c r="U74" s="271"/>
      <c r="V74" s="271">
        <v>1433</v>
      </c>
      <c r="W74" s="271">
        <v>723</v>
      </c>
      <c r="X74" s="271">
        <v>710</v>
      </c>
      <c r="Y74" s="271"/>
      <c r="Z74" s="271">
        <v>0</v>
      </c>
      <c r="AA74" s="271">
        <v>0</v>
      </c>
      <c r="AB74" s="271">
        <v>0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13739</v>
      </c>
      <c r="C75" s="272">
        <v>7539</v>
      </c>
      <c r="D75" s="272">
        <v>6200</v>
      </c>
      <c r="E75" s="272"/>
      <c r="F75" s="272">
        <v>3528</v>
      </c>
      <c r="G75" s="272">
        <v>2014</v>
      </c>
      <c r="H75" s="272">
        <v>1514</v>
      </c>
      <c r="I75" s="272"/>
      <c r="J75" s="272">
        <v>3599</v>
      </c>
      <c r="K75" s="272">
        <v>1960</v>
      </c>
      <c r="L75" s="272">
        <v>1639</v>
      </c>
      <c r="M75" s="272"/>
      <c r="N75" s="272">
        <v>2399</v>
      </c>
      <c r="O75" s="272">
        <v>1380</v>
      </c>
      <c r="P75" s="272">
        <v>1019</v>
      </c>
      <c r="Q75" s="272"/>
      <c r="R75" s="272">
        <v>2783</v>
      </c>
      <c r="S75" s="272">
        <v>1465</v>
      </c>
      <c r="T75" s="272">
        <v>1318</v>
      </c>
      <c r="U75" s="272"/>
      <c r="V75" s="272">
        <v>1430</v>
      </c>
      <c r="W75" s="272">
        <v>720</v>
      </c>
      <c r="X75" s="272">
        <v>710</v>
      </c>
      <c r="Y75" s="272"/>
      <c r="Z75" s="272">
        <v>0</v>
      </c>
      <c r="AA75" s="272">
        <v>0</v>
      </c>
      <c r="AB75" s="272">
        <v>0</v>
      </c>
    </row>
    <row r="76" spans="1:33" ht="15" customHeight="1" x14ac:dyDescent="0.2">
      <c r="A76" s="116" t="s">
        <v>74</v>
      </c>
      <c r="B76" s="272">
        <v>76</v>
      </c>
      <c r="C76" s="272">
        <v>49</v>
      </c>
      <c r="D76" s="272">
        <v>27</v>
      </c>
      <c r="E76" s="272"/>
      <c r="F76" s="272">
        <v>18</v>
      </c>
      <c r="G76" s="272">
        <v>11</v>
      </c>
      <c r="H76" s="272">
        <v>7</v>
      </c>
      <c r="I76" s="272"/>
      <c r="J76" s="272">
        <v>22</v>
      </c>
      <c r="K76" s="272">
        <v>15</v>
      </c>
      <c r="L76" s="272">
        <v>7</v>
      </c>
      <c r="M76" s="272"/>
      <c r="N76" s="272">
        <v>12</v>
      </c>
      <c r="O76" s="272">
        <v>9</v>
      </c>
      <c r="P76" s="272">
        <v>3</v>
      </c>
      <c r="Q76" s="272"/>
      <c r="R76" s="272">
        <v>21</v>
      </c>
      <c r="S76" s="272">
        <v>11</v>
      </c>
      <c r="T76" s="272">
        <v>10</v>
      </c>
      <c r="U76" s="272"/>
      <c r="V76" s="272">
        <v>3</v>
      </c>
      <c r="W76" s="272">
        <v>3</v>
      </c>
      <c r="X76" s="272">
        <v>0</v>
      </c>
      <c r="Y76" s="272"/>
      <c r="Z76" s="272">
        <v>0</v>
      </c>
      <c r="AA76" s="272">
        <v>0</v>
      </c>
      <c r="AB76" s="272">
        <v>0</v>
      </c>
    </row>
    <row r="77" spans="1:33" ht="15" customHeight="1" x14ac:dyDescent="0.25">
      <c r="A77" s="116" t="s">
        <v>263</v>
      </c>
      <c r="B77" s="248">
        <v>0</v>
      </c>
      <c r="C77" s="248">
        <v>0</v>
      </c>
      <c r="D77" s="248">
        <v>0</v>
      </c>
      <c r="E77" s="248"/>
      <c r="F77" s="248">
        <v>0</v>
      </c>
      <c r="G77" s="248">
        <v>0</v>
      </c>
      <c r="H77" s="248">
        <v>0</v>
      </c>
      <c r="I77" s="248"/>
      <c r="J77" s="248">
        <v>0</v>
      </c>
      <c r="K77" s="248">
        <v>0</v>
      </c>
      <c r="L77" s="248">
        <v>0</v>
      </c>
      <c r="M77" s="248"/>
      <c r="N77" s="248">
        <v>0</v>
      </c>
      <c r="O77" s="248">
        <v>0</v>
      </c>
      <c r="P77" s="248">
        <v>0</v>
      </c>
      <c r="Q77" s="248"/>
      <c r="R77" s="248">
        <v>0</v>
      </c>
      <c r="S77" s="248">
        <v>0</v>
      </c>
      <c r="T77" s="248">
        <v>0</v>
      </c>
      <c r="U77" s="248"/>
      <c r="V77" s="248">
        <v>0</v>
      </c>
      <c r="W77" s="248">
        <v>0</v>
      </c>
      <c r="X77" s="248">
        <v>0</v>
      </c>
      <c r="Y77" s="248"/>
      <c r="Z77" s="248">
        <v>0</v>
      </c>
      <c r="AA77" s="248">
        <v>0</v>
      </c>
      <c r="AB77" s="248"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15" t="s">
        <v>474</v>
      </c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4" si="34">+B62/(B62+B113+B12)*100</f>
        <v>28.257117606503822</v>
      </c>
      <c r="C81" s="174">
        <f t="shared" si="34"/>
        <v>30.309293707986519</v>
      </c>
      <c r="D81" s="174">
        <f t="shared" si="34"/>
        <v>26.229613753644919</v>
      </c>
      <c r="E81" s="174"/>
      <c r="F81" s="174">
        <f t="shared" ref="F81:H84" si="35">+F62/(F62+F113+F12)*100</f>
        <v>28.68590855477694</v>
      </c>
      <c r="G81" s="174">
        <f t="shared" si="35"/>
        <v>30.497883491231608</v>
      </c>
      <c r="H81" s="174">
        <f t="shared" si="35"/>
        <v>26.751775084271678</v>
      </c>
      <c r="I81" s="174"/>
      <c r="J81" s="174">
        <f t="shared" ref="J81:L84" si="36">+J62/(J62+J113+J12)*100</f>
        <v>31.926457217900801</v>
      </c>
      <c r="K81" s="174">
        <f t="shared" si="36"/>
        <v>34.042210407604315</v>
      </c>
      <c r="L81" s="174">
        <f t="shared" si="36"/>
        <v>29.796894636558967</v>
      </c>
      <c r="M81" s="174"/>
      <c r="N81" s="174">
        <f t="shared" ref="N81:P84" si="37">+N62/(N62+N113+N12)*100</f>
        <v>27.336907736723354</v>
      </c>
      <c r="O81" s="174">
        <f t="shared" si="37"/>
        <v>29.948636902410115</v>
      </c>
      <c r="P81" s="174">
        <f t="shared" si="37"/>
        <v>24.815221019503124</v>
      </c>
      <c r="Q81" s="174"/>
      <c r="R81" s="174">
        <f t="shared" ref="R81:T84" si="38">+R62/(R62+R113+R12)*100</f>
        <v>31.92090395480226</v>
      </c>
      <c r="S81" s="174">
        <f t="shared" si="38"/>
        <v>34.250971119743284</v>
      </c>
      <c r="T81" s="174">
        <f t="shared" si="38"/>
        <v>29.664758789860997</v>
      </c>
      <c r="U81" s="174"/>
      <c r="V81" s="174">
        <f t="shared" ref="V81:X84" si="39">+V62/(V62+V113+V12)*100</f>
        <v>19.091581690095538</v>
      </c>
      <c r="W81" s="174">
        <f t="shared" si="39"/>
        <v>19.845431962462047</v>
      </c>
      <c r="X81" s="174">
        <f t="shared" si="39"/>
        <v>18.433263031033444</v>
      </c>
      <c r="Y81" s="174"/>
      <c r="Z81" s="174">
        <f t="shared" ref="Z81:AB83" si="40">+Z62/(Z62+Z113+Z12)*100</f>
        <v>0</v>
      </c>
      <c r="AA81" s="174">
        <f t="shared" si="40"/>
        <v>0</v>
      </c>
      <c r="AB81" s="174">
        <f t="shared" si="40"/>
        <v>0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34"/>
        <v>30.824709591676726</v>
      </c>
      <c r="C82" s="126">
        <f t="shared" si="34"/>
        <v>32.782375307537464</v>
      </c>
      <c r="D82" s="126">
        <f t="shared" si="34"/>
        <v>28.888544788913102</v>
      </c>
      <c r="E82" s="126"/>
      <c r="F82" s="126">
        <f t="shared" si="35"/>
        <v>30.802229082307665</v>
      </c>
      <c r="G82" s="126">
        <f t="shared" si="35"/>
        <v>32.577016736886861</v>
      </c>
      <c r="H82" s="126">
        <f t="shared" si="35"/>
        <v>28.890276910264419</v>
      </c>
      <c r="I82" s="126"/>
      <c r="J82" s="126">
        <f t="shared" si="36"/>
        <v>34.542075669493947</v>
      </c>
      <c r="K82" s="126">
        <f t="shared" si="36"/>
        <v>36.447268588770868</v>
      </c>
      <c r="L82" s="126">
        <f t="shared" si="36"/>
        <v>32.618272361616548</v>
      </c>
      <c r="M82" s="126"/>
      <c r="N82" s="126">
        <f t="shared" si="37"/>
        <v>29.674737242732093</v>
      </c>
      <c r="O82" s="126">
        <f t="shared" si="37"/>
        <v>32.165909634233799</v>
      </c>
      <c r="P82" s="126">
        <f t="shared" si="37"/>
        <v>27.28263988522238</v>
      </c>
      <c r="Q82" s="126"/>
      <c r="R82" s="126">
        <f t="shared" si="38"/>
        <v>34.726490473263674</v>
      </c>
      <c r="S82" s="126">
        <f t="shared" si="38"/>
        <v>36.892934065170572</v>
      </c>
      <c r="T82" s="126">
        <f t="shared" si="38"/>
        <v>32.632780500906463</v>
      </c>
      <c r="U82" s="126"/>
      <c r="V82" s="126">
        <f t="shared" si="39"/>
        <v>21.616626278391589</v>
      </c>
      <c r="W82" s="126">
        <f t="shared" si="39"/>
        <v>22.285409632130797</v>
      </c>
      <c r="X82" s="126">
        <f t="shared" si="39"/>
        <v>21.041778049339342</v>
      </c>
      <c r="Y82" s="126"/>
      <c r="Z82" s="126">
        <f t="shared" si="40"/>
        <v>0</v>
      </c>
      <c r="AA82" s="126">
        <f t="shared" si="40"/>
        <v>0</v>
      </c>
      <c r="AB82" s="126">
        <f t="shared" si="40"/>
        <v>0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 t="shared" si="34"/>
        <v>14.884711411367308</v>
      </c>
      <c r="C83" s="126">
        <f t="shared" si="34"/>
        <v>17.3491225567128</v>
      </c>
      <c r="D83" s="126">
        <f t="shared" si="34"/>
        <v>12.271145407777272</v>
      </c>
      <c r="E83" s="126"/>
      <c r="F83" s="126">
        <f t="shared" si="35"/>
        <v>14.032936229852838</v>
      </c>
      <c r="G83" s="126">
        <f t="shared" si="35"/>
        <v>15.883744508279824</v>
      </c>
      <c r="H83" s="126">
        <f t="shared" si="35"/>
        <v>12.040742088032012</v>
      </c>
      <c r="I83" s="126"/>
      <c r="J83" s="126">
        <f t="shared" si="36"/>
        <v>16.518585675430643</v>
      </c>
      <c r="K83" s="126">
        <f t="shared" si="36"/>
        <v>19.588706866504008</v>
      </c>
      <c r="L83" s="126">
        <f t="shared" si="36"/>
        <v>13.189720332577476</v>
      </c>
      <c r="M83" s="126"/>
      <c r="N83" s="126">
        <f t="shared" si="37"/>
        <v>15.239005736137667</v>
      </c>
      <c r="O83" s="126">
        <f t="shared" si="37"/>
        <v>18.955223880597014</v>
      </c>
      <c r="P83" s="126">
        <f t="shared" si="37"/>
        <v>11.333333333333332</v>
      </c>
      <c r="Q83" s="126"/>
      <c r="R83" s="126">
        <f t="shared" si="38"/>
        <v>19.565635210455508</v>
      </c>
      <c r="S83" s="126">
        <f t="shared" si="38"/>
        <v>22.331195775179179</v>
      </c>
      <c r="T83" s="126">
        <f t="shared" si="38"/>
        <v>16.69278996865204</v>
      </c>
      <c r="U83" s="126"/>
      <c r="V83" s="126">
        <f t="shared" si="39"/>
        <v>10.120990973689265</v>
      </c>
      <c r="W83" s="126">
        <f t="shared" si="39"/>
        <v>11.398176291793312</v>
      </c>
      <c r="X83" s="126">
        <f t="shared" si="39"/>
        <v>8.8155339805825239</v>
      </c>
      <c r="Y83" s="126"/>
      <c r="Z83" s="126">
        <f t="shared" si="40"/>
        <v>0</v>
      </c>
      <c r="AA83" s="126">
        <f t="shared" si="40"/>
        <v>0</v>
      </c>
      <c r="AB83" s="126">
        <f t="shared" si="40"/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 t="shared" si="34"/>
        <v>17.480662983425415</v>
      </c>
      <c r="C84" s="126">
        <f t="shared" si="34"/>
        <v>20.362903225806452</v>
      </c>
      <c r="D84" s="126">
        <f t="shared" si="34"/>
        <v>15.230224321133413</v>
      </c>
      <c r="E84" s="126"/>
      <c r="F84" s="126">
        <f t="shared" si="35"/>
        <v>18.027210884353742</v>
      </c>
      <c r="G84" s="126">
        <f t="shared" si="35"/>
        <v>19.230769230769234</v>
      </c>
      <c r="H84" s="126">
        <f t="shared" si="35"/>
        <v>17.023172905525847</v>
      </c>
      <c r="I84" s="126"/>
      <c r="J84" s="126">
        <f t="shared" si="36"/>
        <v>19.571713147410357</v>
      </c>
      <c r="K84" s="126">
        <f t="shared" si="36"/>
        <v>23.421354764638348</v>
      </c>
      <c r="L84" s="126">
        <f t="shared" si="36"/>
        <v>16.622691292875992</v>
      </c>
      <c r="M84" s="126"/>
      <c r="N84" s="126">
        <f t="shared" si="37"/>
        <v>18.286026200873362</v>
      </c>
      <c r="O84" s="126">
        <f t="shared" si="37"/>
        <v>20.813397129186605</v>
      </c>
      <c r="P84" s="126">
        <f t="shared" si="37"/>
        <v>16.164658634538153</v>
      </c>
      <c r="Q84" s="126"/>
      <c r="R84" s="126">
        <f t="shared" si="38"/>
        <v>20.877084620135886</v>
      </c>
      <c r="S84" s="126">
        <f t="shared" si="38"/>
        <v>25.312934631432544</v>
      </c>
      <c r="T84" s="126">
        <f t="shared" si="38"/>
        <v>17.333333333333336</v>
      </c>
      <c r="U84" s="126"/>
      <c r="V84" s="126">
        <f t="shared" si="39"/>
        <v>9.4585779517286355</v>
      </c>
      <c r="W84" s="126">
        <f t="shared" si="39"/>
        <v>11.221122112211221</v>
      </c>
      <c r="X84" s="126">
        <f t="shared" si="39"/>
        <v>8.3063646170442293</v>
      </c>
      <c r="Y84" s="126"/>
      <c r="Z84" s="126">
        <v>0</v>
      </c>
      <c r="AA84" s="126">
        <v>0</v>
      </c>
      <c r="AB84" s="126">
        <v>0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90" si="41">+B68/(B68+B119+B18)*100</f>
        <v>27.585683512454828</v>
      </c>
      <c r="C87" s="174">
        <f t="shared" si="41"/>
        <v>29.384555630097807</v>
      </c>
      <c r="D87" s="174">
        <f t="shared" si="41"/>
        <v>25.815418828762045</v>
      </c>
      <c r="E87" s="174"/>
      <c r="F87" s="174">
        <f t="shared" ref="F87:H90" si="42">+F68/(F68+F119+F18)*100</f>
        <v>28.361858190709043</v>
      </c>
      <c r="G87" s="174">
        <f t="shared" si="42"/>
        <v>29.898261975413309</v>
      </c>
      <c r="H87" s="174">
        <f t="shared" si="42"/>
        <v>26.730578809973892</v>
      </c>
      <c r="I87" s="174"/>
      <c r="J87" s="174">
        <f t="shared" ref="J87:L90" si="43">+J68/(J68+J119+J18)*100</f>
        <v>31.174980165331554</v>
      </c>
      <c r="K87" s="174">
        <f t="shared" si="43"/>
        <v>33.179652681727376</v>
      </c>
      <c r="L87" s="174">
        <f t="shared" si="43"/>
        <v>29.173486088379708</v>
      </c>
      <c r="M87" s="174"/>
      <c r="N87" s="174">
        <f t="shared" ref="N87:P90" si="44">+N68/(N68+N119+N18)*100</f>
        <v>27.001402353515029</v>
      </c>
      <c r="O87" s="174">
        <f t="shared" si="44"/>
        <v>29.136802742287315</v>
      </c>
      <c r="P87" s="174">
        <f t="shared" si="44"/>
        <v>24.956734499015337</v>
      </c>
      <c r="Q87" s="174"/>
      <c r="R87" s="174">
        <f t="shared" ref="R87:T90" si="45">+R68/(R68+R119+R18)*100</f>
        <v>30.793673209998591</v>
      </c>
      <c r="S87" s="174">
        <f t="shared" si="45"/>
        <v>32.966089569323223</v>
      </c>
      <c r="T87" s="174">
        <f t="shared" si="45"/>
        <v>28.676983131186397</v>
      </c>
      <c r="U87" s="174"/>
      <c r="V87" s="174">
        <f t="shared" ref="V87:X90" si="46">+V68/(V68+V119+V18)*100</f>
        <v>18.189164074178819</v>
      </c>
      <c r="W87" s="174">
        <f t="shared" si="46"/>
        <v>18.676266481609993</v>
      </c>
      <c r="X87" s="174">
        <f t="shared" si="46"/>
        <v>17.764501247825759</v>
      </c>
      <c r="Y87" s="174"/>
      <c r="Z87" s="174">
        <f t="shared" ref="Z87:AB89" si="47">+Z68/(Z68+Z119+Z18)*100</f>
        <v>0</v>
      </c>
      <c r="AA87" s="174">
        <f t="shared" si="47"/>
        <v>0</v>
      </c>
      <c r="AB87" s="174">
        <f t="shared" si="47"/>
        <v>0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41"/>
        <v>30.694366736358553</v>
      </c>
      <c r="C88" s="126">
        <f t="shared" si="41"/>
        <v>32.309039112113481</v>
      </c>
      <c r="D88" s="126">
        <f t="shared" si="41"/>
        <v>29.104324956165982</v>
      </c>
      <c r="E88" s="130"/>
      <c r="F88" s="126">
        <f t="shared" si="42"/>
        <v>30.968450792654213</v>
      </c>
      <c r="G88" s="126">
        <f t="shared" si="42"/>
        <v>32.413583990297148</v>
      </c>
      <c r="H88" s="126">
        <f t="shared" si="42"/>
        <v>29.417507321835341</v>
      </c>
      <c r="I88" s="130"/>
      <c r="J88" s="126">
        <f t="shared" si="43"/>
        <v>34.369777048973546</v>
      </c>
      <c r="K88" s="126">
        <f t="shared" si="43"/>
        <v>36.101128554315615</v>
      </c>
      <c r="L88" s="126">
        <f t="shared" si="43"/>
        <v>32.637223974763408</v>
      </c>
      <c r="M88" s="130"/>
      <c r="N88" s="126">
        <f t="shared" si="44"/>
        <v>29.873740298853235</v>
      </c>
      <c r="O88" s="126">
        <f t="shared" si="44"/>
        <v>31.73420030132424</v>
      </c>
      <c r="P88" s="126">
        <f t="shared" si="44"/>
        <v>28.108067429259481</v>
      </c>
      <c r="Q88" s="130"/>
      <c r="R88" s="126">
        <f t="shared" si="45"/>
        <v>34.096468959150705</v>
      </c>
      <c r="S88" s="126">
        <f t="shared" si="45"/>
        <v>36.005243936698193</v>
      </c>
      <c r="T88" s="126">
        <f t="shared" si="45"/>
        <v>32.241034043327872</v>
      </c>
      <c r="U88" s="130"/>
      <c r="V88" s="126">
        <f t="shared" si="46"/>
        <v>21.11845730027548</v>
      </c>
      <c r="W88" s="126">
        <f t="shared" si="46"/>
        <v>21.349253731343286</v>
      </c>
      <c r="X88" s="126">
        <f t="shared" si="46"/>
        <v>20.92071611253197</v>
      </c>
      <c r="Y88" s="130"/>
      <c r="Z88" s="126">
        <f t="shared" si="47"/>
        <v>0</v>
      </c>
      <c r="AA88" s="126">
        <f t="shared" si="47"/>
        <v>0</v>
      </c>
      <c r="AB88" s="126">
        <f t="shared" si="47"/>
        <v>0</v>
      </c>
    </row>
    <row r="89" spans="1:33" ht="15" customHeight="1" x14ac:dyDescent="0.25">
      <c r="A89" s="108" t="s">
        <v>74</v>
      </c>
      <c r="B89" s="126">
        <f t="shared" si="41"/>
        <v>15.060765532124332</v>
      </c>
      <c r="C89" s="126">
        <f t="shared" si="41"/>
        <v>17.523347304948896</v>
      </c>
      <c r="D89" s="126">
        <f t="shared" si="41"/>
        <v>12.447323240206025</v>
      </c>
      <c r="E89" s="130"/>
      <c r="F89" s="126">
        <f t="shared" si="42"/>
        <v>14.174511223750905</v>
      </c>
      <c r="G89" s="126">
        <f t="shared" si="42"/>
        <v>16.015352407536636</v>
      </c>
      <c r="H89" s="126">
        <f t="shared" si="42"/>
        <v>12.18961625282167</v>
      </c>
      <c r="I89" s="130"/>
      <c r="J89" s="126">
        <f t="shared" si="43"/>
        <v>16.604407919312663</v>
      </c>
      <c r="K89" s="126">
        <f t="shared" si="43"/>
        <v>19.612764431695947</v>
      </c>
      <c r="L89" s="126">
        <f t="shared" si="43"/>
        <v>13.333333333333334</v>
      </c>
      <c r="M89" s="130"/>
      <c r="N89" s="126">
        <f t="shared" si="44"/>
        <v>15.480181423782291</v>
      </c>
      <c r="O89" s="126">
        <f t="shared" si="44"/>
        <v>19.207082371054657</v>
      </c>
      <c r="P89" s="126">
        <f t="shared" si="44"/>
        <v>11.56490093004448</v>
      </c>
      <c r="Q89" s="130"/>
      <c r="R89" s="126">
        <f t="shared" si="45"/>
        <v>19.781746031746032</v>
      </c>
      <c r="S89" s="126">
        <f t="shared" si="45"/>
        <v>22.519379844961239</v>
      </c>
      <c r="T89" s="126">
        <f t="shared" si="45"/>
        <v>16.910569105691057</v>
      </c>
      <c r="U89" s="130"/>
      <c r="V89" s="126">
        <f t="shared" si="46"/>
        <v>10.339384372533544</v>
      </c>
      <c r="W89" s="126">
        <f t="shared" si="46"/>
        <v>11.66077738515901</v>
      </c>
      <c r="X89" s="126">
        <f t="shared" si="46"/>
        <v>9.0043633478778258</v>
      </c>
      <c r="Y89" s="130"/>
      <c r="Z89" s="126">
        <f t="shared" si="47"/>
        <v>0</v>
      </c>
      <c r="AA89" s="126">
        <f t="shared" si="47"/>
        <v>0</v>
      </c>
      <c r="AB89" s="126">
        <f t="shared" si="47"/>
        <v>0</v>
      </c>
    </row>
    <row r="90" spans="1:33" ht="15" customHeight="1" x14ac:dyDescent="0.25">
      <c r="A90" s="108" t="s">
        <v>263</v>
      </c>
      <c r="B90" s="126">
        <f t="shared" si="41"/>
        <v>17.480662983425415</v>
      </c>
      <c r="C90" s="126">
        <f t="shared" si="41"/>
        <v>20.362903225806452</v>
      </c>
      <c r="D90" s="126">
        <f t="shared" si="41"/>
        <v>15.230224321133413</v>
      </c>
      <c r="E90" s="130"/>
      <c r="F90" s="126">
        <f t="shared" si="42"/>
        <v>18.027210884353742</v>
      </c>
      <c r="G90" s="126">
        <f t="shared" si="42"/>
        <v>19.230769230769234</v>
      </c>
      <c r="H90" s="126">
        <f t="shared" si="42"/>
        <v>17.023172905525847</v>
      </c>
      <c r="I90" s="130"/>
      <c r="J90" s="126">
        <f t="shared" si="43"/>
        <v>19.571713147410357</v>
      </c>
      <c r="K90" s="126">
        <f t="shared" si="43"/>
        <v>23.421354764638348</v>
      </c>
      <c r="L90" s="126">
        <f t="shared" si="43"/>
        <v>16.622691292875992</v>
      </c>
      <c r="M90" s="130"/>
      <c r="N90" s="126">
        <f t="shared" si="44"/>
        <v>18.286026200873362</v>
      </c>
      <c r="O90" s="126">
        <f t="shared" si="44"/>
        <v>20.813397129186605</v>
      </c>
      <c r="P90" s="126">
        <f t="shared" si="44"/>
        <v>16.164658634538153</v>
      </c>
      <c r="Q90" s="130"/>
      <c r="R90" s="126">
        <f t="shared" si="45"/>
        <v>20.877084620135886</v>
      </c>
      <c r="S90" s="126">
        <f t="shared" si="45"/>
        <v>25.312934631432544</v>
      </c>
      <c r="T90" s="126">
        <f t="shared" si="45"/>
        <v>17.333333333333336</v>
      </c>
      <c r="U90" s="130"/>
      <c r="V90" s="126">
        <f t="shared" si="46"/>
        <v>9.4585779517286355</v>
      </c>
      <c r="W90" s="126">
        <f t="shared" si="46"/>
        <v>11.221122112211221</v>
      </c>
      <c r="X90" s="126">
        <f t="shared" si="46"/>
        <v>8.3063646170442293</v>
      </c>
      <c r="Y90" s="130"/>
      <c r="Z90" s="126">
        <v>0</v>
      </c>
      <c r="AA90" s="126">
        <v>0</v>
      </c>
      <c r="AB90" s="126">
        <v>0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5" si="48">+B74/(B74+B125+B24)*100</f>
        <v>30.823293172690764</v>
      </c>
      <c r="C93" s="174">
        <f t="shared" si="48"/>
        <v>33.810096689390903</v>
      </c>
      <c r="D93" s="174">
        <f t="shared" si="48"/>
        <v>27.827680207355765</v>
      </c>
      <c r="E93" s="174"/>
      <c r="F93" s="174">
        <f t="shared" ref="F93:H95" si="49">+F74/(F74+F125+F24)*100</f>
        <v>29.939209726443771</v>
      </c>
      <c r="G93" s="174">
        <f t="shared" si="49"/>
        <v>32.788212435233163</v>
      </c>
      <c r="H93" s="174">
        <f t="shared" si="49"/>
        <v>26.834862385321102</v>
      </c>
      <c r="I93" s="174"/>
      <c r="J93" s="174">
        <f t="shared" ref="J93:L95" si="50">+J74/(J74+J125+J24)*100</f>
        <v>34.743811168681638</v>
      </c>
      <c r="K93" s="174">
        <f t="shared" si="50"/>
        <v>37.214999057848125</v>
      </c>
      <c r="L93" s="174">
        <f t="shared" si="50"/>
        <v>32.179863147605083</v>
      </c>
      <c r="M93" s="174"/>
      <c r="N93" s="174">
        <f t="shared" ref="N93:P95" si="51">+N74/(N74+N125+N24)*100</f>
        <v>28.64441012237139</v>
      </c>
      <c r="O93" s="174">
        <f t="shared" si="51"/>
        <v>33.047822983583153</v>
      </c>
      <c r="P93" s="174">
        <f t="shared" si="51"/>
        <v>24.252491694352159</v>
      </c>
      <c r="Q93" s="174"/>
      <c r="R93" s="174">
        <f t="shared" ref="R93:T95" si="52">+R74/(R74+R125+R24)*100</f>
        <v>36.022610483042136</v>
      </c>
      <c r="S93" s="174">
        <f t="shared" si="52"/>
        <v>38.996036988110966</v>
      </c>
      <c r="T93" s="174">
        <f t="shared" si="52"/>
        <v>33.20830207551888</v>
      </c>
      <c r="U93" s="174"/>
      <c r="V93" s="174">
        <f t="shared" ref="V93:X95" si="53">+V74/(V74+V125+V24)*100</f>
        <v>22.616792929292927</v>
      </c>
      <c r="W93" s="174">
        <f t="shared" si="53"/>
        <v>24.392712550607285</v>
      </c>
      <c r="X93" s="174">
        <f t="shared" si="53"/>
        <v>21.055753262158955</v>
      </c>
      <c r="Y93" s="174"/>
      <c r="Z93" s="174">
        <f t="shared" ref="Z93:AB94" si="54">+Z74/(Z74+Z125+Z24)*100</f>
        <v>0</v>
      </c>
      <c r="AA93" s="174">
        <f t="shared" si="54"/>
        <v>0</v>
      </c>
      <c r="AB93" s="174">
        <f t="shared" si="54"/>
        <v>0</v>
      </c>
    </row>
    <row r="94" spans="1:33" ht="15" customHeight="1" x14ac:dyDescent="0.25">
      <c r="A94" s="108" t="s">
        <v>73</v>
      </c>
      <c r="B94" s="126">
        <f t="shared" si="48"/>
        <v>31.227129122440168</v>
      </c>
      <c r="C94" s="126">
        <f t="shared" si="48"/>
        <v>34.230839084634944</v>
      </c>
      <c r="D94" s="126">
        <f t="shared" si="48"/>
        <v>28.216447458244211</v>
      </c>
      <c r="E94" s="130"/>
      <c r="F94" s="126">
        <f t="shared" si="49"/>
        <v>30.257289879931388</v>
      </c>
      <c r="G94" s="126">
        <f t="shared" si="49"/>
        <v>33.108663488410322</v>
      </c>
      <c r="H94" s="126">
        <f t="shared" si="49"/>
        <v>27.147211762596378</v>
      </c>
      <c r="I94" s="130"/>
      <c r="J94" s="126">
        <f t="shared" si="50"/>
        <v>35.074554137023682</v>
      </c>
      <c r="K94" s="126">
        <f t="shared" si="50"/>
        <v>37.497608570881958</v>
      </c>
      <c r="L94" s="126">
        <f t="shared" si="50"/>
        <v>32.558601509733812</v>
      </c>
      <c r="M94" s="130"/>
      <c r="N94" s="126">
        <f t="shared" si="51"/>
        <v>29.050617582949869</v>
      </c>
      <c r="O94" s="126">
        <f t="shared" si="51"/>
        <v>33.487017714147051</v>
      </c>
      <c r="P94" s="126">
        <f t="shared" si="51"/>
        <v>24.631375392796713</v>
      </c>
      <c r="Q94" s="130"/>
      <c r="R94" s="126">
        <f t="shared" si="52"/>
        <v>36.517517386169793</v>
      </c>
      <c r="S94" s="126">
        <f t="shared" si="52"/>
        <v>39.445341949380719</v>
      </c>
      <c r="T94" s="126">
        <f t="shared" si="52"/>
        <v>33.734323009982084</v>
      </c>
      <c r="U94" s="130"/>
      <c r="V94" s="126">
        <f t="shared" si="53"/>
        <v>23.075681781507182</v>
      </c>
      <c r="W94" s="126">
        <f t="shared" si="53"/>
        <v>25.008683570684266</v>
      </c>
      <c r="X94" s="126">
        <f t="shared" si="53"/>
        <v>21.398432790837855</v>
      </c>
      <c r="Y94" s="130"/>
      <c r="Z94" s="126">
        <v>0</v>
      </c>
      <c r="AA94" s="126">
        <v>0</v>
      </c>
      <c r="AB94" s="126">
        <v>0</v>
      </c>
    </row>
    <row r="95" spans="1:33" ht="15" customHeight="1" x14ac:dyDescent="0.25">
      <c r="A95" s="108" t="s">
        <v>74</v>
      </c>
      <c r="B95" s="126">
        <f t="shared" si="48"/>
        <v>9.2345078979343871</v>
      </c>
      <c r="C95" s="126">
        <f t="shared" si="48"/>
        <v>11.694510739856803</v>
      </c>
      <c r="D95" s="126">
        <f t="shared" si="48"/>
        <v>6.6831683168316838</v>
      </c>
      <c r="E95" s="130"/>
      <c r="F95" s="126">
        <f t="shared" si="49"/>
        <v>9.7826086956521738</v>
      </c>
      <c r="G95" s="126">
        <f t="shared" si="49"/>
        <v>11.827956989247312</v>
      </c>
      <c r="H95" s="126">
        <f t="shared" si="49"/>
        <v>7.6923076923076925</v>
      </c>
      <c r="I95" s="130"/>
      <c r="J95" s="126">
        <f t="shared" si="50"/>
        <v>13.664596273291925</v>
      </c>
      <c r="K95" s="126">
        <f t="shared" si="50"/>
        <v>18.75</v>
      </c>
      <c r="L95" s="126">
        <f t="shared" si="50"/>
        <v>8.6419753086419746</v>
      </c>
      <c r="M95" s="130"/>
      <c r="N95" s="126">
        <f t="shared" si="51"/>
        <v>7.5471698113207548</v>
      </c>
      <c r="O95" s="126">
        <f t="shared" si="51"/>
        <v>10.975609756097562</v>
      </c>
      <c r="P95" s="126">
        <f t="shared" si="51"/>
        <v>3.8961038961038961</v>
      </c>
      <c r="Q95" s="130"/>
      <c r="R95" s="126">
        <f t="shared" si="52"/>
        <v>12.883435582822086</v>
      </c>
      <c r="S95" s="126">
        <f t="shared" si="52"/>
        <v>15.492957746478872</v>
      </c>
      <c r="T95" s="126">
        <f t="shared" si="52"/>
        <v>10.869565217391305</v>
      </c>
      <c r="U95" s="130"/>
      <c r="V95" s="126">
        <f t="shared" si="53"/>
        <v>2.1582733812949639</v>
      </c>
      <c r="W95" s="126">
        <f t="shared" si="53"/>
        <v>3.5294117647058822</v>
      </c>
      <c r="X95" s="126">
        <f t="shared" si="53"/>
        <v>0</v>
      </c>
      <c r="Y95" s="130"/>
      <c r="Z95" s="126">
        <v>0</v>
      </c>
      <c r="AA95" s="126">
        <v>0</v>
      </c>
      <c r="AB95" s="126">
        <v>0</v>
      </c>
    </row>
    <row r="96" spans="1:33" ht="15" customHeight="1" thickBot="1" x14ac:dyDescent="0.3">
      <c r="A96" s="123" t="s">
        <v>263</v>
      </c>
      <c r="B96" s="232">
        <v>0</v>
      </c>
      <c r="C96" s="232">
        <v>0</v>
      </c>
      <c r="D96" s="232">
        <v>0</v>
      </c>
      <c r="E96" s="250">
        <v>0</v>
      </c>
      <c r="F96" s="232">
        <v>0</v>
      </c>
      <c r="G96" s="232">
        <v>0</v>
      </c>
      <c r="H96" s="232">
        <v>0</v>
      </c>
      <c r="I96" s="250"/>
      <c r="J96" s="232">
        <v>0</v>
      </c>
      <c r="K96" s="232">
        <v>0</v>
      </c>
      <c r="L96" s="232">
        <v>0</v>
      </c>
      <c r="M96" s="250"/>
      <c r="N96" s="232">
        <v>0</v>
      </c>
      <c r="O96" s="232">
        <v>0</v>
      </c>
      <c r="P96" s="232">
        <v>0</v>
      </c>
      <c r="Q96" s="250"/>
      <c r="R96" s="232">
        <v>0</v>
      </c>
      <c r="S96" s="232">
        <v>0</v>
      </c>
      <c r="T96" s="232">
        <v>0</v>
      </c>
      <c r="U96" s="250"/>
      <c r="V96" s="232">
        <v>0</v>
      </c>
      <c r="W96" s="232">
        <v>0</v>
      </c>
      <c r="X96" s="232">
        <v>0</v>
      </c>
      <c r="Y96" s="250"/>
      <c r="Z96" s="232">
        <v>0</v>
      </c>
      <c r="AA96" s="232">
        <v>0</v>
      </c>
      <c r="AB96" s="232">
        <v>0</v>
      </c>
    </row>
    <row r="97" spans="1:33" ht="15" customHeight="1" x14ac:dyDescent="0.25">
      <c r="A97" s="317" t="s">
        <v>256</v>
      </c>
      <c r="B97" s="317"/>
      <c r="C97" s="317"/>
      <c r="D97" s="317"/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</row>
    <row r="98" spans="1:33" ht="15" customHeight="1" x14ac:dyDescent="0.25">
      <c r="A98" s="318" t="s">
        <v>242</v>
      </c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</row>
    <row r="102" spans="1:33" s="124" customFormat="1" ht="15" customHeight="1" x14ac:dyDescent="0.2">
      <c r="A102" s="322" t="s">
        <v>302</v>
      </c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171"/>
      <c r="AD102" s="29"/>
      <c r="AE102" s="308" t="s">
        <v>356</v>
      </c>
      <c r="AF102" s="308"/>
      <c r="AG102" s="108"/>
    </row>
    <row r="103" spans="1:33" s="124" customFormat="1" ht="15" customHeight="1" x14ac:dyDescent="0.2">
      <c r="A103" s="321" t="s">
        <v>146</v>
      </c>
      <c r="B103" s="321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171"/>
      <c r="AD103" s="30"/>
      <c r="AE103" s="308"/>
      <c r="AF103" s="308"/>
      <c r="AG103" s="108"/>
    </row>
    <row r="104" spans="1:33" s="124" customFormat="1" ht="15" customHeight="1" x14ac:dyDescent="0.2">
      <c r="A104" s="322" t="s">
        <v>254</v>
      </c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108"/>
      <c r="AD104" s="96"/>
      <c r="AE104" s="96"/>
      <c r="AF104" s="96"/>
      <c r="AG104" s="108"/>
    </row>
    <row r="105" spans="1:33" s="124" customFormat="1" ht="15" customHeight="1" x14ac:dyDescent="0.25">
      <c r="A105" s="321" t="s">
        <v>255</v>
      </c>
      <c r="B105" s="321"/>
      <c r="C105" s="321"/>
      <c r="D105" s="321"/>
      <c r="E105" s="321"/>
      <c r="F105" s="321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108"/>
      <c r="AD105" s="108"/>
      <c r="AE105" s="108"/>
      <c r="AF105" s="108"/>
      <c r="AG105" s="108"/>
    </row>
    <row r="106" spans="1:33" s="163" customFormat="1" ht="15" customHeight="1" x14ac:dyDescent="0.2">
      <c r="A106" s="321" t="s">
        <v>513</v>
      </c>
      <c r="B106" s="321"/>
      <c r="C106" s="321"/>
      <c r="D106" s="321"/>
      <c r="E106" s="321"/>
      <c r="F106" s="321"/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171"/>
      <c r="AD106" s="171"/>
      <c r="AE106" s="171"/>
      <c r="AF106" s="171"/>
      <c r="AG106" s="171"/>
    </row>
    <row r="107" spans="1:33" s="163" customFormat="1" ht="15" customHeight="1" thickBot="1" x14ac:dyDescent="0.25">
      <c r="A107" s="120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71"/>
      <c r="AD107" s="171"/>
      <c r="AE107" s="171"/>
      <c r="AF107" s="171"/>
      <c r="AG107" s="171"/>
    </row>
    <row r="108" spans="1:33" ht="15" customHeight="1" x14ac:dyDescent="0.25">
      <c r="A108" s="319" t="s">
        <v>470</v>
      </c>
      <c r="B108" s="316" t="s">
        <v>19</v>
      </c>
      <c r="C108" s="316"/>
      <c r="D108" s="316"/>
      <c r="E108" s="109"/>
      <c r="F108" s="316" t="s">
        <v>116</v>
      </c>
      <c r="G108" s="316"/>
      <c r="H108" s="316"/>
      <c r="I108" s="109"/>
      <c r="J108" s="316" t="s">
        <v>117</v>
      </c>
      <c r="K108" s="316"/>
      <c r="L108" s="316"/>
      <c r="M108" s="109"/>
      <c r="N108" s="316" t="s">
        <v>118</v>
      </c>
      <c r="O108" s="316"/>
      <c r="P108" s="316"/>
      <c r="Q108" s="109"/>
      <c r="R108" s="316" t="s">
        <v>119</v>
      </c>
      <c r="S108" s="316"/>
      <c r="T108" s="316"/>
      <c r="U108" s="109"/>
      <c r="V108" s="316" t="s">
        <v>120</v>
      </c>
      <c r="W108" s="316"/>
      <c r="X108" s="316"/>
      <c r="Y108" s="109"/>
      <c r="Z108" s="316" t="s">
        <v>121</v>
      </c>
      <c r="AA108" s="316"/>
      <c r="AB108" s="316"/>
    </row>
    <row r="109" spans="1:33" ht="15" customHeight="1" thickBot="1" x14ac:dyDescent="0.3">
      <c r="A109" s="320"/>
      <c r="B109" s="110" t="s">
        <v>70</v>
      </c>
      <c r="C109" s="110" t="s">
        <v>71</v>
      </c>
      <c r="D109" s="110" t="s">
        <v>72</v>
      </c>
      <c r="E109" s="111"/>
      <c r="F109" s="110" t="s">
        <v>70</v>
      </c>
      <c r="G109" s="110" t="s">
        <v>71</v>
      </c>
      <c r="H109" s="110" t="s">
        <v>72</v>
      </c>
      <c r="I109" s="111"/>
      <c r="J109" s="110" t="s">
        <v>70</v>
      </c>
      <c r="K109" s="110" t="s">
        <v>71</v>
      </c>
      <c r="L109" s="110" t="s">
        <v>72</v>
      </c>
      <c r="M109" s="111"/>
      <c r="N109" s="110" t="s">
        <v>70</v>
      </c>
      <c r="O109" s="110" t="s">
        <v>71</v>
      </c>
      <c r="P109" s="110" t="s">
        <v>72</v>
      </c>
      <c r="Q109" s="111"/>
      <c r="R109" s="110" t="s">
        <v>70</v>
      </c>
      <c r="S109" s="110" t="s">
        <v>71</v>
      </c>
      <c r="T109" s="110" t="s">
        <v>72</v>
      </c>
      <c r="U109" s="111"/>
      <c r="V109" s="110" t="s">
        <v>70</v>
      </c>
      <c r="W109" s="110" t="s">
        <v>71</v>
      </c>
      <c r="X109" s="110" t="s">
        <v>72</v>
      </c>
      <c r="Y109" s="111"/>
      <c r="Z109" s="110" t="s">
        <v>70</v>
      </c>
      <c r="AA109" s="110" t="s">
        <v>71</v>
      </c>
      <c r="AB109" s="110" t="s">
        <v>72</v>
      </c>
    </row>
    <row r="110" spans="1:33" s="124" customFormat="1" ht="15" customHeight="1" x14ac:dyDescent="0.25">
      <c r="A110" s="175"/>
      <c r="B110" s="113"/>
      <c r="C110" s="113"/>
      <c r="D110" s="113"/>
      <c r="E110" s="114"/>
      <c r="F110" s="113"/>
      <c r="G110" s="113"/>
      <c r="H110" s="113"/>
      <c r="I110" s="114"/>
      <c r="J110" s="113"/>
      <c r="K110" s="113"/>
      <c r="L110" s="113"/>
      <c r="M110" s="114"/>
      <c r="N110" s="113"/>
      <c r="O110" s="113"/>
      <c r="P110" s="113"/>
      <c r="Q110" s="114"/>
      <c r="R110" s="113"/>
      <c r="S110" s="113"/>
      <c r="T110" s="113"/>
      <c r="U110" s="114"/>
      <c r="V110" s="113"/>
      <c r="W110" s="113"/>
      <c r="X110" s="113"/>
      <c r="Y110" s="114"/>
      <c r="Z110" s="113"/>
      <c r="AA110" s="113"/>
      <c r="AB110" s="113"/>
      <c r="AC110" s="108"/>
      <c r="AD110" s="108"/>
      <c r="AE110" s="108"/>
      <c r="AF110" s="108"/>
      <c r="AG110" s="108"/>
    </row>
    <row r="111" spans="1:33" s="124" customFormat="1" ht="15" customHeight="1" x14ac:dyDescent="0.25">
      <c r="A111" s="315" t="s">
        <v>473</v>
      </c>
      <c r="B111" s="315" t="s">
        <v>76</v>
      </c>
      <c r="C111" s="315"/>
      <c r="D111" s="315"/>
      <c r="E111" s="315"/>
      <c r="F111" s="315"/>
      <c r="G111" s="315"/>
      <c r="H111" s="315"/>
      <c r="I111" s="315"/>
      <c r="J111" s="315"/>
      <c r="K111" s="315"/>
      <c r="L111" s="315"/>
      <c r="M111" s="315"/>
      <c r="N111" s="315"/>
      <c r="O111" s="315"/>
      <c r="P111" s="315"/>
      <c r="Q111" s="315"/>
      <c r="R111" s="315"/>
      <c r="S111" s="315"/>
      <c r="T111" s="315"/>
      <c r="U111" s="315"/>
      <c r="V111" s="315"/>
      <c r="W111" s="315"/>
      <c r="X111" s="315"/>
      <c r="Y111" s="315"/>
      <c r="Z111" s="315"/>
      <c r="AA111" s="315"/>
      <c r="AB111" s="315"/>
      <c r="AC111" s="108"/>
      <c r="AD111" s="108"/>
      <c r="AE111" s="108"/>
      <c r="AF111" s="108"/>
      <c r="AG111" s="108"/>
    </row>
    <row r="112" spans="1:33" s="124" customFormat="1" ht="15" customHeight="1" x14ac:dyDescent="0.25">
      <c r="A112" s="112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08"/>
      <c r="AD112" s="108"/>
      <c r="AE112" s="108"/>
      <c r="AF112" s="108"/>
      <c r="AG112" s="108"/>
    </row>
    <row r="113" spans="1:33" s="124" customFormat="1" ht="15" customHeight="1" x14ac:dyDescent="0.25">
      <c r="A113" s="136" t="s">
        <v>19</v>
      </c>
      <c r="B113" s="152">
        <f t="shared" ref="B113:D115" si="55">+B119+B125</f>
        <v>23189</v>
      </c>
      <c r="C113" s="152">
        <f t="shared" si="55"/>
        <v>13117</v>
      </c>
      <c r="D113" s="152">
        <f t="shared" si="55"/>
        <v>10072</v>
      </c>
      <c r="E113" s="152"/>
      <c r="F113" s="152">
        <f t="shared" ref="F113:H115" si="56">+F119+F125</f>
        <v>8319</v>
      </c>
      <c r="G113" s="152">
        <f t="shared" si="56"/>
        <v>4860</v>
      </c>
      <c r="H113" s="152">
        <f t="shared" si="56"/>
        <v>3459</v>
      </c>
      <c r="I113" s="152"/>
      <c r="J113" s="152">
        <f t="shared" ref="J113:L115" si="57">+J119+J125</f>
        <v>5923</v>
      </c>
      <c r="K113" s="152">
        <f t="shared" si="57"/>
        <v>3325</v>
      </c>
      <c r="L113" s="152">
        <f t="shared" si="57"/>
        <v>2598</v>
      </c>
      <c r="M113" s="152"/>
      <c r="N113" s="152">
        <f t="shared" ref="N113:P115" si="58">+N119+N125</f>
        <v>2632</v>
      </c>
      <c r="O113" s="152">
        <f t="shared" si="58"/>
        <v>1491</v>
      </c>
      <c r="P113" s="152">
        <f t="shared" si="58"/>
        <v>1141</v>
      </c>
      <c r="Q113" s="152"/>
      <c r="R113" s="152">
        <f t="shared" ref="R113:T115" si="59">+R119+R125</f>
        <v>4916</v>
      </c>
      <c r="S113" s="152">
        <f t="shared" si="59"/>
        <v>2698</v>
      </c>
      <c r="T113" s="152">
        <f t="shared" si="59"/>
        <v>2218</v>
      </c>
      <c r="U113" s="152"/>
      <c r="V113" s="152">
        <f t="shared" ref="V113:X115" si="60">+V119+V125</f>
        <v>1399</v>
      </c>
      <c r="W113" s="152">
        <f t="shared" si="60"/>
        <v>743</v>
      </c>
      <c r="X113" s="152">
        <f t="shared" si="60"/>
        <v>656</v>
      </c>
      <c r="Y113" s="152"/>
      <c r="Z113" s="152">
        <f t="shared" ref="Z113:AB115" si="61">+Z119+Z125</f>
        <v>0</v>
      </c>
      <c r="AA113" s="152">
        <f t="shared" si="61"/>
        <v>0</v>
      </c>
      <c r="AB113" s="152">
        <f t="shared" si="61"/>
        <v>0</v>
      </c>
      <c r="AC113" s="108"/>
      <c r="AD113" s="108"/>
      <c r="AE113" s="108"/>
      <c r="AF113" s="108"/>
      <c r="AG113" s="108"/>
    </row>
    <row r="114" spans="1:33" s="124" customFormat="1" ht="15" customHeight="1" x14ac:dyDescent="0.25">
      <c r="A114" s="116" t="s">
        <v>73</v>
      </c>
      <c r="B114" s="115">
        <f t="shared" si="55"/>
        <v>22466</v>
      </c>
      <c r="C114" s="115">
        <f t="shared" si="55"/>
        <v>12676</v>
      </c>
      <c r="D114" s="115">
        <f t="shared" si="55"/>
        <v>9790</v>
      </c>
      <c r="E114" s="115"/>
      <c r="F114" s="115">
        <f t="shared" si="56"/>
        <v>8150</v>
      </c>
      <c r="G114" s="115">
        <f t="shared" si="56"/>
        <v>4763</v>
      </c>
      <c r="H114" s="115">
        <f t="shared" si="56"/>
        <v>3387</v>
      </c>
      <c r="I114" s="115"/>
      <c r="J114" s="115">
        <f t="shared" si="57"/>
        <v>5759</v>
      </c>
      <c r="K114" s="115">
        <f t="shared" si="57"/>
        <v>3228</v>
      </c>
      <c r="L114" s="115">
        <f t="shared" si="57"/>
        <v>2531</v>
      </c>
      <c r="M114" s="115"/>
      <c r="N114" s="115">
        <f t="shared" si="58"/>
        <v>2531</v>
      </c>
      <c r="O114" s="115">
        <f t="shared" si="58"/>
        <v>1414</v>
      </c>
      <c r="P114" s="115">
        <f t="shared" si="58"/>
        <v>1117</v>
      </c>
      <c r="Q114" s="115"/>
      <c r="R114" s="115">
        <f t="shared" si="59"/>
        <v>4675</v>
      </c>
      <c r="S114" s="115">
        <f t="shared" si="59"/>
        <v>2556</v>
      </c>
      <c r="T114" s="115">
        <f t="shared" si="59"/>
        <v>2119</v>
      </c>
      <c r="U114" s="115"/>
      <c r="V114" s="115">
        <f t="shared" si="60"/>
        <v>1351</v>
      </c>
      <c r="W114" s="115">
        <f t="shared" si="60"/>
        <v>715</v>
      </c>
      <c r="X114" s="115">
        <f t="shared" si="60"/>
        <v>636</v>
      </c>
      <c r="Y114" s="115"/>
      <c r="Z114" s="115">
        <f t="shared" si="61"/>
        <v>0</v>
      </c>
      <c r="AA114" s="115">
        <f t="shared" si="61"/>
        <v>0</v>
      </c>
      <c r="AB114" s="115">
        <f t="shared" si="61"/>
        <v>0</v>
      </c>
      <c r="AC114" s="108"/>
      <c r="AD114" s="108"/>
      <c r="AE114" s="108"/>
      <c r="AF114" s="108"/>
      <c r="AG114" s="108"/>
    </row>
    <row r="115" spans="1:33" s="124" customFormat="1" ht="15" customHeight="1" x14ac:dyDescent="0.25">
      <c r="A115" s="116" t="s">
        <v>74</v>
      </c>
      <c r="B115" s="115">
        <f t="shared" si="55"/>
        <v>434</v>
      </c>
      <c r="C115" s="115">
        <f t="shared" si="55"/>
        <v>293</v>
      </c>
      <c r="D115" s="115">
        <f t="shared" si="55"/>
        <v>141</v>
      </c>
      <c r="E115" s="115"/>
      <c r="F115" s="115">
        <f t="shared" si="56"/>
        <v>80</v>
      </c>
      <c r="G115" s="115">
        <f t="shared" si="56"/>
        <v>53</v>
      </c>
      <c r="H115" s="115">
        <f t="shared" si="56"/>
        <v>27</v>
      </c>
      <c r="I115" s="115"/>
      <c r="J115" s="115">
        <f t="shared" si="57"/>
        <v>96</v>
      </c>
      <c r="K115" s="115">
        <f t="shared" si="57"/>
        <v>62</v>
      </c>
      <c r="L115" s="115">
        <f t="shared" si="57"/>
        <v>34</v>
      </c>
      <c r="M115" s="115"/>
      <c r="N115" s="115">
        <f t="shared" si="58"/>
        <v>66</v>
      </c>
      <c r="O115" s="115">
        <f t="shared" si="58"/>
        <v>52</v>
      </c>
      <c r="P115" s="115">
        <f t="shared" si="58"/>
        <v>14</v>
      </c>
      <c r="Q115" s="115"/>
      <c r="R115" s="115">
        <f t="shared" si="59"/>
        <v>154</v>
      </c>
      <c r="S115" s="115">
        <f t="shared" si="59"/>
        <v>100</v>
      </c>
      <c r="T115" s="115">
        <f t="shared" si="59"/>
        <v>54</v>
      </c>
      <c r="U115" s="115"/>
      <c r="V115" s="115">
        <f t="shared" si="60"/>
        <v>38</v>
      </c>
      <c r="W115" s="115">
        <f t="shared" si="60"/>
        <v>26</v>
      </c>
      <c r="X115" s="115">
        <f t="shared" si="60"/>
        <v>12</v>
      </c>
      <c r="Y115" s="115"/>
      <c r="Z115" s="115">
        <f t="shared" si="61"/>
        <v>0</v>
      </c>
      <c r="AA115" s="115">
        <f t="shared" si="61"/>
        <v>0</v>
      </c>
      <c r="AB115" s="115">
        <f t="shared" si="61"/>
        <v>0</v>
      </c>
      <c r="AC115" s="108"/>
      <c r="AD115" s="108"/>
      <c r="AE115" s="108"/>
      <c r="AF115" s="108"/>
      <c r="AG115" s="108"/>
    </row>
    <row r="116" spans="1:33" s="124" customFormat="1" ht="15" customHeight="1" x14ac:dyDescent="0.25">
      <c r="A116" s="116" t="s">
        <v>263</v>
      </c>
      <c r="B116" s="115">
        <f>+B122</f>
        <v>289</v>
      </c>
      <c r="C116" s="115">
        <f>+C122</f>
        <v>148</v>
      </c>
      <c r="D116" s="115">
        <f>+D122</f>
        <v>141</v>
      </c>
      <c r="E116" s="115"/>
      <c r="F116" s="115">
        <f>+F122</f>
        <v>89</v>
      </c>
      <c r="G116" s="115">
        <f>+G122</f>
        <v>44</v>
      </c>
      <c r="H116" s="115">
        <f>+H122</f>
        <v>45</v>
      </c>
      <c r="I116" s="115"/>
      <c r="J116" s="115">
        <f>+J122</f>
        <v>68</v>
      </c>
      <c r="K116" s="115">
        <f>+K122</f>
        <v>35</v>
      </c>
      <c r="L116" s="115">
        <f>+L122</f>
        <v>33</v>
      </c>
      <c r="M116" s="115"/>
      <c r="N116" s="115">
        <f>+N122</f>
        <v>35</v>
      </c>
      <c r="O116" s="115">
        <f>+O122</f>
        <v>25</v>
      </c>
      <c r="P116" s="115">
        <f>+P122</f>
        <v>10</v>
      </c>
      <c r="Q116" s="115"/>
      <c r="R116" s="115">
        <f>+R122</f>
        <v>87</v>
      </c>
      <c r="S116" s="115">
        <f>+S122</f>
        <v>42</v>
      </c>
      <c r="T116" s="115">
        <f>+T122</f>
        <v>45</v>
      </c>
      <c r="U116" s="115"/>
      <c r="V116" s="115">
        <f>+V122</f>
        <v>10</v>
      </c>
      <c r="W116" s="115">
        <f>+W122</f>
        <v>2</v>
      </c>
      <c r="X116" s="115">
        <f>+X122</f>
        <v>8</v>
      </c>
      <c r="Y116" s="115"/>
      <c r="Z116" s="115">
        <f>+Z122</f>
        <v>0</v>
      </c>
      <c r="AA116" s="115">
        <f>+AA122</f>
        <v>0</v>
      </c>
      <c r="AB116" s="115">
        <f>+AB122</f>
        <v>0</v>
      </c>
      <c r="AC116" s="108"/>
      <c r="AD116" s="108"/>
      <c r="AE116" s="108"/>
      <c r="AF116" s="108"/>
      <c r="AG116" s="108"/>
    </row>
    <row r="117" spans="1:33" s="124" customFormat="1" ht="15" customHeight="1" x14ac:dyDescent="0.25">
      <c r="A117" s="112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08"/>
      <c r="AD117" s="108"/>
      <c r="AE117" s="108"/>
      <c r="AF117" s="108"/>
      <c r="AG117" s="108"/>
    </row>
    <row r="118" spans="1:33" s="124" customFormat="1" ht="15" customHeight="1" x14ac:dyDescent="0.25">
      <c r="A118" s="136" t="s">
        <v>471</v>
      </c>
      <c r="B118" s="117"/>
      <c r="C118" s="117"/>
      <c r="D118" s="117"/>
      <c r="E118" s="118"/>
      <c r="F118" s="117"/>
      <c r="G118" s="117"/>
      <c r="H118" s="117"/>
      <c r="I118" s="118"/>
      <c r="J118" s="117"/>
      <c r="K118" s="117"/>
      <c r="L118" s="117"/>
      <c r="M118" s="118"/>
      <c r="N118" s="117"/>
      <c r="O118" s="117"/>
      <c r="P118" s="117"/>
      <c r="Q118" s="118"/>
      <c r="R118" s="117"/>
      <c r="S118" s="117"/>
      <c r="T118" s="117"/>
      <c r="U118" s="118"/>
      <c r="V118" s="117"/>
      <c r="W118" s="117"/>
      <c r="X118" s="117"/>
      <c r="Y118" s="118"/>
      <c r="Z118" s="117"/>
      <c r="AA118" s="117"/>
      <c r="AB118" s="117"/>
      <c r="AC118" s="108"/>
      <c r="AD118" s="108"/>
      <c r="AE118" s="108"/>
      <c r="AF118" s="108"/>
      <c r="AG118" s="108"/>
    </row>
    <row r="119" spans="1:33" s="124" customFormat="1" ht="15" customHeight="1" x14ac:dyDescent="0.2">
      <c r="A119" s="137" t="s">
        <v>19</v>
      </c>
      <c r="B119" s="271">
        <v>20246</v>
      </c>
      <c r="C119" s="271">
        <v>11273</v>
      </c>
      <c r="D119" s="271">
        <v>8973</v>
      </c>
      <c r="E119" s="271"/>
      <c r="F119" s="271">
        <v>7438</v>
      </c>
      <c r="G119" s="271">
        <v>4284</v>
      </c>
      <c r="H119" s="271">
        <v>3154</v>
      </c>
      <c r="I119" s="271"/>
      <c r="J119" s="271">
        <v>5120</v>
      </c>
      <c r="K119" s="271">
        <v>2826</v>
      </c>
      <c r="L119" s="271">
        <v>2294</v>
      </c>
      <c r="M119" s="271"/>
      <c r="N119" s="271">
        <v>2283</v>
      </c>
      <c r="O119" s="271">
        <v>1263</v>
      </c>
      <c r="P119" s="271">
        <v>1020</v>
      </c>
      <c r="Q119" s="271"/>
      <c r="R119" s="271">
        <v>4183</v>
      </c>
      <c r="S119" s="271">
        <v>2258</v>
      </c>
      <c r="T119" s="271">
        <v>1925</v>
      </c>
      <c r="U119" s="271"/>
      <c r="V119" s="271">
        <v>1222</v>
      </c>
      <c r="W119" s="271">
        <v>642</v>
      </c>
      <c r="X119" s="271">
        <v>580</v>
      </c>
      <c r="Y119" s="271"/>
      <c r="Z119" s="271">
        <v>0</v>
      </c>
      <c r="AA119" s="271">
        <v>0</v>
      </c>
      <c r="AB119" s="271">
        <v>0</v>
      </c>
      <c r="AC119" s="108"/>
      <c r="AD119" s="108"/>
      <c r="AE119" s="108"/>
      <c r="AF119" s="108"/>
      <c r="AG119" s="108"/>
    </row>
    <row r="120" spans="1:33" ht="15" customHeight="1" x14ac:dyDescent="0.2">
      <c r="A120" s="116" t="s">
        <v>73</v>
      </c>
      <c r="B120" s="272">
        <v>19525</v>
      </c>
      <c r="C120" s="272">
        <v>10832</v>
      </c>
      <c r="D120" s="272">
        <v>8693</v>
      </c>
      <c r="E120" s="272"/>
      <c r="F120" s="272">
        <v>7270</v>
      </c>
      <c r="G120" s="272">
        <v>4187</v>
      </c>
      <c r="H120" s="272">
        <v>3083</v>
      </c>
      <c r="I120" s="272"/>
      <c r="J120" s="272">
        <v>4956</v>
      </c>
      <c r="K120" s="272">
        <v>2729</v>
      </c>
      <c r="L120" s="272">
        <v>2227</v>
      </c>
      <c r="M120" s="272"/>
      <c r="N120" s="272">
        <v>2182</v>
      </c>
      <c r="O120" s="272">
        <v>1186</v>
      </c>
      <c r="P120" s="272">
        <v>996</v>
      </c>
      <c r="Q120" s="272"/>
      <c r="R120" s="272">
        <v>3943</v>
      </c>
      <c r="S120" s="272">
        <v>2116</v>
      </c>
      <c r="T120" s="272">
        <v>1827</v>
      </c>
      <c r="U120" s="272"/>
      <c r="V120" s="272">
        <v>1174</v>
      </c>
      <c r="W120" s="272">
        <v>614</v>
      </c>
      <c r="X120" s="272">
        <v>560</v>
      </c>
      <c r="Y120" s="272"/>
      <c r="Z120" s="272">
        <v>0</v>
      </c>
      <c r="AA120" s="272">
        <v>0</v>
      </c>
      <c r="AB120" s="272">
        <v>0</v>
      </c>
    </row>
    <row r="121" spans="1:33" ht="15" customHeight="1" x14ac:dyDescent="0.2">
      <c r="A121" s="116" t="s">
        <v>74</v>
      </c>
      <c r="B121" s="272">
        <v>432</v>
      </c>
      <c r="C121" s="272">
        <v>293</v>
      </c>
      <c r="D121" s="272">
        <v>139</v>
      </c>
      <c r="E121" s="272"/>
      <c r="F121" s="272">
        <v>79</v>
      </c>
      <c r="G121" s="272">
        <v>53</v>
      </c>
      <c r="H121" s="272">
        <v>26</v>
      </c>
      <c r="I121" s="272"/>
      <c r="J121" s="272">
        <v>96</v>
      </c>
      <c r="K121" s="272">
        <v>62</v>
      </c>
      <c r="L121" s="272">
        <v>34</v>
      </c>
      <c r="M121" s="272"/>
      <c r="N121" s="272">
        <v>66</v>
      </c>
      <c r="O121" s="272">
        <v>52</v>
      </c>
      <c r="P121" s="272">
        <v>14</v>
      </c>
      <c r="Q121" s="272"/>
      <c r="R121" s="272">
        <v>153</v>
      </c>
      <c r="S121" s="272">
        <v>100</v>
      </c>
      <c r="T121" s="272">
        <v>53</v>
      </c>
      <c r="U121" s="272"/>
      <c r="V121" s="272">
        <v>38</v>
      </c>
      <c r="W121" s="272">
        <v>26</v>
      </c>
      <c r="X121" s="272">
        <v>12</v>
      </c>
      <c r="Y121" s="272"/>
      <c r="Z121" s="272">
        <v>0</v>
      </c>
      <c r="AA121" s="272">
        <v>0</v>
      </c>
      <c r="AB121" s="272">
        <v>0</v>
      </c>
    </row>
    <row r="122" spans="1:33" ht="15" customHeight="1" x14ac:dyDescent="0.2">
      <c r="A122" s="116" t="s">
        <v>263</v>
      </c>
      <c r="B122" s="272">
        <v>289</v>
      </c>
      <c r="C122" s="272">
        <v>148</v>
      </c>
      <c r="D122" s="272">
        <v>141</v>
      </c>
      <c r="E122" s="272"/>
      <c r="F122" s="272">
        <v>89</v>
      </c>
      <c r="G122" s="272">
        <v>44</v>
      </c>
      <c r="H122" s="272">
        <v>45</v>
      </c>
      <c r="I122" s="272"/>
      <c r="J122" s="272">
        <v>68</v>
      </c>
      <c r="K122" s="272">
        <v>35</v>
      </c>
      <c r="L122" s="272">
        <v>33</v>
      </c>
      <c r="M122" s="272"/>
      <c r="N122" s="272">
        <v>35</v>
      </c>
      <c r="O122" s="272">
        <v>25</v>
      </c>
      <c r="P122" s="272">
        <v>10</v>
      </c>
      <c r="Q122" s="272"/>
      <c r="R122" s="272">
        <v>87</v>
      </c>
      <c r="S122" s="272">
        <v>42</v>
      </c>
      <c r="T122" s="272">
        <v>45</v>
      </c>
      <c r="U122" s="272"/>
      <c r="V122" s="272">
        <v>10</v>
      </c>
      <c r="W122" s="272">
        <v>2</v>
      </c>
      <c r="X122" s="272">
        <v>8</v>
      </c>
      <c r="Y122" s="272"/>
      <c r="Z122" s="272">
        <v>0</v>
      </c>
      <c r="AA122" s="272">
        <v>0</v>
      </c>
      <c r="AB122" s="272">
        <v>0</v>
      </c>
    </row>
    <row r="123" spans="1:33" ht="15" customHeight="1" x14ac:dyDescent="0.2">
      <c r="A123" s="116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</row>
    <row r="124" spans="1:33" ht="15" customHeight="1" x14ac:dyDescent="0.2">
      <c r="A124" s="125" t="s">
        <v>472</v>
      </c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</row>
    <row r="125" spans="1:33" s="124" customFormat="1" ht="15" customHeight="1" x14ac:dyDescent="0.2">
      <c r="A125" s="137" t="s">
        <v>19</v>
      </c>
      <c r="B125" s="271">
        <v>2943</v>
      </c>
      <c r="C125" s="271">
        <v>1844</v>
      </c>
      <c r="D125" s="271">
        <v>1099</v>
      </c>
      <c r="E125" s="271"/>
      <c r="F125" s="271">
        <v>881</v>
      </c>
      <c r="G125" s="271">
        <v>576</v>
      </c>
      <c r="H125" s="271">
        <v>305</v>
      </c>
      <c r="I125" s="271"/>
      <c r="J125" s="271">
        <v>803</v>
      </c>
      <c r="K125" s="271">
        <v>499</v>
      </c>
      <c r="L125" s="271">
        <v>304</v>
      </c>
      <c r="M125" s="271"/>
      <c r="N125" s="271">
        <v>349</v>
      </c>
      <c r="O125" s="271">
        <v>228</v>
      </c>
      <c r="P125" s="271">
        <v>121</v>
      </c>
      <c r="Q125" s="271"/>
      <c r="R125" s="271">
        <v>733</v>
      </c>
      <c r="S125" s="271">
        <v>440</v>
      </c>
      <c r="T125" s="271">
        <v>293</v>
      </c>
      <c r="U125" s="271"/>
      <c r="V125" s="271">
        <v>177</v>
      </c>
      <c r="W125" s="271">
        <v>101</v>
      </c>
      <c r="X125" s="271">
        <v>76</v>
      </c>
      <c r="Y125" s="271"/>
      <c r="Z125" s="271">
        <v>0</v>
      </c>
      <c r="AA125" s="271">
        <v>0</v>
      </c>
      <c r="AB125" s="271">
        <v>0</v>
      </c>
      <c r="AC125" s="108"/>
      <c r="AD125" s="108"/>
      <c r="AE125" s="108"/>
      <c r="AF125" s="108"/>
      <c r="AG125" s="108"/>
    </row>
    <row r="126" spans="1:33" ht="15" customHeight="1" x14ac:dyDescent="0.2">
      <c r="A126" s="116" t="s">
        <v>73</v>
      </c>
      <c r="B126" s="272">
        <v>2941</v>
      </c>
      <c r="C126" s="272">
        <v>1844</v>
      </c>
      <c r="D126" s="272">
        <v>1097</v>
      </c>
      <c r="E126" s="272"/>
      <c r="F126" s="272">
        <v>880</v>
      </c>
      <c r="G126" s="272">
        <v>576</v>
      </c>
      <c r="H126" s="272">
        <v>304</v>
      </c>
      <c r="I126" s="272"/>
      <c r="J126" s="272">
        <v>803</v>
      </c>
      <c r="K126" s="272">
        <v>499</v>
      </c>
      <c r="L126" s="272">
        <v>304</v>
      </c>
      <c r="M126" s="272"/>
      <c r="N126" s="272">
        <v>349</v>
      </c>
      <c r="O126" s="272">
        <v>228</v>
      </c>
      <c r="P126" s="272">
        <v>121</v>
      </c>
      <c r="Q126" s="272"/>
      <c r="R126" s="272">
        <v>732</v>
      </c>
      <c r="S126" s="272">
        <v>440</v>
      </c>
      <c r="T126" s="272">
        <v>292</v>
      </c>
      <c r="U126" s="272"/>
      <c r="V126" s="272">
        <v>177</v>
      </c>
      <c r="W126" s="272">
        <v>101</v>
      </c>
      <c r="X126" s="272">
        <v>76</v>
      </c>
      <c r="Y126" s="272"/>
      <c r="Z126" s="272">
        <v>0</v>
      </c>
      <c r="AA126" s="272">
        <v>0</v>
      </c>
      <c r="AB126" s="272">
        <v>0</v>
      </c>
    </row>
    <row r="127" spans="1:33" ht="15" customHeight="1" x14ac:dyDescent="0.2">
      <c r="A127" s="116" t="s">
        <v>74</v>
      </c>
      <c r="B127" s="272">
        <v>2</v>
      </c>
      <c r="C127" s="272">
        <v>0</v>
      </c>
      <c r="D127" s="272">
        <v>2</v>
      </c>
      <c r="E127" s="272"/>
      <c r="F127" s="272">
        <v>1</v>
      </c>
      <c r="G127" s="272">
        <v>0</v>
      </c>
      <c r="H127" s="272">
        <v>1</v>
      </c>
      <c r="I127" s="272"/>
      <c r="J127" s="272">
        <v>0</v>
      </c>
      <c r="K127" s="272">
        <v>0</v>
      </c>
      <c r="L127" s="272">
        <v>0</v>
      </c>
      <c r="M127" s="272"/>
      <c r="N127" s="272">
        <v>0</v>
      </c>
      <c r="O127" s="272">
        <v>0</v>
      </c>
      <c r="P127" s="272">
        <v>0</v>
      </c>
      <c r="Q127" s="272"/>
      <c r="R127" s="272">
        <v>1</v>
      </c>
      <c r="S127" s="272">
        <v>0</v>
      </c>
      <c r="T127" s="272">
        <v>1</v>
      </c>
      <c r="U127" s="272"/>
      <c r="V127" s="272">
        <v>0</v>
      </c>
      <c r="W127" s="272">
        <v>0</v>
      </c>
      <c r="X127" s="272">
        <v>0</v>
      </c>
      <c r="Y127" s="272"/>
      <c r="Z127" s="272">
        <v>0</v>
      </c>
      <c r="AA127" s="272">
        <v>0</v>
      </c>
      <c r="AB127" s="272">
        <v>0</v>
      </c>
    </row>
    <row r="128" spans="1:33" ht="15" customHeight="1" x14ac:dyDescent="0.25">
      <c r="A128" s="116" t="s">
        <v>263</v>
      </c>
      <c r="B128" s="248">
        <v>0</v>
      </c>
      <c r="C128" s="248">
        <v>0</v>
      </c>
      <c r="D128" s="248">
        <v>0</v>
      </c>
      <c r="E128" s="248"/>
      <c r="F128" s="248">
        <v>0</v>
      </c>
      <c r="G128" s="248">
        <v>0</v>
      </c>
      <c r="H128" s="248">
        <v>0</v>
      </c>
      <c r="I128" s="248"/>
      <c r="J128" s="248">
        <v>0</v>
      </c>
      <c r="K128" s="248">
        <v>0</v>
      </c>
      <c r="L128" s="248">
        <v>0</v>
      </c>
      <c r="M128" s="248"/>
      <c r="N128" s="248">
        <v>0</v>
      </c>
      <c r="O128" s="248">
        <v>0</v>
      </c>
      <c r="P128" s="248">
        <v>0</v>
      </c>
      <c r="Q128" s="248"/>
      <c r="R128" s="248">
        <v>0</v>
      </c>
      <c r="S128" s="248">
        <v>0</v>
      </c>
      <c r="T128" s="248">
        <v>0</v>
      </c>
      <c r="U128" s="248"/>
      <c r="V128" s="248">
        <v>0</v>
      </c>
      <c r="W128" s="248">
        <v>0</v>
      </c>
      <c r="X128" s="248">
        <v>0</v>
      </c>
      <c r="Y128" s="248"/>
      <c r="Z128" s="248">
        <v>0</v>
      </c>
      <c r="AA128" s="248">
        <v>0</v>
      </c>
      <c r="AB128" s="248">
        <v>0</v>
      </c>
    </row>
    <row r="129" spans="1:33" ht="15" customHeight="1" x14ac:dyDescent="0.25">
      <c r="A129" s="116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</row>
    <row r="130" spans="1:33" s="124" customFormat="1" ht="15" customHeight="1" x14ac:dyDescent="0.25">
      <c r="A130" s="315" t="s">
        <v>474</v>
      </c>
      <c r="B130" s="315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108"/>
      <c r="AD130" s="108"/>
      <c r="AE130" s="108"/>
      <c r="AF130" s="108"/>
      <c r="AG130" s="108"/>
    </row>
    <row r="131" spans="1:33" s="124" customFormat="1" ht="15" customHeight="1" x14ac:dyDescent="0.25">
      <c r="A131" s="112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08"/>
      <c r="AD131" s="108"/>
      <c r="AE131" s="108"/>
      <c r="AF131" s="108"/>
      <c r="AG131" s="108"/>
    </row>
    <row r="132" spans="1:33" s="124" customFormat="1" ht="15" customHeight="1" x14ac:dyDescent="0.25">
      <c r="A132" s="113" t="s">
        <v>19</v>
      </c>
      <c r="B132" s="174">
        <f t="shared" ref="B132:D135" si="62">+B113/(B113+B12+B62)*100</f>
        <v>10.72973685793475</v>
      </c>
      <c r="C132" s="174">
        <f t="shared" si="62"/>
        <v>12.212539336722344</v>
      </c>
      <c r="D132" s="174">
        <f t="shared" si="62"/>
        <v>9.264761344089484</v>
      </c>
      <c r="E132" s="174"/>
      <c r="F132" s="174">
        <f t="shared" ref="F132:H135" si="63">+F113/(F113+F12+F62)*100</f>
        <v>14.429681537500869</v>
      </c>
      <c r="G132" s="174">
        <f t="shared" si="63"/>
        <v>16.32735335617819</v>
      </c>
      <c r="H132" s="174">
        <f t="shared" si="63"/>
        <v>12.404073728752779</v>
      </c>
      <c r="I132" s="174"/>
      <c r="J132" s="174">
        <f t="shared" ref="J132:L135" si="64">+J113/(J113+J12+J62)*100</f>
        <v>11.966865339933326</v>
      </c>
      <c r="K132" s="174">
        <f t="shared" si="64"/>
        <v>13.392137908812632</v>
      </c>
      <c r="L132" s="174">
        <f t="shared" si="64"/>
        <v>10.532290104187782</v>
      </c>
      <c r="M132" s="174"/>
      <c r="N132" s="174">
        <f t="shared" ref="N132:P135" si="65">+N113/(N113+N12+N62)*100</f>
        <v>6.3854047890535917</v>
      </c>
      <c r="O132" s="174">
        <f t="shared" si="65"/>
        <v>7.3636902410114589</v>
      </c>
      <c r="P132" s="174">
        <f t="shared" si="65"/>
        <v>5.4408468837919033</v>
      </c>
      <c r="Q132" s="174"/>
      <c r="R132" s="174">
        <f t="shared" ref="R132:T135" si="66">+R113/(R113+R12+R62)*100</f>
        <v>13.61471142129168</v>
      </c>
      <c r="S132" s="174">
        <f t="shared" si="66"/>
        <v>15.188875752969654</v>
      </c>
      <c r="T132" s="174">
        <f t="shared" si="66"/>
        <v>12.090487871354592</v>
      </c>
      <c r="U132" s="174"/>
      <c r="V132" s="174">
        <f t="shared" ref="V132:X135" si="67">+V113/(V113+V12+V62)*100</f>
        <v>4.5002734261910122</v>
      </c>
      <c r="W132" s="174">
        <f t="shared" si="67"/>
        <v>5.1269666022633178</v>
      </c>
      <c r="X132" s="174">
        <f t="shared" si="67"/>
        <v>3.9529978909310031</v>
      </c>
      <c r="Y132" s="174"/>
      <c r="Z132" s="174">
        <f t="shared" ref="Z132:AB134" si="68">+Z113/(Z113+Z12+Z62)*100</f>
        <v>0</v>
      </c>
      <c r="AA132" s="174">
        <f t="shared" si="68"/>
        <v>0</v>
      </c>
      <c r="AB132" s="174">
        <f t="shared" si="68"/>
        <v>0</v>
      </c>
      <c r="AC132" s="108"/>
      <c r="AD132" s="108"/>
      <c r="AE132" s="108"/>
      <c r="AF132" s="108"/>
      <c r="AG132" s="108"/>
    </row>
    <row r="133" spans="1:33" s="124" customFormat="1" ht="15" customHeight="1" x14ac:dyDescent="0.25">
      <c r="A133" s="108" t="s">
        <v>73</v>
      </c>
      <c r="B133" s="126">
        <f t="shared" si="62"/>
        <v>12.492701562004749</v>
      </c>
      <c r="C133" s="126">
        <f t="shared" si="62"/>
        <v>14.175799597405502</v>
      </c>
      <c r="D133" s="126">
        <f t="shared" si="62"/>
        <v>10.828088881023747</v>
      </c>
      <c r="E133" s="126"/>
      <c r="F133" s="126">
        <f t="shared" si="63"/>
        <v>16.337248927554825</v>
      </c>
      <c r="G133" s="126">
        <f t="shared" si="63"/>
        <v>18.410575547910788</v>
      </c>
      <c r="H133" s="126">
        <f t="shared" si="63"/>
        <v>14.10368519675203</v>
      </c>
      <c r="I133" s="126"/>
      <c r="J133" s="126">
        <f t="shared" si="64"/>
        <v>13.721052129991424</v>
      </c>
      <c r="K133" s="126">
        <f t="shared" si="64"/>
        <v>15.307283763277693</v>
      </c>
      <c r="L133" s="126">
        <f t="shared" si="64"/>
        <v>12.119325799655238</v>
      </c>
      <c r="M133" s="126"/>
      <c r="N133" s="126">
        <f t="shared" si="65"/>
        <v>7.4099013379395142</v>
      </c>
      <c r="O133" s="126">
        <f t="shared" si="65"/>
        <v>8.4508725794884061</v>
      </c>
      <c r="P133" s="126">
        <f t="shared" si="65"/>
        <v>6.4103299856527975</v>
      </c>
      <c r="Q133" s="126"/>
      <c r="R133" s="126">
        <f t="shared" si="66"/>
        <v>15.963258895035171</v>
      </c>
      <c r="S133" s="126">
        <f t="shared" si="66"/>
        <v>17.758632668658375</v>
      </c>
      <c r="T133" s="126">
        <f t="shared" si="66"/>
        <v>14.228160880950783</v>
      </c>
      <c r="U133" s="126"/>
      <c r="V133" s="126">
        <f t="shared" si="67"/>
        <v>5.5489382675483627</v>
      </c>
      <c r="W133" s="126">
        <f t="shared" si="67"/>
        <v>6.3532966056513231</v>
      </c>
      <c r="X133" s="126">
        <f t="shared" si="67"/>
        <v>4.8575574734591003</v>
      </c>
      <c r="Y133" s="126"/>
      <c r="Z133" s="126">
        <f t="shared" si="68"/>
        <v>0</v>
      </c>
      <c r="AA133" s="126">
        <f t="shared" si="68"/>
        <v>0</v>
      </c>
      <c r="AB133" s="126">
        <f t="shared" si="68"/>
        <v>0</v>
      </c>
      <c r="AC133" s="108"/>
      <c r="AD133" s="108"/>
      <c r="AE133" s="108"/>
      <c r="AF133" s="108"/>
      <c r="AG133" s="108"/>
    </row>
    <row r="134" spans="1:33" s="124" customFormat="1" ht="15" customHeight="1" x14ac:dyDescent="0.25">
      <c r="A134" s="108" t="s">
        <v>74</v>
      </c>
      <c r="B134" s="126">
        <f t="shared" si="62"/>
        <v>1.5934792186811573</v>
      </c>
      <c r="C134" s="126">
        <f t="shared" si="62"/>
        <v>2.0901697817092311</v>
      </c>
      <c r="D134" s="126">
        <f t="shared" si="62"/>
        <v>1.0667271901951885</v>
      </c>
      <c r="E134" s="126"/>
      <c r="F134" s="126">
        <f t="shared" si="63"/>
        <v>1.4015416958654519</v>
      </c>
      <c r="G134" s="126">
        <f t="shared" si="63"/>
        <v>1.7911456573166611</v>
      </c>
      <c r="H134" s="126">
        <f t="shared" si="63"/>
        <v>0.98217533648599487</v>
      </c>
      <c r="I134" s="126"/>
      <c r="J134" s="126">
        <f t="shared" si="64"/>
        <v>1.7407071622846781</v>
      </c>
      <c r="K134" s="126">
        <f t="shared" si="64"/>
        <v>2.1610317183687697</v>
      </c>
      <c r="L134" s="126">
        <f t="shared" si="64"/>
        <v>1.2849584278155708</v>
      </c>
      <c r="M134" s="126"/>
      <c r="N134" s="126">
        <f t="shared" si="65"/>
        <v>1.2619502868068833</v>
      </c>
      <c r="O134" s="126">
        <f t="shared" si="65"/>
        <v>1.9402985074626864</v>
      </c>
      <c r="P134" s="126">
        <f t="shared" si="65"/>
        <v>0.5490196078431373</v>
      </c>
      <c r="Q134" s="126"/>
      <c r="R134" s="126">
        <f t="shared" si="66"/>
        <v>2.9598308668076108</v>
      </c>
      <c r="S134" s="126">
        <f t="shared" si="66"/>
        <v>3.7721614485099959</v>
      </c>
      <c r="T134" s="126">
        <f t="shared" si="66"/>
        <v>2.1159874608150471</v>
      </c>
      <c r="U134" s="126"/>
      <c r="V134" s="126">
        <f t="shared" si="67"/>
        <v>0.72978682542730933</v>
      </c>
      <c r="W134" s="126">
        <f t="shared" si="67"/>
        <v>0.9878419452887538</v>
      </c>
      <c r="X134" s="126">
        <f t="shared" si="67"/>
        <v>0.46601941747572817</v>
      </c>
      <c r="Y134" s="126"/>
      <c r="Z134" s="126">
        <f t="shared" si="68"/>
        <v>0</v>
      </c>
      <c r="AA134" s="126">
        <f t="shared" si="68"/>
        <v>0</v>
      </c>
      <c r="AB134" s="126">
        <f t="shared" si="68"/>
        <v>0</v>
      </c>
      <c r="AC134" s="108"/>
      <c r="AD134" s="108"/>
      <c r="AE134" s="108"/>
      <c r="AF134" s="108"/>
      <c r="AG134" s="108"/>
    </row>
    <row r="135" spans="1:33" s="124" customFormat="1" ht="15" customHeight="1" x14ac:dyDescent="0.25">
      <c r="A135" s="108" t="s">
        <v>263</v>
      </c>
      <c r="B135" s="126">
        <f t="shared" si="62"/>
        <v>3.193370165745856</v>
      </c>
      <c r="C135" s="126">
        <f t="shared" si="62"/>
        <v>3.7298387096774195</v>
      </c>
      <c r="D135" s="126">
        <f t="shared" si="62"/>
        <v>2.7744982290436835</v>
      </c>
      <c r="E135" s="126"/>
      <c r="F135" s="126">
        <f t="shared" si="63"/>
        <v>4.3245869776482024</v>
      </c>
      <c r="G135" s="126">
        <f t="shared" si="63"/>
        <v>4.700854700854701</v>
      </c>
      <c r="H135" s="126">
        <f t="shared" si="63"/>
        <v>4.0106951871657754</v>
      </c>
      <c r="I135" s="126"/>
      <c r="J135" s="126">
        <f t="shared" si="64"/>
        <v>3.3864541832669319</v>
      </c>
      <c r="K135" s="126">
        <f t="shared" si="64"/>
        <v>4.0183696900114816</v>
      </c>
      <c r="L135" s="126">
        <f t="shared" si="64"/>
        <v>2.9023746701846966</v>
      </c>
      <c r="M135" s="126"/>
      <c r="N135" s="126">
        <f t="shared" si="65"/>
        <v>1.910480349344978</v>
      </c>
      <c r="O135" s="126">
        <f t="shared" si="65"/>
        <v>2.9904306220095696</v>
      </c>
      <c r="P135" s="126">
        <f t="shared" si="65"/>
        <v>1.0040160642570282</v>
      </c>
      <c r="Q135" s="126"/>
      <c r="R135" s="126">
        <f t="shared" si="66"/>
        <v>5.3736874613959236</v>
      </c>
      <c r="S135" s="126">
        <f t="shared" si="66"/>
        <v>5.8414464534075101</v>
      </c>
      <c r="T135" s="126">
        <f t="shared" si="66"/>
        <v>5</v>
      </c>
      <c r="U135" s="126"/>
      <c r="V135" s="126">
        <f t="shared" si="67"/>
        <v>0.65231572080887146</v>
      </c>
      <c r="W135" s="126">
        <f t="shared" si="67"/>
        <v>0.33003300330033003</v>
      </c>
      <c r="X135" s="126">
        <f t="shared" si="67"/>
        <v>0.86299892125134836</v>
      </c>
      <c r="Y135" s="126"/>
      <c r="Z135" s="126">
        <v>0</v>
      </c>
      <c r="AA135" s="126">
        <v>0</v>
      </c>
      <c r="AB135" s="126">
        <v>0</v>
      </c>
      <c r="AC135" s="108"/>
      <c r="AD135" s="108"/>
      <c r="AE135" s="108"/>
      <c r="AF135" s="108"/>
      <c r="AG135" s="108"/>
    </row>
    <row r="136" spans="1:33" s="124" customFormat="1" ht="15" customHeight="1" x14ac:dyDescent="0.25">
      <c r="A136" s="127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08"/>
      <c r="AD136" s="108"/>
      <c r="AE136" s="108"/>
      <c r="AF136" s="108"/>
      <c r="AG136" s="108"/>
    </row>
    <row r="137" spans="1:33" s="124" customFormat="1" ht="15" customHeight="1" x14ac:dyDescent="0.25">
      <c r="A137" s="113" t="s">
        <v>471</v>
      </c>
      <c r="B137" s="128"/>
      <c r="C137" s="128"/>
      <c r="D137" s="128"/>
      <c r="E137" s="129"/>
      <c r="F137" s="128"/>
      <c r="G137" s="128"/>
      <c r="H137" s="128"/>
      <c r="I137" s="129"/>
      <c r="J137" s="128"/>
      <c r="K137" s="128"/>
      <c r="L137" s="128"/>
      <c r="M137" s="129"/>
      <c r="N137" s="128"/>
      <c r="O137" s="128"/>
      <c r="P137" s="128"/>
      <c r="Q137" s="129"/>
      <c r="R137" s="128"/>
      <c r="S137" s="128"/>
      <c r="T137" s="128"/>
      <c r="U137" s="129"/>
      <c r="V137" s="128"/>
      <c r="W137" s="128"/>
      <c r="X137" s="128"/>
      <c r="Y137" s="129"/>
      <c r="Z137" s="128"/>
      <c r="AA137" s="128"/>
      <c r="AB137" s="128"/>
      <c r="AC137" s="108"/>
      <c r="AD137" s="108"/>
      <c r="AE137" s="108"/>
      <c r="AF137" s="108"/>
      <c r="AG137" s="108"/>
    </row>
    <row r="138" spans="1:33" s="124" customFormat="1" ht="15" customHeight="1" x14ac:dyDescent="0.25">
      <c r="A138" s="138" t="s">
        <v>19</v>
      </c>
      <c r="B138" s="174">
        <f t="shared" ref="B138:D141" si="69">+B119/(B119+B18+B68)*100</f>
        <v>11.819099936368573</v>
      </c>
      <c r="C138" s="174">
        <f t="shared" si="69"/>
        <v>13.268128479455763</v>
      </c>
      <c r="D138" s="174">
        <f t="shared" si="69"/>
        <v>10.393115270570794</v>
      </c>
      <c r="E138" s="174"/>
      <c r="F138" s="174">
        <f t="shared" ref="F138:H141" si="70">+F119/(F119+F18+F68)*100</f>
        <v>16.237338456164863</v>
      </c>
      <c r="G138" s="174">
        <f t="shared" si="70"/>
        <v>18.160237388724035</v>
      </c>
      <c r="H138" s="174">
        <f t="shared" si="70"/>
        <v>14.195697182464666</v>
      </c>
      <c r="I138" s="174"/>
      <c r="J138" s="174">
        <f t="shared" ref="J138:L141" si="71">+J119/(J119+J18+J68)*100</f>
        <v>13.103677731425792</v>
      </c>
      <c r="K138" s="174">
        <f t="shared" si="71"/>
        <v>14.476717381281698</v>
      </c>
      <c r="L138" s="174">
        <f t="shared" si="71"/>
        <v>11.732815057283142</v>
      </c>
      <c r="M138" s="174"/>
      <c r="N138" s="174">
        <f t="shared" ref="N138:P141" si="72">+N119/(N119+N18+N68)*100</f>
        <v>6.9599414669837216</v>
      </c>
      <c r="O138" s="174">
        <f t="shared" si="72"/>
        <v>7.8716110937986912</v>
      </c>
      <c r="P138" s="174">
        <f t="shared" si="72"/>
        <v>6.087008414393984</v>
      </c>
      <c r="Q138" s="174"/>
      <c r="R138" s="174">
        <f t="shared" ref="R138:T141" si="73">+R119/(R119+R18+R68)*100</f>
        <v>14.768394294591157</v>
      </c>
      <c r="S138" s="174">
        <f t="shared" si="73"/>
        <v>16.153956216912292</v>
      </c>
      <c r="T138" s="174">
        <f t="shared" si="73"/>
        <v>13.418374459779731</v>
      </c>
      <c r="U138" s="174"/>
      <c r="V138" s="174">
        <f t="shared" ref="V138:X141" si="74">+V119/(V119+V18+V68)*100</f>
        <v>4.9371742555856333</v>
      </c>
      <c r="W138" s="174">
        <f t="shared" si="74"/>
        <v>5.569049271339348</v>
      </c>
      <c r="X138" s="174">
        <f t="shared" si="74"/>
        <v>4.386296604401422</v>
      </c>
      <c r="Y138" s="174"/>
      <c r="Z138" s="174">
        <f t="shared" ref="Z138:AB140" si="75">+Z119/(Z119+Z18+Z68)*100</f>
        <v>0</v>
      </c>
      <c r="AA138" s="174">
        <f t="shared" si="75"/>
        <v>0</v>
      </c>
      <c r="AB138" s="174">
        <f t="shared" si="75"/>
        <v>0</v>
      </c>
      <c r="AC138" s="108"/>
      <c r="AD138" s="108"/>
      <c r="AE138" s="108"/>
      <c r="AF138" s="108"/>
      <c r="AG138" s="108"/>
    </row>
    <row r="139" spans="1:33" ht="15" customHeight="1" x14ac:dyDescent="0.25">
      <c r="A139" s="108" t="s">
        <v>73</v>
      </c>
      <c r="B139" s="126">
        <f t="shared" si="69"/>
        <v>14.373950940840425</v>
      </c>
      <c r="C139" s="126">
        <f t="shared" si="69"/>
        <v>16.072170455219894</v>
      </c>
      <c r="D139" s="126">
        <f t="shared" si="69"/>
        <v>12.701636469900643</v>
      </c>
      <c r="E139" s="130"/>
      <c r="F139" s="126">
        <f t="shared" si="70"/>
        <v>19.018469104797781</v>
      </c>
      <c r="G139" s="126">
        <f t="shared" si="70"/>
        <v>21.159288457651101</v>
      </c>
      <c r="H139" s="126">
        <f t="shared" si="70"/>
        <v>16.720902484000433</v>
      </c>
      <c r="I139" s="130"/>
      <c r="J139" s="126">
        <f t="shared" si="71"/>
        <v>15.62864621109394</v>
      </c>
      <c r="K139" s="126">
        <f t="shared" si="71"/>
        <v>17.205724733623352</v>
      </c>
      <c r="L139" s="126">
        <f t="shared" si="71"/>
        <v>14.050473186119875</v>
      </c>
      <c r="M139" s="130"/>
      <c r="N139" s="126">
        <f t="shared" si="72"/>
        <v>8.4250357156646967</v>
      </c>
      <c r="O139" s="126">
        <f t="shared" si="72"/>
        <v>9.4044881452700029</v>
      </c>
      <c r="P139" s="126">
        <f t="shared" si="72"/>
        <v>7.4954846478025292</v>
      </c>
      <c r="Q139" s="130"/>
      <c r="R139" s="126">
        <f t="shared" si="73"/>
        <v>18.199861527809833</v>
      </c>
      <c r="S139" s="126">
        <f t="shared" si="73"/>
        <v>19.814589381028185</v>
      </c>
      <c r="T139" s="126">
        <f t="shared" si="73"/>
        <v>16.630256690333152</v>
      </c>
      <c r="U139" s="130"/>
      <c r="V139" s="126">
        <f t="shared" si="74"/>
        <v>6.4683195592286493</v>
      </c>
      <c r="W139" s="126">
        <f t="shared" si="74"/>
        <v>7.3313432835820898</v>
      </c>
      <c r="X139" s="126">
        <f t="shared" si="74"/>
        <v>5.7289002557544757</v>
      </c>
      <c r="Y139" s="130"/>
      <c r="Z139" s="126">
        <f t="shared" si="75"/>
        <v>0</v>
      </c>
      <c r="AA139" s="126">
        <f t="shared" si="75"/>
        <v>0</v>
      </c>
      <c r="AB139" s="126">
        <f t="shared" si="75"/>
        <v>0</v>
      </c>
    </row>
    <row r="140" spans="1:33" ht="15" customHeight="1" x14ac:dyDescent="0.25">
      <c r="A140" s="108" t="s">
        <v>74</v>
      </c>
      <c r="B140" s="126">
        <f t="shared" si="69"/>
        <v>1.6355582478325068</v>
      </c>
      <c r="C140" s="126">
        <f t="shared" si="69"/>
        <v>2.1545701889844842</v>
      </c>
      <c r="D140" s="126">
        <f t="shared" si="69"/>
        <v>1.0847510535351959</v>
      </c>
      <c r="E140" s="130"/>
      <c r="F140" s="126">
        <f t="shared" si="70"/>
        <v>1.4301230992034757</v>
      </c>
      <c r="G140" s="126">
        <f t="shared" si="70"/>
        <v>1.8492672714584788</v>
      </c>
      <c r="H140" s="126">
        <f t="shared" si="70"/>
        <v>0.97817908201655379</v>
      </c>
      <c r="I140" s="130"/>
      <c r="J140" s="126">
        <f t="shared" si="71"/>
        <v>1.7930519237952933</v>
      </c>
      <c r="K140" s="126">
        <f t="shared" si="71"/>
        <v>2.223019003226963</v>
      </c>
      <c r="L140" s="126">
        <f t="shared" si="71"/>
        <v>1.3255360623781676</v>
      </c>
      <c r="M140" s="130"/>
      <c r="N140" s="126">
        <f t="shared" si="72"/>
        <v>1.3015184381778742</v>
      </c>
      <c r="O140" s="126">
        <f t="shared" si="72"/>
        <v>2.0015396458814472</v>
      </c>
      <c r="P140" s="126">
        <f t="shared" si="72"/>
        <v>0.56611403154063888</v>
      </c>
      <c r="Q140" s="130"/>
      <c r="R140" s="126">
        <f t="shared" si="73"/>
        <v>3.0357142857142856</v>
      </c>
      <c r="S140" s="126">
        <f t="shared" si="73"/>
        <v>3.8759689922480618</v>
      </c>
      <c r="T140" s="126">
        <f t="shared" si="73"/>
        <v>2.154471544715447</v>
      </c>
      <c r="U140" s="130"/>
      <c r="V140" s="126">
        <f t="shared" si="74"/>
        <v>0.74980268350434098</v>
      </c>
      <c r="W140" s="126">
        <f t="shared" si="74"/>
        <v>1.0208087946603848</v>
      </c>
      <c r="X140" s="126">
        <f t="shared" si="74"/>
        <v>0.47600158667195558</v>
      </c>
      <c r="Y140" s="130"/>
      <c r="Z140" s="126">
        <f t="shared" si="75"/>
        <v>0</v>
      </c>
      <c r="AA140" s="126">
        <f t="shared" si="75"/>
        <v>0</v>
      </c>
      <c r="AB140" s="126">
        <f t="shared" si="75"/>
        <v>0</v>
      </c>
    </row>
    <row r="141" spans="1:33" ht="15" customHeight="1" x14ac:dyDescent="0.25">
      <c r="A141" s="108" t="s">
        <v>263</v>
      </c>
      <c r="B141" s="126">
        <f t="shared" si="69"/>
        <v>3.193370165745856</v>
      </c>
      <c r="C141" s="126">
        <f t="shared" si="69"/>
        <v>3.7298387096774195</v>
      </c>
      <c r="D141" s="126">
        <f t="shared" si="69"/>
        <v>2.7744982290436835</v>
      </c>
      <c r="E141" s="130"/>
      <c r="F141" s="126">
        <f t="shared" si="70"/>
        <v>4.3245869776482024</v>
      </c>
      <c r="G141" s="126">
        <f t="shared" si="70"/>
        <v>4.700854700854701</v>
      </c>
      <c r="H141" s="126">
        <f t="shared" si="70"/>
        <v>4.0106951871657754</v>
      </c>
      <c r="I141" s="130"/>
      <c r="J141" s="126">
        <f t="shared" si="71"/>
        <v>3.3864541832669319</v>
      </c>
      <c r="K141" s="126">
        <f t="shared" si="71"/>
        <v>4.0183696900114816</v>
      </c>
      <c r="L141" s="126">
        <f t="shared" si="71"/>
        <v>2.9023746701846966</v>
      </c>
      <c r="M141" s="130"/>
      <c r="N141" s="126">
        <f t="shared" si="72"/>
        <v>1.910480349344978</v>
      </c>
      <c r="O141" s="126">
        <f t="shared" si="72"/>
        <v>2.9904306220095696</v>
      </c>
      <c r="P141" s="126">
        <f t="shared" si="72"/>
        <v>1.0040160642570282</v>
      </c>
      <c r="Q141" s="130"/>
      <c r="R141" s="126">
        <f t="shared" si="73"/>
        <v>5.3736874613959236</v>
      </c>
      <c r="S141" s="126">
        <f t="shared" si="73"/>
        <v>5.8414464534075101</v>
      </c>
      <c r="T141" s="126">
        <f t="shared" si="73"/>
        <v>5</v>
      </c>
      <c r="U141" s="130"/>
      <c r="V141" s="126">
        <f t="shared" si="74"/>
        <v>0.65231572080887146</v>
      </c>
      <c r="W141" s="126">
        <f t="shared" si="74"/>
        <v>0.33003300330033003</v>
      </c>
      <c r="X141" s="126">
        <f t="shared" si="74"/>
        <v>0.86299892125134836</v>
      </c>
      <c r="Y141" s="130"/>
      <c r="Z141" s="126">
        <v>0</v>
      </c>
      <c r="AA141" s="126">
        <v>0</v>
      </c>
      <c r="AB141" s="126">
        <v>0</v>
      </c>
    </row>
    <row r="142" spans="1:33" ht="15" customHeigh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33" ht="15" customHeight="1" x14ac:dyDescent="0.25">
      <c r="A143" s="139" t="s">
        <v>472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33" ht="15" customHeight="1" x14ac:dyDescent="0.25">
      <c r="A144" s="140" t="s">
        <v>19</v>
      </c>
      <c r="B144" s="174">
        <f t="shared" ref="B144:D146" si="76">+B125/(B125+B24+B74)*100</f>
        <v>6.5662650602409638</v>
      </c>
      <c r="C144" s="174">
        <f t="shared" si="76"/>
        <v>8.2163703604687424</v>
      </c>
      <c r="D144" s="174">
        <f t="shared" si="76"/>
        <v>4.9112928453322606</v>
      </c>
      <c r="E144" s="174"/>
      <c r="F144" s="174">
        <f t="shared" ref="F144:H146" si="77">+F125/(F125+F24+F74)*100</f>
        <v>7.4383654170888214</v>
      </c>
      <c r="G144" s="174">
        <f t="shared" si="77"/>
        <v>9.3264248704663206</v>
      </c>
      <c r="H144" s="174">
        <f t="shared" si="77"/>
        <v>5.381086803105152</v>
      </c>
      <c r="I144" s="174"/>
      <c r="J144" s="174">
        <f t="shared" ref="J144:L146" si="78">+J125/(J125+J24+J74)*100</f>
        <v>7.7048551141815382</v>
      </c>
      <c r="K144" s="174">
        <f t="shared" si="78"/>
        <v>9.4026757113246653</v>
      </c>
      <c r="L144" s="174">
        <f t="shared" si="78"/>
        <v>5.9433040078201369</v>
      </c>
      <c r="M144" s="174"/>
      <c r="N144" s="174">
        <f t="shared" ref="N144:P146" si="79">+N125/(N125+N24+N74)*100</f>
        <v>4.1463704407746231</v>
      </c>
      <c r="O144" s="174">
        <f t="shared" si="79"/>
        <v>5.4246966452533911</v>
      </c>
      <c r="P144" s="174">
        <f t="shared" si="79"/>
        <v>2.8713811105837683</v>
      </c>
      <c r="Q144" s="174"/>
      <c r="R144" s="174">
        <f t="shared" ref="R144:T146" si="80">+R125/(R125+R24+R74)*100</f>
        <v>9.416752312435765</v>
      </c>
      <c r="S144" s="174">
        <f t="shared" si="80"/>
        <v>11.624834874504623</v>
      </c>
      <c r="T144" s="174">
        <f t="shared" si="80"/>
        <v>7.3268317079269814</v>
      </c>
      <c r="U144" s="174"/>
      <c r="V144" s="174">
        <f t="shared" ref="V144:X146" si="81">+V125/(V125+V24+V74)*100</f>
        <v>2.793560606060606</v>
      </c>
      <c r="W144" s="174">
        <f t="shared" si="81"/>
        <v>3.407557354925776</v>
      </c>
      <c r="X144" s="174">
        <f t="shared" si="81"/>
        <v>2.2538552787663106</v>
      </c>
      <c r="Y144" s="174"/>
      <c r="Z144" s="174">
        <v>0</v>
      </c>
      <c r="AA144" s="174">
        <v>0</v>
      </c>
      <c r="AB144" s="174">
        <v>0</v>
      </c>
    </row>
    <row r="145" spans="1:28" ht="15" customHeight="1" x14ac:dyDescent="0.25">
      <c r="A145" s="108" t="s">
        <v>73</v>
      </c>
      <c r="B145" s="126">
        <f t="shared" si="76"/>
        <v>6.6845466736368389</v>
      </c>
      <c r="C145" s="126">
        <f t="shared" si="76"/>
        <v>8.372684344351617</v>
      </c>
      <c r="D145" s="126">
        <f t="shared" si="76"/>
        <v>4.9924907841441772</v>
      </c>
      <c r="E145" s="130"/>
      <c r="F145" s="126">
        <f t="shared" si="77"/>
        <v>7.5471698113207548</v>
      </c>
      <c r="G145" s="126">
        <f t="shared" si="77"/>
        <v>9.4690120006575693</v>
      </c>
      <c r="H145" s="126">
        <f t="shared" si="77"/>
        <v>5.4509592971131431</v>
      </c>
      <c r="I145" s="130"/>
      <c r="J145" s="126">
        <f t="shared" si="78"/>
        <v>7.8257479777799439</v>
      </c>
      <c r="K145" s="126">
        <f t="shared" si="78"/>
        <v>9.5465850392194387</v>
      </c>
      <c r="L145" s="126">
        <f t="shared" si="78"/>
        <v>6.0389352403655145</v>
      </c>
      <c r="M145" s="130"/>
      <c r="N145" s="126">
        <f t="shared" si="79"/>
        <v>4.22620489222572</v>
      </c>
      <c r="O145" s="126">
        <f t="shared" si="79"/>
        <v>5.5326377092938603</v>
      </c>
      <c r="P145" s="126">
        <f t="shared" si="79"/>
        <v>2.9248247522359199</v>
      </c>
      <c r="Q145" s="130"/>
      <c r="R145" s="126">
        <f t="shared" si="80"/>
        <v>9.6050387088308629</v>
      </c>
      <c r="S145" s="126">
        <f t="shared" si="80"/>
        <v>11.847065158858374</v>
      </c>
      <c r="T145" s="126">
        <f t="shared" si="80"/>
        <v>7.4737650371128739</v>
      </c>
      <c r="U145" s="130"/>
      <c r="V145" s="126">
        <f t="shared" si="81"/>
        <v>2.8562207519767631</v>
      </c>
      <c r="W145" s="126">
        <f t="shared" si="81"/>
        <v>3.5081625564432097</v>
      </c>
      <c r="X145" s="126">
        <f t="shared" si="81"/>
        <v>2.2905364677516573</v>
      </c>
      <c r="Y145" s="130"/>
      <c r="Z145" s="126">
        <v>0</v>
      </c>
      <c r="AA145" s="126">
        <v>0</v>
      </c>
      <c r="AB145" s="126">
        <v>0</v>
      </c>
    </row>
    <row r="146" spans="1:28" ht="15" customHeight="1" x14ac:dyDescent="0.25">
      <c r="A146" s="108" t="s">
        <v>74</v>
      </c>
      <c r="B146" s="126">
        <f t="shared" si="76"/>
        <v>0.24301336573511542</v>
      </c>
      <c r="C146" s="126">
        <f t="shared" si="76"/>
        <v>0</v>
      </c>
      <c r="D146" s="126">
        <f t="shared" si="76"/>
        <v>0.49504950495049505</v>
      </c>
      <c r="E146" s="130"/>
      <c r="F146" s="126">
        <f t="shared" si="77"/>
        <v>0.54347826086956519</v>
      </c>
      <c r="G146" s="126">
        <f t="shared" si="77"/>
        <v>0</v>
      </c>
      <c r="H146" s="126">
        <f t="shared" si="77"/>
        <v>1.098901098901099</v>
      </c>
      <c r="I146" s="130"/>
      <c r="J146" s="126">
        <f t="shared" si="78"/>
        <v>0</v>
      </c>
      <c r="K146" s="126">
        <f t="shared" si="78"/>
        <v>0</v>
      </c>
      <c r="L146" s="126">
        <f t="shared" si="78"/>
        <v>0</v>
      </c>
      <c r="M146" s="130"/>
      <c r="N146" s="126">
        <f t="shared" si="79"/>
        <v>0</v>
      </c>
      <c r="O146" s="126">
        <f t="shared" si="79"/>
        <v>0</v>
      </c>
      <c r="P146" s="126">
        <f t="shared" si="79"/>
        <v>0</v>
      </c>
      <c r="Q146" s="130"/>
      <c r="R146" s="126">
        <f t="shared" si="80"/>
        <v>0.61349693251533743</v>
      </c>
      <c r="S146" s="126">
        <f t="shared" si="80"/>
        <v>0</v>
      </c>
      <c r="T146" s="126">
        <f t="shared" si="80"/>
        <v>1.0869565217391304</v>
      </c>
      <c r="U146" s="130"/>
      <c r="V146" s="126">
        <f t="shared" si="81"/>
        <v>0</v>
      </c>
      <c r="W146" s="126">
        <f t="shared" si="81"/>
        <v>0</v>
      </c>
      <c r="X146" s="126">
        <f t="shared" si="81"/>
        <v>0</v>
      </c>
      <c r="Y146" s="130"/>
      <c r="Z146" s="126">
        <v>0</v>
      </c>
      <c r="AA146" s="126">
        <v>0</v>
      </c>
      <c r="AB146" s="126">
        <v>0</v>
      </c>
    </row>
    <row r="147" spans="1:28" ht="15" customHeight="1" thickBot="1" x14ac:dyDescent="0.3">
      <c r="A147" s="123" t="s">
        <v>263</v>
      </c>
      <c r="B147" s="232">
        <v>0</v>
      </c>
      <c r="C147" s="232">
        <v>0</v>
      </c>
      <c r="D147" s="232">
        <v>0</v>
      </c>
      <c r="E147" s="250"/>
      <c r="F147" s="232">
        <v>0</v>
      </c>
      <c r="G147" s="232">
        <v>0</v>
      </c>
      <c r="H147" s="232">
        <v>0</v>
      </c>
      <c r="I147" s="250"/>
      <c r="J147" s="232">
        <v>0</v>
      </c>
      <c r="K147" s="232">
        <v>0</v>
      </c>
      <c r="L147" s="232">
        <v>0</v>
      </c>
      <c r="M147" s="250"/>
      <c r="N147" s="232">
        <v>0</v>
      </c>
      <c r="O147" s="232">
        <v>0</v>
      </c>
      <c r="P147" s="232">
        <v>0</v>
      </c>
      <c r="Q147" s="250"/>
      <c r="R147" s="232">
        <v>0</v>
      </c>
      <c r="S147" s="232">
        <v>0</v>
      </c>
      <c r="T147" s="232">
        <v>0</v>
      </c>
      <c r="U147" s="250"/>
      <c r="V147" s="232">
        <v>0</v>
      </c>
      <c r="W147" s="232">
        <v>0</v>
      </c>
      <c r="X147" s="232">
        <v>0</v>
      </c>
      <c r="Y147" s="250"/>
      <c r="Z147" s="232">
        <v>0</v>
      </c>
      <c r="AA147" s="232">
        <v>0</v>
      </c>
      <c r="AB147" s="232">
        <v>0</v>
      </c>
    </row>
    <row r="148" spans="1:28" ht="15" customHeight="1" x14ac:dyDescent="0.25">
      <c r="A148" s="317" t="s">
        <v>256</v>
      </c>
      <c r="B148" s="317"/>
      <c r="C148" s="317"/>
      <c r="D148" s="317"/>
      <c r="E148" s="317"/>
      <c r="F148" s="317"/>
      <c r="G148" s="317"/>
      <c r="H148" s="317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  <c r="S148" s="317"/>
      <c r="T148" s="317"/>
      <c r="U148" s="317"/>
      <c r="V148" s="317"/>
      <c r="W148" s="317"/>
      <c r="X148" s="317"/>
      <c r="Y148" s="317"/>
      <c r="Z148" s="317"/>
      <c r="AA148" s="317"/>
      <c r="AB148" s="317"/>
    </row>
    <row r="149" spans="1:28" ht="15" customHeight="1" x14ac:dyDescent="0.25">
      <c r="A149" s="318" t="s">
        <v>242</v>
      </c>
      <c r="B149" s="318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</row>
  </sheetData>
  <mergeCells count="54">
    <mergeCell ref="A60:AB60"/>
    <mergeCell ref="A79:AB79"/>
    <mergeCell ref="A97:AB97"/>
    <mergeCell ref="A98:AB98"/>
    <mergeCell ref="A108:A109"/>
    <mergeCell ref="B108:D108"/>
    <mergeCell ref="F108:H108"/>
    <mergeCell ref="A106:AB106"/>
    <mergeCell ref="A102:AB102"/>
    <mergeCell ref="A103:AB103"/>
    <mergeCell ref="A104:AB104"/>
    <mergeCell ref="A105:AB105"/>
    <mergeCell ref="A1:AB1"/>
    <mergeCell ref="A2:AB2"/>
    <mergeCell ref="A3:AB3"/>
    <mergeCell ref="A4:AB4"/>
    <mergeCell ref="A5:AB5"/>
    <mergeCell ref="V57:X57"/>
    <mergeCell ref="Z57:AB57"/>
    <mergeCell ref="N7:P7"/>
    <mergeCell ref="R7:T7"/>
    <mergeCell ref="V7:X7"/>
    <mergeCell ref="Z7:AB7"/>
    <mergeCell ref="A10:AB10"/>
    <mergeCell ref="A55:AB55"/>
    <mergeCell ref="A51:AB51"/>
    <mergeCell ref="A52:AB52"/>
    <mergeCell ref="A53:AB53"/>
    <mergeCell ref="A54:AB54"/>
    <mergeCell ref="A7:A8"/>
    <mergeCell ref="B7:D7"/>
    <mergeCell ref="F7:H7"/>
    <mergeCell ref="J7:L7"/>
    <mergeCell ref="B57:D57"/>
    <mergeCell ref="F57:H57"/>
    <mergeCell ref="J57:L57"/>
    <mergeCell ref="N57:P57"/>
    <mergeCell ref="R57:T57"/>
    <mergeCell ref="A111:AB111"/>
    <mergeCell ref="A130:AB130"/>
    <mergeCell ref="A148:AB148"/>
    <mergeCell ref="A149:AB149"/>
    <mergeCell ref="AE1:AF2"/>
    <mergeCell ref="AE51:AF52"/>
    <mergeCell ref="AE102:AF103"/>
    <mergeCell ref="J108:L108"/>
    <mergeCell ref="N108:P108"/>
    <mergeCell ref="R108:T108"/>
    <mergeCell ref="V108:X108"/>
    <mergeCell ref="Z108:AB108"/>
    <mergeCell ref="A29:AB29"/>
    <mergeCell ref="A47:AB47"/>
    <mergeCell ref="A48:AB48"/>
    <mergeCell ref="A57:A58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  <hyperlink ref="AE102" r:id="rId3" location="INDICE!A1"/>
    <hyperlink ref="AE102:AF10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activeCell="AD1" sqref="AD1:AF2"/>
    </sheetView>
  </sheetViews>
  <sheetFormatPr baseColWidth="10" defaultRowHeight="15" customHeight="1" x14ac:dyDescent="0.25"/>
  <cols>
    <col min="1" max="1" width="17.7109375" style="124" customWidth="1"/>
    <col min="2" max="4" width="7.7109375" style="124" customWidth="1"/>
    <col min="5" max="5" width="1.42578125" style="124" customWidth="1"/>
    <col min="6" max="8" width="7" style="124" customWidth="1"/>
    <col min="9" max="9" width="1.42578125" style="124" customWidth="1"/>
    <col min="10" max="12" width="7" style="124" customWidth="1"/>
    <col min="13" max="13" width="1.85546875" style="124" customWidth="1"/>
    <col min="14" max="16" width="7" style="124" customWidth="1"/>
    <col min="17" max="17" width="1.5703125" style="124" customWidth="1"/>
    <col min="18" max="20" width="7" style="124" customWidth="1"/>
    <col min="21" max="21" width="1.140625" style="124" customWidth="1"/>
    <col min="22" max="24" width="7" style="124" customWidth="1"/>
    <col min="25" max="25" width="1.42578125" style="124" customWidth="1"/>
    <col min="26" max="28" width="6.5703125" style="124" customWidth="1"/>
    <col min="29" max="30" width="6.5703125" style="108" customWidth="1"/>
    <col min="31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21" t="s">
        <v>303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D1" s="29"/>
      <c r="AE1" s="308" t="s">
        <v>356</v>
      </c>
      <c r="AF1" s="308"/>
    </row>
    <row r="2" spans="1:32" ht="15" customHeight="1" x14ac:dyDescent="0.2">
      <c r="A2" s="321" t="s">
        <v>147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D2" s="30"/>
      <c r="AE2" s="308"/>
      <c r="AF2" s="308"/>
    </row>
    <row r="3" spans="1:32" ht="15" customHeight="1" x14ac:dyDescent="0.2">
      <c r="A3" s="321" t="s">
        <v>254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D3" s="96"/>
      <c r="AE3" s="96"/>
      <c r="AF3" s="96"/>
    </row>
    <row r="4" spans="1:32" ht="15" customHeight="1" x14ac:dyDescent="0.25">
      <c r="A4" s="321" t="s">
        <v>264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</row>
    <row r="5" spans="1:32" ht="15" customHeight="1" x14ac:dyDescent="0.25">
      <c r="A5" s="321" t="s">
        <v>248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</row>
    <row r="6" spans="1:32" ht="15" customHeight="1" x14ac:dyDescent="0.25">
      <c r="A6" s="321" t="s">
        <v>513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23" t="s">
        <v>260</v>
      </c>
      <c r="B8" s="316" t="s">
        <v>261</v>
      </c>
      <c r="C8" s="316"/>
      <c r="D8" s="316"/>
      <c r="E8" s="109"/>
      <c r="F8" s="316" t="s">
        <v>116</v>
      </c>
      <c r="G8" s="316"/>
      <c r="H8" s="316"/>
      <c r="I8" s="109"/>
      <c r="J8" s="316" t="s">
        <v>117</v>
      </c>
      <c r="K8" s="316"/>
      <c r="L8" s="316"/>
      <c r="M8" s="109"/>
      <c r="N8" s="316" t="s">
        <v>118</v>
      </c>
      <c r="O8" s="316"/>
      <c r="P8" s="316"/>
      <c r="Q8" s="109"/>
      <c r="R8" s="316" t="s">
        <v>119</v>
      </c>
      <c r="S8" s="316"/>
      <c r="T8" s="316"/>
      <c r="U8" s="109"/>
      <c r="V8" s="316" t="s">
        <v>120</v>
      </c>
      <c r="W8" s="316"/>
      <c r="X8" s="316"/>
      <c r="Y8" s="109"/>
      <c r="Z8" s="316" t="s">
        <v>121</v>
      </c>
      <c r="AA8" s="316"/>
      <c r="AB8" s="316"/>
    </row>
    <row r="9" spans="1:32" ht="15" customHeight="1" thickBot="1" x14ac:dyDescent="0.3">
      <c r="A9" s="324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SUM(B13:B39)</f>
        <v>216119</v>
      </c>
      <c r="C11" s="153">
        <f>SUM(C13:C39)</f>
        <v>107406</v>
      </c>
      <c r="D11" s="153">
        <f>SUM(D13:D39)</f>
        <v>108713</v>
      </c>
      <c r="E11" s="153"/>
      <c r="F11" s="153">
        <f>SUM(F13:F39)</f>
        <v>57652</v>
      </c>
      <c r="G11" s="153">
        <f>SUM(G13:G39)</f>
        <v>29766</v>
      </c>
      <c r="H11" s="153">
        <f>SUM(H13:H39)</f>
        <v>27886</v>
      </c>
      <c r="I11" s="153"/>
      <c r="J11" s="153">
        <f>SUM(J13:J39)</f>
        <v>49495</v>
      </c>
      <c r="K11" s="153">
        <f>SUM(K13:K39)</f>
        <v>24828</v>
      </c>
      <c r="L11" s="153">
        <f>SUM(L13:L39)</f>
        <v>24667</v>
      </c>
      <c r="M11" s="153"/>
      <c r="N11" s="153">
        <f>SUM(N13:N39)</f>
        <v>41219</v>
      </c>
      <c r="O11" s="153">
        <f>SUM(O13:O39)</f>
        <v>20248</v>
      </c>
      <c r="P11" s="153">
        <f>SUM(P13:P39)</f>
        <v>20971</v>
      </c>
      <c r="Q11" s="153"/>
      <c r="R11" s="153">
        <f>SUM(R13:R39)</f>
        <v>36108</v>
      </c>
      <c r="S11" s="153">
        <f>SUM(S13:S39)</f>
        <v>17763</v>
      </c>
      <c r="T11" s="153">
        <f>SUM(T13:T39)</f>
        <v>18345</v>
      </c>
      <c r="U11" s="153"/>
      <c r="V11" s="153">
        <f>SUM(V13:V39)</f>
        <v>31087</v>
      </c>
      <c r="W11" s="153">
        <f>SUM(W13:W39)</f>
        <v>14492</v>
      </c>
      <c r="X11" s="153">
        <f>SUM(X13:X39)</f>
        <v>16595</v>
      </c>
      <c r="Y11" s="153"/>
      <c r="Z11" s="153">
        <f>SUM(Z13:Z39)</f>
        <v>558</v>
      </c>
      <c r="AA11" s="153">
        <f>SUM(AA13:AA39)</f>
        <v>309</v>
      </c>
      <c r="AB11" s="153">
        <f>SUM(AB13:AB39)</f>
        <v>249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15624</v>
      </c>
      <c r="C13" s="272">
        <v>8101</v>
      </c>
      <c r="D13" s="272">
        <v>7523</v>
      </c>
      <c r="E13" s="272"/>
      <c r="F13" s="272">
        <v>4436</v>
      </c>
      <c r="G13" s="272">
        <v>2405</v>
      </c>
      <c r="H13" s="272">
        <v>2031</v>
      </c>
      <c r="I13" s="272"/>
      <c r="J13" s="272">
        <v>3553</v>
      </c>
      <c r="K13" s="272">
        <v>1878</v>
      </c>
      <c r="L13" s="272">
        <v>1675</v>
      </c>
      <c r="M13" s="272"/>
      <c r="N13" s="272">
        <v>2888</v>
      </c>
      <c r="O13" s="272">
        <v>1489</v>
      </c>
      <c r="P13" s="272">
        <v>1399</v>
      </c>
      <c r="Q13" s="272"/>
      <c r="R13" s="272">
        <v>2494</v>
      </c>
      <c r="S13" s="272">
        <v>1205</v>
      </c>
      <c r="T13" s="272">
        <v>1289</v>
      </c>
      <c r="U13" s="272"/>
      <c r="V13" s="272">
        <v>2238</v>
      </c>
      <c r="W13" s="272">
        <v>1109</v>
      </c>
      <c r="X13" s="272">
        <v>1129</v>
      </c>
      <c r="Y13" s="272"/>
      <c r="Z13" s="272">
        <v>15</v>
      </c>
      <c r="AA13" s="272">
        <v>15</v>
      </c>
      <c r="AB13" s="272">
        <v>0</v>
      </c>
    </row>
    <row r="14" spans="1:32" ht="15" customHeight="1" x14ac:dyDescent="0.2">
      <c r="A14" s="108" t="s">
        <v>80</v>
      </c>
      <c r="B14" s="272">
        <v>19512</v>
      </c>
      <c r="C14" s="272">
        <v>9786</v>
      </c>
      <c r="D14" s="272">
        <v>9726</v>
      </c>
      <c r="E14" s="272"/>
      <c r="F14" s="272">
        <v>4832</v>
      </c>
      <c r="G14" s="272">
        <v>2512</v>
      </c>
      <c r="H14" s="272">
        <v>2320</v>
      </c>
      <c r="I14" s="272"/>
      <c r="J14" s="272">
        <v>4387</v>
      </c>
      <c r="K14" s="272">
        <v>2243</v>
      </c>
      <c r="L14" s="272">
        <v>2144</v>
      </c>
      <c r="M14" s="272"/>
      <c r="N14" s="272">
        <v>3878</v>
      </c>
      <c r="O14" s="272">
        <v>1888</v>
      </c>
      <c r="P14" s="272">
        <v>1990</v>
      </c>
      <c r="Q14" s="272"/>
      <c r="R14" s="272">
        <v>3427</v>
      </c>
      <c r="S14" s="272">
        <v>1756</v>
      </c>
      <c r="T14" s="272">
        <v>1671</v>
      </c>
      <c r="U14" s="272"/>
      <c r="V14" s="272">
        <v>2910</v>
      </c>
      <c r="W14" s="272">
        <v>1344</v>
      </c>
      <c r="X14" s="272">
        <v>1566</v>
      </c>
      <c r="Y14" s="272"/>
      <c r="Z14" s="272">
        <v>78</v>
      </c>
      <c r="AA14" s="272">
        <v>43</v>
      </c>
      <c r="AB14" s="272">
        <v>35</v>
      </c>
    </row>
    <row r="15" spans="1:32" ht="15" customHeight="1" x14ac:dyDescent="0.2">
      <c r="A15" s="108" t="s">
        <v>81</v>
      </c>
      <c r="B15" s="272">
        <v>15131</v>
      </c>
      <c r="C15" s="272">
        <v>7510</v>
      </c>
      <c r="D15" s="272">
        <v>7621</v>
      </c>
      <c r="E15" s="272"/>
      <c r="F15" s="272">
        <v>4250</v>
      </c>
      <c r="G15" s="272">
        <v>2201</v>
      </c>
      <c r="H15" s="272">
        <v>2049</v>
      </c>
      <c r="I15" s="272"/>
      <c r="J15" s="272">
        <v>3539</v>
      </c>
      <c r="K15" s="272">
        <v>1721</v>
      </c>
      <c r="L15" s="272">
        <v>1818</v>
      </c>
      <c r="M15" s="272"/>
      <c r="N15" s="272">
        <v>2964</v>
      </c>
      <c r="O15" s="272">
        <v>1417</v>
      </c>
      <c r="P15" s="272">
        <v>1547</v>
      </c>
      <c r="Q15" s="272"/>
      <c r="R15" s="272">
        <v>2263</v>
      </c>
      <c r="S15" s="272">
        <v>1139</v>
      </c>
      <c r="T15" s="272">
        <v>1124</v>
      </c>
      <c r="U15" s="272"/>
      <c r="V15" s="272">
        <v>1916</v>
      </c>
      <c r="W15" s="272">
        <v>896</v>
      </c>
      <c r="X15" s="272">
        <v>1020</v>
      </c>
      <c r="Y15" s="272"/>
      <c r="Z15" s="272">
        <v>199</v>
      </c>
      <c r="AA15" s="272">
        <v>136</v>
      </c>
      <c r="AB15" s="272">
        <v>63</v>
      </c>
    </row>
    <row r="16" spans="1:32" ht="15" customHeight="1" x14ac:dyDescent="0.2">
      <c r="A16" s="108" t="s">
        <v>82</v>
      </c>
      <c r="B16" s="272">
        <v>12165</v>
      </c>
      <c r="C16" s="272">
        <v>5894</v>
      </c>
      <c r="D16" s="272">
        <v>6271</v>
      </c>
      <c r="E16" s="272"/>
      <c r="F16" s="272">
        <v>3676</v>
      </c>
      <c r="G16" s="272">
        <v>1864</v>
      </c>
      <c r="H16" s="272">
        <v>1812</v>
      </c>
      <c r="I16" s="272"/>
      <c r="J16" s="272">
        <v>2725</v>
      </c>
      <c r="K16" s="272">
        <v>1309</v>
      </c>
      <c r="L16" s="272">
        <v>1416</v>
      </c>
      <c r="M16" s="272"/>
      <c r="N16" s="272">
        <v>2326</v>
      </c>
      <c r="O16" s="272">
        <v>1131</v>
      </c>
      <c r="P16" s="272">
        <v>1195</v>
      </c>
      <c r="Q16" s="272"/>
      <c r="R16" s="272">
        <v>1858</v>
      </c>
      <c r="S16" s="272">
        <v>899</v>
      </c>
      <c r="T16" s="272">
        <v>959</v>
      </c>
      <c r="U16" s="272"/>
      <c r="V16" s="272">
        <v>1580</v>
      </c>
      <c r="W16" s="272">
        <v>691</v>
      </c>
      <c r="X16" s="272">
        <v>889</v>
      </c>
      <c r="Y16" s="272"/>
      <c r="Z16" s="272">
        <v>0</v>
      </c>
      <c r="AA16" s="272">
        <v>0</v>
      </c>
      <c r="AB16" s="272">
        <v>0</v>
      </c>
    </row>
    <row r="17" spans="1:28" ht="15" customHeight="1" x14ac:dyDescent="0.2">
      <c r="A17" s="108" t="s">
        <v>83</v>
      </c>
      <c r="B17" s="272">
        <v>3071</v>
      </c>
      <c r="C17" s="272">
        <v>1550</v>
      </c>
      <c r="D17" s="272">
        <v>1521</v>
      </c>
      <c r="E17" s="272"/>
      <c r="F17" s="272">
        <v>712</v>
      </c>
      <c r="G17" s="272">
        <v>382</v>
      </c>
      <c r="H17" s="272">
        <v>330</v>
      </c>
      <c r="I17" s="272"/>
      <c r="J17" s="272">
        <v>698</v>
      </c>
      <c r="K17" s="272">
        <v>353</v>
      </c>
      <c r="L17" s="272">
        <v>345</v>
      </c>
      <c r="M17" s="272"/>
      <c r="N17" s="272">
        <v>602</v>
      </c>
      <c r="O17" s="272">
        <v>307</v>
      </c>
      <c r="P17" s="272">
        <v>295</v>
      </c>
      <c r="Q17" s="272"/>
      <c r="R17" s="272">
        <v>580</v>
      </c>
      <c r="S17" s="272">
        <v>289</v>
      </c>
      <c r="T17" s="272">
        <v>291</v>
      </c>
      <c r="U17" s="272"/>
      <c r="V17" s="272">
        <v>479</v>
      </c>
      <c r="W17" s="272">
        <v>219</v>
      </c>
      <c r="X17" s="272">
        <v>260</v>
      </c>
      <c r="Y17" s="272"/>
      <c r="Z17" s="272">
        <v>0</v>
      </c>
      <c r="AA17" s="272">
        <v>0</v>
      </c>
      <c r="AB17" s="272">
        <v>0</v>
      </c>
    </row>
    <row r="18" spans="1:28" ht="15" customHeight="1" x14ac:dyDescent="0.2">
      <c r="A18" s="108" t="s">
        <v>84</v>
      </c>
      <c r="B18" s="272">
        <v>7242</v>
      </c>
      <c r="C18" s="272">
        <v>3666</v>
      </c>
      <c r="D18" s="272">
        <v>3576</v>
      </c>
      <c r="E18" s="272"/>
      <c r="F18" s="272">
        <v>1920</v>
      </c>
      <c r="G18" s="272">
        <v>1007</v>
      </c>
      <c r="H18" s="272">
        <v>913</v>
      </c>
      <c r="I18" s="272"/>
      <c r="J18" s="272">
        <v>1589</v>
      </c>
      <c r="K18" s="272">
        <v>825</v>
      </c>
      <c r="L18" s="272">
        <v>764</v>
      </c>
      <c r="M18" s="272"/>
      <c r="N18" s="272">
        <v>1464</v>
      </c>
      <c r="O18" s="272">
        <v>707</v>
      </c>
      <c r="P18" s="272">
        <v>757</v>
      </c>
      <c r="Q18" s="272"/>
      <c r="R18" s="272">
        <v>1270</v>
      </c>
      <c r="S18" s="272">
        <v>631</v>
      </c>
      <c r="T18" s="272">
        <v>639</v>
      </c>
      <c r="U18" s="272"/>
      <c r="V18" s="272">
        <v>999</v>
      </c>
      <c r="W18" s="272">
        <v>496</v>
      </c>
      <c r="X18" s="272">
        <v>503</v>
      </c>
      <c r="Y18" s="272"/>
      <c r="Z18" s="272">
        <v>0</v>
      </c>
      <c r="AA18" s="272">
        <v>0</v>
      </c>
      <c r="AB18" s="272">
        <v>0</v>
      </c>
    </row>
    <row r="19" spans="1:28" ht="15" customHeight="1" x14ac:dyDescent="0.2">
      <c r="A19" s="108" t="s">
        <v>85</v>
      </c>
      <c r="B19" s="272">
        <v>1624</v>
      </c>
      <c r="C19" s="272">
        <v>815</v>
      </c>
      <c r="D19" s="272">
        <v>809</v>
      </c>
      <c r="E19" s="272"/>
      <c r="F19" s="272">
        <v>365</v>
      </c>
      <c r="G19" s="272">
        <v>173</v>
      </c>
      <c r="H19" s="272">
        <v>192</v>
      </c>
      <c r="I19" s="272"/>
      <c r="J19" s="272">
        <v>356</v>
      </c>
      <c r="K19" s="272">
        <v>188</v>
      </c>
      <c r="L19" s="272">
        <v>168</v>
      </c>
      <c r="M19" s="272"/>
      <c r="N19" s="272">
        <v>285</v>
      </c>
      <c r="O19" s="272">
        <v>141</v>
      </c>
      <c r="P19" s="272">
        <v>144</v>
      </c>
      <c r="Q19" s="272"/>
      <c r="R19" s="272">
        <v>280</v>
      </c>
      <c r="S19" s="272">
        <v>147</v>
      </c>
      <c r="T19" s="272">
        <v>133</v>
      </c>
      <c r="U19" s="272"/>
      <c r="V19" s="272">
        <v>314</v>
      </c>
      <c r="W19" s="272">
        <v>152</v>
      </c>
      <c r="X19" s="272">
        <v>162</v>
      </c>
      <c r="Y19" s="272"/>
      <c r="Z19" s="272">
        <v>24</v>
      </c>
      <c r="AA19" s="272">
        <v>14</v>
      </c>
      <c r="AB19" s="272">
        <v>10</v>
      </c>
    </row>
    <row r="20" spans="1:28" ht="15" customHeight="1" x14ac:dyDescent="0.2">
      <c r="A20" s="108" t="s">
        <v>86</v>
      </c>
      <c r="B20" s="272">
        <v>20512</v>
      </c>
      <c r="C20" s="272">
        <v>10049</v>
      </c>
      <c r="D20" s="272">
        <v>10463</v>
      </c>
      <c r="E20" s="272"/>
      <c r="F20" s="272">
        <v>5417</v>
      </c>
      <c r="G20" s="272">
        <v>2791</v>
      </c>
      <c r="H20" s="272">
        <v>2626</v>
      </c>
      <c r="I20" s="272"/>
      <c r="J20" s="272">
        <v>4669</v>
      </c>
      <c r="K20" s="272">
        <v>2313</v>
      </c>
      <c r="L20" s="272">
        <v>2356</v>
      </c>
      <c r="M20" s="272"/>
      <c r="N20" s="272">
        <v>4008</v>
      </c>
      <c r="O20" s="272">
        <v>1922</v>
      </c>
      <c r="P20" s="272">
        <v>2086</v>
      </c>
      <c r="Q20" s="272"/>
      <c r="R20" s="272">
        <v>3296</v>
      </c>
      <c r="S20" s="272">
        <v>1560</v>
      </c>
      <c r="T20" s="272">
        <v>1736</v>
      </c>
      <c r="U20" s="272"/>
      <c r="V20" s="272">
        <v>3029</v>
      </c>
      <c r="W20" s="272">
        <v>1417</v>
      </c>
      <c r="X20" s="272">
        <v>1612</v>
      </c>
      <c r="Y20" s="272"/>
      <c r="Z20" s="272">
        <v>93</v>
      </c>
      <c r="AA20" s="272">
        <v>46</v>
      </c>
      <c r="AB20" s="272">
        <v>47</v>
      </c>
    </row>
    <row r="21" spans="1:28" ht="15" customHeight="1" x14ac:dyDescent="0.2">
      <c r="A21" s="108" t="s">
        <v>87</v>
      </c>
      <c r="B21" s="272">
        <v>9562</v>
      </c>
      <c r="C21" s="272">
        <v>4651</v>
      </c>
      <c r="D21" s="272">
        <v>4911</v>
      </c>
      <c r="E21" s="272"/>
      <c r="F21" s="272">
        <v>2042</v>
      </c>
      <c r="G21" s="272">
        <v>988</v>
      </c>
      <c r="H21" s="272">
        <v>1054</v>
      </c>
      <c r="I21" s="272"/>
      <c r="J21" s="272">
        <v>2136</v>
      </c>
      <c r="K21" s="272">
        <v>1066</v>
      </c>
      <c r="L21" s="272">
        <v>1070</v>
      </c>
      <c r="M21" s="272"/>
      <c r="N21" s="272">
        <v>1831</v>
      </c>
      <c r="O21" s="272">
        <v>895</v>
      </c>
      <c r="P21" s="272">
        <v>936</v>
      </c>
      <c r="Q21" s="272"/>
      <c r="R21" s="272">
        <v>1707</v>
      </c>
      <c r="S21" s="272">
        <v>830</v>
      </c>
      <c r="T21" s="272">
        <v>877</v>
      </c>
      <c r="U21" s="272"/>
      <c r="V21" s="272">
        <v>1798</v>
      </c>
      <c r="W21" s="272">
        <v>852</v>
      </c>
      <c r="X21" s="272">
        <v>946</v>
      </c>
      <c r="Y21" s="272"/>
      <c r="Z21" s="272">
        <v>48</v>
      </c>
      <c r="AA21" s="272">
        <v>20</v>
      </c>
      <c r="AB21" s="272">
        <v>28</v>
      </c>
    </row>
    <row r="22" spans="1:28" ht="15" customHeight="1" x14ac:dyDescent="0.2">
      <c r="A22" s="108" t="s">
        <v>88</v>
      </c>
      <c r="B22" s="272">
        <v>8876</v>
      </c>
      <c r="C22" s="272">
        <v>4469</v>
      </c>
      <c r="D22" s="272">
        <v>4407</v>
      </c>
      <c r="E22" s="272"/>
      <c r="F22" s="272">
        <v>2184</v>
      </c>
      <c r="G22" s="272">
        <v>1177</v>
      </c>
      <c r="H22" s="272">
        <v>1007</v>
      </c>
      <c r="I22" s="272"/>
      <c r="J22" s="272">
        <v>1975</v>
      </c>
      <c r="K22" s="272">
        <v>1010</v>
      </c>
      <c r="L22" s="272">
        <v>965</v>
      </c>
      <c r="M22" s="272"/>
      <c r="N22" s="272">
        <v>1767</v>
      </c>
      <c r="O22" s="272">
        <v>865</v>
      </c>
      <c r="P22" s="272">
        <v>902</v>
      </c>
      <c r="Q22" s="272"/>
      <c r="R22" s="272">
        <v>1644</v>
      </c>
      <c r="S22" s="272">
        <v>789</v>
      </c>
      <c r="T22" s="272">
        <v>855</v>
      </c>
      <c r="U22" s="272"/>
      <c r="V22" s="272">
        <v>1306</v>
      </c>
      <c r="W22" s="272">
        <v>628</v>
      </c>
      <c r="X22" s="272">
        <v>678</v>
      </c>
      <c r="Y22" s="272"/>
      <c r="Z22" s="272">
        <v>0</v>
      </c>
      <c r="AA22" s="272">
        <v>0</v>
      </c>
      <c r="AB22" s="272">
        <v>0</v>
      </c>
    </row>
    <row r="23" spans="1:28" ht="15" customHeight="1" x14ac:dyDescent="0.2">
      <c r="A23" s="108" t="s">
        <v>89</v>
      </c>
      <c r="B23" s="272">
        <v>3272</v>
      </c>
      <c r="C23" s="272">
        <v>1617</v>
      </c>
      <c r="D23" s="272">
        <v>1655</v>
      </c>
      <c r="E23" s="272"/>
      <c r="F23" s="272">
        <v>887</v>
      </c>
      <c r="G23" s="272">
        <v>459</v>
      </c>
      <c r="H23" s="272">
        <v>428</v>
      </c>
      <c r="I23" s="272"/>
      <c r="J23" s="272">
        <v>793</v>
      </c>
      <c r="K23" s="272">
        <v>412</v>
      </c>
      <c r="L23" s="272">
        <v>381</v>
      </c>
      <c r="M23" s="272"/>
      <c r="N23" s="272">
        <v>591</v>
      </c>
      <c r="O23" s="272">
        <v>293</v>
      </c>
      <c r="P23" s="272">
        <v>298</v>
      </c>
      <c r="Q23" s="272"/>
      <c r="R23" s="272">
        <v>540</v>
      </c>
      <c r="S23" s="272">
        <v>236</v>
      </c>
      <c r="T23" s="272">
        <v>304</v>
      </c>
      <c r="U23" s="272"/>
      <c r="V23" s="272">
        <v>461</v>
      </c>
      <c r="W23" s="272">
        <v>217</v>
      </c>
      <c r="X23" s="272">
        <v>244</v>
      </c>
      <c r="Y23" s="272"/>
      <c r="Z23" s="272">
        <v>0</v>
      </c>
      <c r="AA23" s="272">
        <v>0</v>
      </c>
      <c r="AB23" s="272">
        <v>0</v>
      </c>
    </row>
    <row r="24" spans="1:28" ht="15" customHeight="1" x14ac:dyDescent="0.2">
      <c r="A24" s="154" t="s">
        <v>90</v>
      </c>
      <c r="B24" s="272">
        <v>19258</v>
      </c>
      <c r="C24" s="272">
        <v>9483</v>
      </c>
      <c r="D24" s="272">
        <v>9775</v>
      </c>
      <c r="E24" s="272"/>
      <c r="F24" s="272">
        <v>5319</v>
      </c>
      <c r="G24" s="272">
        <v>2692</v>
      </c>
      <c r="H24" s="272">
        <v>2627</v>
      </c>
      <c r="I24" s="272"/>
      <c r="J24" s="272">
        <v>4677</v>
      </c>
      <c r="K24" s="272">
        <v>2365</v>
      </c>
      <c r="L24" s="272">
        <v>2312</v>
      </c>
      <c r="M24" s="272"/>
      <c r="N24" s="272">
        <v>3553</v>
      </c>
      <c r="O24" s="272">
        <v>1714</v>
      </c>
      <c r="P24" s="272">
        <v>1839</v>
      </c>
      <c r="Q24" s="272"/>
      <c r="R24" s="272">
        <v>3205</v>
      </c>
      <c r="S24" s="272">
        <v>1526</v>
      </c>
      <c r="T24" s="272">
        <v>1679</v>
      </c>
      <c r="U24" s="272"/>
      <c r="V24" s="272">
        <v>2491</v>
      </c>
      <c r="W24" s="272">
        <v>1179</v>
      </c>
      <c r="X24" s="272">
        <v>1312</v>
      </c>
      <c r="Y24" s="272"/>
      <c r="Z24" s="272">
        <v>13</v>
      </c>
      <c r="AA24" s="272">
        <v>7</v>
      </c>
      <c r="AB24" s="272">
        <v>6</v>
      </c>
    </row>
    <row r="25" spans="1:28" ht="15" customHeight="1" x14ac:dyDescent="0.2">
      <c r="A25" s="108" t="s">
        <v>91</v>
      </c>
      <c r="B25" s="272">
        <v>5139</v>
      </c>
      <c r="C25" s="272">
        <v>2605</v>
      </c>
      <c r="D25" s="272">
        <v>2534</v>
      </c>
      <c r="E25" s="272"/>
      <c r="F25" s="272">
        <v>1306</v>
      </c>
      <c r="G25" s="272">
        <v>682</v>
      </c>
      <c r="H25" s="272">
        <v>624</v>
      </c>
      <c r="I25" s="272"/>
      <c r="J25" s="272">
        <v>1122</v>
      </c>
      <c r="K25" s="272">
        <v>573</v>
      </c>
      <c r="L25" s="272">
        <v>549</v>
      </c>
      <c r="M25" s="272"/>
      <c r="N25" s="272">
        <v>931</v>
      </c>
      <c r="O25" s="272">
        <v>461</v>
      </c>
      <c r="P25" s="272">
        <v>470</v>
      </c>
      <c r="Q25" s="272"/>
      <c r="R25" s="272">
        <v>974</v>
      </c>
      <c r="S25" s="272">
        <v>511</v>
      </c>
      <c r="T25" s="272">
        <v>463</v>
      </c>
      <c r="U25" s="272"/>
      <c r="V25" s="272">
        <v>806</v>
      </c>
      <c r="W25" s="272">
        <v>378</v>
      </c>
      <c r="X25" s="272">
        <v>428</v>
      </c>
      <c r="Y25" s="272"/>
      <c r="Z25" s="272">
        <v>0</v>
      </c>
      <c r="AA25" s="272">
        <v>0</v>
      </c>
      <c r="AB25" s="272">
        <v>0</v>
      </c>
    </row>
    <row r="26" spans="1:28" ht="15" customHeight="1" x14ac:dyDescent="0.2">
      <c r="A26" s="108" t="s">
        <v>92</v>
      </c>
      <c r="B26" s="272">
        <v>20583</v>
      </c>
      <c r="C26" s="272">
        <v>10267</v>
      </c>
      <c r="D26" s="272">
        <v>10316</v>
      </c>
      <c r="E26" s="272"/>
      <c r="F26" s="272">
        <v>5471</v>
      </c>
      <c r="G26" s="272">
        <v>2797</v>
      </c>
      <c r="H26" s="272">
        <v>2674</v>
      </c>
      <c r="I26" s="272"/>
      <c r="J26" s="272">
        <v>4910</v>
      </c>
      <c r="K26" s="272">
        <v>2414</v>
      </c>
      <c r="L26" s="272">
        <v>2496</v>
      </c>
      <c r="M26" s="272"/>
      <c r="N26" s="272">
        <v>4008</v>
      </c>
      <c r="O26" s="272">
        <v>2002</v>
      </c>
      <c r="P26" s="272">
        <v>2006</v>
      </c>
      <c r="Q26" s="272"/>
      <c r="R26" s="272">
        <v>3272</v>
      </c>
      <c r="S26" s="272">
        <v>1688</v>
      </c>
      <c r="T26" s="272">
        <v>1584</v>
      </c>
      <c r="U26" s="272"/>
      <c r="V26" s="272">
        <v>2906</v>
      </c>
      <c r="W26" s="272">
        <v>1360</v>
      </c>
      <c r="X26" s="272">
        <v>1546</v>
      </c>
      <c r="Y26" s="272"/>
      <c r="Z26" s="272">
        <v>16</v>
      </c>
      <c r="AA26" s="272">
        <v>6</v>
      </c>
      <c r="AB26" s="272">
        <v>10</v>
      </c>
    </row>
    <row r="27" spans="1:28" ht="15" customHeight="1" x14ac:dyDescent="0.2">
      <c r="A27" s="108" t="s">
        <v>93</v>
      </c>
      <c r="B27" s="272">
        <v>3110</v>
      </c>
      <c r="C27" s="272">
        <v>1600</v>
      </c>
      <c r="D27" s="272">
        <v>1510</v>
      </c>
      <c r="E27" s="272"/>
      <c r="F27" s="272">
        <v>908</v>
      </c>
      <c r="G27" s="272">
        <v>490</v>
      </c>
      <c r="H27" s="272">
        <v>418</v>
      </c>
      <c r="I27" s="272"/>
      <c r="J27" s="272">
        <v>772</v>
      </c>
      <c r="K27" s="272">
        <v>389</v>
      </c>
      <c r="L27" s="272">
        <v>383</v>
      </c>
      <c r="M27" s="272"/>
      <c r="N27" s="272">
        <v>585</v>
      </c>
      <c r="O27" s="272">
        <v>320</v>
      </c>
      <c r="P27" s="272">
        <v>265</v>
      </c>
      <c r="Q27" s="272"/>
      <c r="R27" s="272">
        <v>502</v>
      </c>
      <c r="S27" s="272">
        <v>242</v>
      </c>
      <c r="T27" s="272">
        <v>260</v>
      </c>
      <c r="U27" s="272"/>
      <c r="V27" s="272">
        <v>343</v>
      </c>
      <c r="W27" s="272">
        <v>159</v>
      </c>
      <c r="X27" s="272">
        <v>184</v>
      </c>
      <c r="Y27" s="272"/>
      <c r="Z27" s="272">
        <v>0</v>
      </c>
      <c r="AA27" s="272">
        <v>0</v>
      </c>
      <c r="AB27" s="272">
        <v>0</v>
      </c>
    </row>
    <row r="28" spans="1:28" ht="15" customHeight="1" x14ac:dyDescent="0.2">
      <c r="A28" s="108" t="s">
        <v>94</v>
      </c>
      <c r="B28" s="272">
        <v>6057</v>
      </c>
      <c r="C28" s="272">
        <v>2878</v>
      </c>
      <c r="D28" s="272">
        <v>3179</v>
      </c>
      <c r="E28" s="272"/>
      <c r="F28" s="272">
        <v>1521</v>
      </c>
      <c r="G28" s="272">
        <v>770</v>
      </c>
      <c r="H28" s="272">
        <v>751</v>
      </c>
      <c r="I28" s="272"/>
      <c r="J28" s="272">
        <v>1419</v>
      </c>
      <c r="K28" s="272">
        <v>670</v>
      </c>
      <c r="L28" s="272">
        <v>749</v>
      </c>
      <c r="M28" s="272"/>
      <c r="N28" s="272">
        <v>1126</v>
      </c>
      <c r="O28" s="272">
        <v>562</v>
      </c>
      <c r="P28" s="272">
        <v>564</v>
      </c>
      <c r="Q28" s="272"/>
      <c r="R28" s="272">
        <v>1101</v>
      </c>
      <c r="S28" s="272">
        <v>506</v>
      </c>
      <c r="T28" s="272">
        <v>595</v>
      </c>
      <c r="U28" s="272"/>
      <c r="V28" s="272">
        <v>835</v>
      </c>
      <c r="W28" s="272">
        <v>356</v>
      </c>
      <c r="X28" s="272">
        <v>479</v>
      </c>
      <c r="Y28" s="272"/>
      <c r="Z28" s="272">
        <v>55</v>
      </c>
      <c r="AA28" s="272">
        <v>14</v>
      </c>
      <c r="AB28" s="272">
        <v>41</v>
      </c>
    </row>
    <row r="29" spans="1:28" ht="15" customHeight="1" x14ac:dyDescent="0.2">
      <c r="A29" s="108" t="s">
        <v>95</v>
      </c>
      <c r="B29" s="272">
        <v>2502</v>
      </c>
      <c r="C29" s="272">
        <v>1215</v>
      </c>
      <c r="D29" s="272">
        <v>1287</v>
      </c>
      <c r="E29" s="272"/>
      <c r="F29" s="272">
        <v>588</v>
      </c>
      <c r="G29" s="272">
        <v>292</v>
      </c>
      <c r="H29" s="272">
        <v>296</v>
      </c>
      <c r="I29" s="272"/>
      <c r="J29" s="272">
        <v>541</v>
      </c>
      <c r="K29" s="272">
        <v>261</v>
      </c>
      <c r="L29" s="272">
        <v>280</v>
      </c>
      <c r="M29" s="272"/>
      <c r="N29" s="272">
        <v>410</v>
      </c>
      <c r="O29" s="272">
        <v>184</v>
      </c>
      <c r="P29" s="272">
        <v>226</v>
      </c>
      <c r="Q29" s="272"/>
      <c r="R29" s="272">
        <v>469</v>
      </c>
      <c r="S29" s="272">
        <v>238</v>
      </c>
      <c r="T29" s="272">
        <v>231</v>
      </c>
      <c r="U29" s="272"/>
      <c r="V29" s="272">
        <v>494</v>
      </c>
      <c r="W29" s="272">
        <v>240</v>
      </c>
      <c r="X29" s="272">
        <v>254</v>
      </c>
      <c r="Y29" s="272"/>
      <c r="Z29" s="272">
        <v>0</v>
      </c>
      <c r="AA29" s="272">
        <v>0</v>
      </c>
      <c r="AB29" s="272">
        <v>0</v>
      </c>
    </row>
    <row r="30" spans="1:28" ht="15" customHeight="1" x14ac:dyDescent="0.2">
      <c r="A30" s="108" t="s">
        <v>96</v>
      </c>
      <c r="B30" s="272">
        <v>3870</v>
      </c>
      <c r="C30" s="272">
        <v>1914</v>
      </c>
      <c r="D30" s="272">
        <v>1956</v>
      </c>
      <c r="E30" s="272"/>
      <c r="F30" s="272">
        <v>954</v>
      </c>
      <c r="G30" s="272">
        <v>512</v>
      </c>
      <c r="H30" s="272">
        <v>442</v>
      </c>
      <c r="I30" s="272"/>
      <c r="J30" s="272">
        <v>833</v>
      </c>
      <c r="K30" s="272">
        <v>430</v>
      </c>
      <c r="L30" s="272">
        <v>403</v>
      </c>
      <c r="M30" s="272"/>
      <c r="N30" s="272">
        <v>729</v>
      </c>
      <c r="O30" s="272">
        <v>339</v>
      </c>
      <c r="P30" s="272">
        <v>390</v>
      </c>
      <c r="Q30" s="272"/>
      <c r="R30" s="272">
        <v>737</v>
      </c>
      <c r="S30" s="272">
        <v>357</v>
      </c>
      <c r="T30" s="272">
        <v>380</v>
      </c>
      <c r="U30" s="272"/>
      <c r="V30" s="272">
        <v>600</v>
      </c>
      <c r="W30" s="272">
        <v>268</v>
      </c>
      <c r="X30" s="272">
        <v>332</v>
      </c>
      <c r="Y30" s="272"/>
      <c r="Z30" s="272">
        <v>17</v>
      </c>
      <c r="AA30" s="272">
        <v>8</v>
      </c>
      <c r="AB30" s="272">
        <v>9</v>
      </c>
    </row>
    <row r="31" spans="1:28" ht="15" customHeight="1" x14ac:dyDescent="0.2">
      <c r="A31" s="108" t="s">
        <v>97</v>
      </c>
      <c r="B31" s="272">
        <v>2830</v>
      </c>
      <c r="C31" s="272">
        <v>1442</v>
      </c>
      <c r="D31" s="272">
        <v>1388</v>
      </c>
      <c r="E31" s="272"/>
      <c r="F31" s="272">
        <v>686</v>
      </c>
      <c r="G31" s="272">
        <v>369</v>
      </c>
      <c r="H31" s="272">
        <v>317</v>
      </c>
      <c r="I31" s="272"/>
      <c r="J31" s="272">
        <v>572</v>
      </c>
      <c r="K31" s="272">
        <v>272</v>
      </c>
      <c r="L31" s="272">
        <v>300</v>
      </c>
      <c r="M31" s="272"/>
      <c r="N31" s="272">
        <v>551</v>
      </c>
      <c r="O31" s="272">
        <v>290</v>
      </c>
      <c r="P31" s="272">
        <v>261</v>
      </c>
      <c r="Q31" s="272"/>
      <c r="R31" s="272">
        <v>538</v>
      </c>
      <c r="S31" s="272">
        <v>266</v>
      </c>
      <c r="T31" s="272">
        <v>272</v>
      </c>
      <c r="U31" s="272"/>
      <c r="V31" s="272">
        <v>483</v>
      </c>
      <c r="W31" s="272">
        <v>245</v>
      </c>
      <c r="X31" s="272">
        <v>238</v>
      </c>
      <c r="Y31" s="272"/>
      <c r="Z31" s="272">
        <v>0</v>
      </c>
      <c r="AA31" s="272">
        <v>0</v>
      </c>
      <c r="AB31" s="272">
        <v>0</v>
      </c>
    </row>
    <row r="32" spans="1:28" ht="15" customHeight="1" x14ac:dyDescent="0.2">
      <c r="A32" s="108" t="s">
        <v>98</v>
      </c>
      <c r="B32" s="272">
        <v>7422</v>
      </c>
      <c r="C32" s="272">
        <v>3719</v>
      </c>
      <c r="D32" s="272">
        <v>3703</v>
      </c>
      <c r="E32" s="272"/>
      <c r="F32" s="272">
        <v>2083</v>
      </c>
      <c r="G32" s="272">
        <v>1071</v>
      </c>
      <c r="H32" s="272">
        <v>1012</v>
      </c>
      <c r="I32" s="272"/>
      <c r="J32" s="272">
        <v>1629</v>
      </c>
      <c r="K32" s="272">
        <v>827</v>
      </c>
      <c r="L32" s="272">
        <v>802</v>
      </c>
      <c r="M32" s="272"/>
      <c r="N32" s="272">
        <v>1430</v>
      </c>
      <c r="O32" s="272">
        <v>699</v>
      </c>
      <c r="P32" s="272">
        <v>731</v>
      </c>
      <c r="Q32" s="272"/>
      <c r="R32" s="272">
        <v>1222</v>
      </c>
      <c r="S32" s="272">
        <v>639</v>
      </c>
      <c r="T32" s="272">
        <v>583</v>
      </c>
      <c r="U32" s="272"/>
      <c r="V32" s="272">
        <v>1058</v>
      </c>
      <c r="W32" s="272">
        <v>483</v>
      </c>
      <c r="X32" s="272">
        <v>575</v>
      </c>
      <c r="Y32" s="272"/>
      <c r="Z32" s="272">
        <v>0</v>
      </c>
      <c r="AA32" s="272">
        <v>0</v>
      </c>
      <c r="AB32" s="272">
        <v>0</v>
      </c>
    </row>
    <row r="33" spans="1:28" ht="15" customHeight="1" x14ac:dyDescent="0.2">
      <c r="A33" s="108" t="s">
        <v>99</v>
      </c>
      <c r="B33" s="272">
        <v>4627</v>
      </c>
      <c r="C33" s="272">
        <v>2293</v>
      </c>
      <c r="D33" s="272">
        <v>2334</v>
      </c>
      <c r="E33" s="272"/>
      <c r="F33" s="272">
        <v>1284</v>
      </c>
      <c r="G33" s="272">
        <v>635</v>
      </c>
      <c r="H33" s="272">
        <v>649</v>
      </c>
      <c r="I33" s="272"/>
      <c r="J33" s="272">
        <v>1020</v>
      </c>
      <c r="K33" s="272">
        <v>496</v>
      </c>
      <c r="L33" s="272">
        <v>524</v>
      </c>
      <c r="M33" s="272"/>
      <c r="N33" s="272">
        <v>881</v>
      </c>
      <c r="O33" s="272">
        <v>435</v>
      </c>
      <c r="P33" s="272">
        <v>446</v>
      </c>
      <c r="Q33" s="272"/>
      <c r="R33" s="272">
        <v>745</v>
      </c>
      <c r="S33" s="272">
        <v>397</v>
      </c>
      <c r="T33" s="272">
        <v>348</v>
      </c>
      <c r="U33" s="272"/>
      <c r="V33" s="272">
        <v>697</v>
      </c>
      <c r="W33" s="272">
        <v>330</v>
      </c>
      <c r="X33" s="272">
        <v>367</v>
      </c>
      <c r="Y33" s="272"/>
      <c r="Z33" s="272">
        <v>0</v>
      </c>
      <c r="AA33" s="272">
        <v>0</v>
      </c>
      <c r="AB33" s="272">
        <v>0</v>
      </c>
    </row>
    <row r="34" spans="1:28" ht="15" customHeight="1" x14ac:dyDescent="0.2">
      <c r="A34" s="108" t="s">
        <v>100</v>
      </c>
      <c r="B34" s="272">
        <v>956</v>
      </c>
      <c r="C34" s="272">
        <v>442</v>
      </c>
      <c r="D34" s="272">
        <v>514</v>
      </c>
      <c r="E34" s="272"/>
      <c r="F34" s="272">
        <v>239</v>
      </c>
      <c r="G34" s="272">
        <v>107</v>
      </c>
      <c r="H34" s="272">
        <v>132</v>
      </c>
      <c r="I34" s="272"/>
      <c r="J34" s="272">
        <v>222</v>
      </c>
      <c r="K34" s="272">
        <v>100</v>
      </c>
      <c r="L34" s="272">
        <v>122</v>
      </c>
      <c r="M34" s="272"/>
      <c r="N34" s="272">
        <v>172</v>
      </c>
      <c r="O34" s="272">
        <v>84</v>
      </c>
      <c r="P34" s="272">
        <v>88</v>
      </c>
      <c r="Q34" s="272"/>
      <c r="R34" s="272">
        <v>164</v>
      </c>
      <c r="S34" s="272">
        <v>79</v>
      </c>
      <c r="T34" s="272">
        <v>85</v>
      </c>
      <c r="U34" s="272"/>
      <c r="V34" s="272">
        <v>159</v>
      </c>
      <c r="W34" s="272">
        <v>72</v>
      </c>
      <c r="X34" s="272">
        <v>87</v>
      </c>
      <c r="Y34" s="272"/>
      <c r="Z34" s="272">
        <v>0</v>
      </c>
      <c r="AA34" s="272">
        <v>0</v>
      </c>
      <c r="AB34" s="272">
        <v>0</v>
      </c>
    </row>
    <row r="35" spans="1:28" ht="15" customHeight="1" x14ac:dyDescent="0.2">
      <c r="A35" s="108" t="s">
        <v>101</v>
      </c>
      <c r="B35" s="272">
        <v>3989</v>
      </c>
      <c r="C35" s="272">
        <v>1957</v>
      </c>
      <c r="D35" s="272">
        <v>2032</v>
      </c>
      <c r="E35" s="272"/>
      <c r="F35" s="272">
        <v>1125</v>
      </c>
      <c r="G35" s="272">
        <v>565</v>
      </c>
      <c r="H35" s="272">
        <v>560</v>
      </c>
      <c r="I35" s="272"/>
      <c r="J35" s="272">
        <v>918</v>
      </c>
      <c r="K35" s="272">
        <v>461</v>
      </c>
      <c r="L35" s="272">
        <v>457</v>
      </c>
      <c r="M35" s="272"/>
      <c r="N35" s="272">
        <v>759</v>
      </c>
      <c r="O35" s="272">
        <v>386</v>
      </c>
      <c r="P35" s="272">
        <v>373</v>
      </c>
      <c r="Q35" s="272"/>
      <c r="R35" s="272">
        <v>685</v>
      </c>
      <c r="S35" s="272">
        <v>333</v>
      </c>
      <c r="T35" s="272">
        <v>352</v>
      </c>
      <c r="U35" s="272"/>
      <c r="V35" s="272">
        <v>502</v>
      </c>
      <c r="W35" s="272">
        <v>212</v>
      </c>
      <c r="X35" s="272">
        <v>290</v>
      </c>
      <c r="Y35" s="272"/>
      <c r="Z35" s="272">
        <v>0</v>
      </c>
      <c r="AA35" s="272">
        <v>0</v>
      </c>
      <c r="AB35" s="272">
        <v>0</v>
      </c>
    </row>
    <row r="36" spans="1:28" ht="15" customHeight="1" x14ac:dyDescent="0.2">
      <c r="A36" s="108" t="s">
        <v>102</v>
      </c>
      <c r="B36" s="272">
        <v>510</v>
      </c>
      <c r="C36" s="272">
        <v>249</v>
      </c>
      <c r="D36" s="272">
        <v>261</v>
      </c>
      <c r="E36" s="272"/>
      <c r="F36" s="272">
        <v>138</v>
      </c>
      <c r="G36" s="272">
        <v>75</v>
      </c>
      <c r="H36" s="272">
        <v>63</v>
      </c>
      <c r="I36" s="272"/>
      <c r="J36" s="272">
        <v>128</v>
      </c>
      <c r="K36" s="272">
        <v>63</v>
      </c>
      <c r="L36" s="272">
        <v>65</v>
      </c>
      <c r="M36" s="272"/>
      <c r="N36" s="272">
        <v>105</v>
      </c>
      <c r="O36" s="272">
        <v>51</v>
      </c>
      <c r="P36" s="272">
        <v>54</v>
      </c>
      <c r="Q36" s="272"/>
      <c r="R36" s="272">
        <v>78</v>
      </c>
      <c r="S36" s="272">
        <v>38</v>
      </c>
      <c r="T36" s="272">
        <v>40</v>
      </c>
      <c r="U36" s="272"/>
      <c r="V36" s="272">
        <v>61</v>
      </c>
      <c r="W36" s="272">
        <v>22</v>
      </c>
      <c r="X36" s="272">
        <v>39</v>
      </c>
      <c r="Y36" s="272"/>
      <c r="Z36" s="272">
        <v>0</v>
      </c>
      <c r="AA36" s="272">
        <v>0</v>
      </c>
      <c r="AB36" s="272">
        <v>0</v>
      </c>
    </row>
    <row r="37" spans="1:28" ht="15" customHeight="1" x14ac:dyDescent="0.2">
      <c r="A37" s="108" t="s">
        <v>103</v>
      </c>
      <c r="B37" s="272">
        <v>9111</v>
      </c>
      <c r="C37" s="272">
        <v>4512</v>
      </c>
      <c r="D37" s="272">
        <v>4599</v>
      </c>
      <c r="E37" s="272"/>
      <c r="F37" s="272">
        <v>2627</v>
      </c>
      <c r="G37" s="272">
        <v>1394</v>
      </c>
      <c r="H37" s="272">
        <v>1233</v>
      </c>
      <c r="I37" s="272"/>
      <c r="J37" s="272">
        <v>2151</v>
      </c>
      <c r="K37" s="272">
        <v>1081</v>
      </c>
      <c r="L37" s="272">
        <v>1070</v>
      </c>
      <c r="M37" s="272"/>
      <c r="N37" s="272">
        <v>1647</v>
      </c>
      <c r="O37" s="272">
        <v>814</v>
      </c>
      <c r="P37" s="272">
        <v>833</v>
      </c>
      <c r="Q37" s="272"/>
      <c r="R37" s="272">
        <v>1420</v>
      </c>
      <c r="S37" s="272">
        <v>672</v>
      </c>
      <c r="T37" s="272">
        <v>748</v>
      </c>
      <c r="U37" s="272"/>
      <c r="V37" s="272">
        <v>1266</v>
      </c>
      <c r="W37" s="272">
        <v>551</v>
      </c>
      <c r="X37" s="272">
        <v>715</v>
      </c>
      <c r="Y37" s="272"/>
      <c r="Z37" s="272">
        <v>0</v>
      </c>
      <c r="AA37" s="272">
        <v>0</v>
      </c>
      <c r="AB37" s="272">
        <v>0</v>
      </c>
    </row>
    <row r="38" spans="1:28" ht="15" customHeight="1" x14ac:dyDescent="0.2">
      <c r="A38" s="108" t="s">
        <v>104</v>
      </c>
      <c r="B38" s="272">
        <v>8409</v>
      </c>
      <c r="C38" s="272">
        <v>4100</v>
      </c>
      <c r="D38" s="272">
        <v>4309</v>
      </c>
      <c r="E38" s="272"/>
      <c r="F38" s="272">
        <v>2312</v>
      </c>
      <c r="G38" s="272">
        <v>1150</v>
      </c>
      <c r="H38" s="272">
        <v>1162</v>
      </c>
      <c r="I38" s="272"/>
      <c r="J38" s="272">
        <v>1892</v>
      </c>
      <c r="K38" s="272">
        <v>972</v>
      </c>
      <c r="L38" s="272">
        <v>920</v>
      </c>
      <c r="M38" s="272"/>
      <c r="N38" s="272">
        <v>1532</v>
      </c>
      <c r="O38" s="272">
        <v>741</v>
      </c>
      <c r="P38" s="272">
        <v>791</v>
      </c>
      <c r="Q38" s="272"/>
      <c r="R38" s="272">
        <v>1444</v>
      </c>
      <c r="S38" s="272">
        <v>693</v>
      </c>
      <c r="T38" s="272">
        <v>751</v>
      </c>
      <c r="U38" s="272"/>
      <c r="V38" s="272">
        <v>1229</v>
      </c>
      <c r="W38" s="272">
        <v>544</v>
      </c>
      <c r="X38" s="272">
        <v>685</v>
      </c>
      <c r="Y38" s="272"/>
      <c r="Z38" s="272">
        <v>0</v>
      </c>
      <c r="AA38" s="272">
        <v>0</v>
      </c>
      <c r="AB38" s="272">
        <v>0</v>
      </c>
    </row>
    <row r="39" spans="1:28" ht="15" customHeight="1" thickBot="1" x14ac:dyDescent="0.25">
      <c r="A39" s="123" t="s">
        <v>105</v>
      </c>
      <c r="B39" s="272">
        <v>1155</v>
      </c>
      <c r="C39" s="272">
        <v>622</v>
      </c>
      <c r="D39" s="272">
        <v>533</v>
      </c>
      <c r="E39" s="272"/>
      <c r="F39" s="272">
        <v>370</v>
      </c>
      <c r="G39" s="272">
        <v>206</v>
      </c>
      <c r="H39" s="272">
        <v>164</v>
      </c>
      <c r="I39" s="272"/>
      <c r="J39" s="272">
        <v>269</v>
      </c>
      <c r="K39" s="272">
        <v>136</v>
      </c>
      <c r="L39" s="272">
        <v>133</v>
      </c>
      <c r="M39" s="272"/>
      <c r="N39" s="272">
        <v>196</v>
      </c>
      <c r="O39" s="272">
        <v>111</v>
      </c>
      <c r="P39" s="272">
        <v>85</v>
      </c>
      <c r="Q39" s="272"/>
      <c r="R39" s="272">
        <v>193</v>
      </c>
      <c r="S39" s="272">
        <v>97</v>
      </c>
      <c r="T39" s="272">
        <v>96</v>
      </c>
      <c r="U39" s="272"/>
      <c r="V39" s="272">
        <v>127</v>
      </c>
      <c r="W39" s="272">
        <v>72</v>
      </c>
      <c r="X39" s="272">
        <v>55</v>
      </c>
      <c r="Y39" s="272"/>
      <c r="Z39" s="272">
        <v>0</v>
      </c>
      <c r="AA39" s="272">
        <v>0</v>
      </c>
      <c r="AB39" s="272">
        <v>0</v>
      </c>
    </row>
    <row r="40" spans="1:28" ht="15" customHeight="1" x14ac:dyDescent="0.25">
      <c r="A40" s="317" t="s">
        <v>256</v>
      </c>
      <c r="B40" s="317"/>
      <c r="C40" s="317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</row>
    <row r="41" spans="1:28" ht="15" customHeight="1" x14ac:dyDescent="0.25">
      <c r="A41" s="318" t="s">
        <v>242</v>
      </c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</row>
  </sheetData>
  <mergeCells count="17">
    <mergeCell ref="A41:AB41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2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topLeftCell="AB76" zoomScaleNormal="100" zoomScaleSheetLayoutView="100" workbookViewId="0">
      <selection activeCell="BG91" sqref="BG91:BH92"/>
    </sheetView>
  </sheetViews>
  <sheetFormatPr baseColWidth="10" defaultRowHeight="15" customHeight="1" x14ac:dyDescent="0.2"/>
  <cols>
    <col min="1" max="1" width="19.28515625" style="102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6" style="102" customWidth="1"/>
    <col min="29" max="29" width="2.140625" style="102" customWidth="1"/>
    <col min="30" max="30" width="17" style="102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Z1" s="29"/>
      <c r="AA1" s="308" t="s">
        <v>356</v>
      </c>
      <c r="AB1" s="308"/>
      <c r="BF1" s="29"/>
      <c r="BG1" s="308" t="s">
        <v>356</v>
      </c>
      <c r="BH1" s="308"/>
    </row>
    <row r="2" spans="1:62" ht="15" customHeight="1" x14ac:dyDescent="0.2">
      <c r="Z2" s="30"/>
      <c r="AA2" s="308"/>
      <c r="AB2" s="308"/>
      <c r="BF2" s="30"/>
      <c r="BG2" s="308"/>
      <c r="BH2" s="308"/>
    </row>
    <row r="3" spans="1:62" ht="15" customHeight="1" x14ac:dyDescent="0.2">
      <c r="A3" s="326" t="s">
        <v>308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D3" s="326" t="s">
        <v>309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2" ht="15" customHeight="1" x14ac:dyDescent="0.2">
      <c r="A4" s="325" t="s">
        <v>148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D4" s="325" t="s">
        <v>149</v>
      </c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</row>
    <row r="5" spans="1:62" ht="15" customHeight="1" x14ac:dyDescent="0.2">
      <c r="A5" s="321" t="s">
        <v>254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D5" s="321" t="s">
        <v>254</v>
      </c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102"/>
    </row>
    <row r="6" spans="1:62" ht="15" customHeight="1" x14ac:dyDescent="0.2">
      <c r="A6" s="321" t="s">
        <v>264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D6" s="321" t="s">
        <v>264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102"/>
    </row>
    <row r="7" spans="1:62" ht="15" customHeight="1" x14ac:dyDescent="0.2">
      <c r="A7" s="321" t="s">
        <v>248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D7" s="321" t="s">
        <v>248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102"/>
    </row>
    <row r="8" spans="1:62" ht="15" customHeight="1" x14ac:dyDescent="0.2">
      <c r="A8" s="321" t="s">
        <v>513</v>
      </c>
      <c r="B8" s="321"/>
      <c r="C8" s="321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D8" s="321" t="s">
        <v>513</v>
      </c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102"/>
    </row>
    <row r="9" spans="1:62" ht="15" customHeight="1" thickBot="1" x14ac:dyDescent="0.25">
      <c r="A9" s="100"/>
      <c r="B9" s="142"/>
      <c r="C9" s="100"/>
      <c r="D9" s="100"/>
      <c r="E9" s="100"/>
      <c r="F9" s="101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D9" s="100"/>
      <c r="AE9" s="142"/>
      <c r="AF9" s="100"/>
      <c r="AG9" s="100"/>
      <c r="AH9" s="100"/>
      <c r="AI9" s="101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2"/>
    </row>
    <row r="10" spans="1:62" ht="15" customHeight="1" x14ac:dyDescent="0.2">
      <c r="A10" s="323" t="s">
        <v>260</v>
      </c>
      <c r="B10" s="316" t="s">
        <v>19</v>
      </c>
      <c r="C10" s="316"/>
      <c r="D10" s="316"/>
      <c r="E10" s="109"/>
      <c r="F10" s="316" t="s">
        <v>116</v>
      </c>
      <c r="G10" s="316"/>
      <c r="H10" s="316"/>
      <c r="I10" s="109"/>
      <c r="J10" s="316" t="s">
        <v>117</v>
      </c>
      <c r="K10" s="316"/>
      <c r="L10" s="316"/>
      <c r="M10" s="109"/>
      <c r="N10" s="316" t="s">
        <v>118</v>
      </c>
      <c r="O10" s="316"/>
      <c r="P10" s="316"/>
      <c r="Q10" s="109"/>
      <c r="R10" s="316" t="s">
        <v>119</v>
      </c>
      <c r="S10" s="316"/>
      <c r="T10" s="316"/>
      <c r="U10" s="109"/>
      <c r="V10" s="316" t="s">
        <v>120</v>
      </c>
      <c r="W10" s="316"/>
      <c r="X10" s="316"/>
      <c r="Y10" s="109"/>
      <c r="Z10" s="316" t="s">
        <v>121</v>
      </c>
      <c r="AA10" s="316"/>
      <c r="AB10" s="316"/>
      <c r="AD10" s="323" t="s">
        <v>260</v>
      </c>
      <c r="AE10" s="316" t="s">
        <v>19</v>
      </c>
      <c r="AF10" s="316"/>
      <c r="AG10" s="316"/>
      <c r="AH10" s="109"/>
      <c r="AI10" s="316" t="s">
        <v>116</v>
      </c>
      <c r="AJ10" s="316"/>
      <c r="AK10" s="316"/>
      <c r="AL10" s="109"/>
      <c r="AM10" s="316" t="s">
        <v>117</v>
      </c>
      <c r="AN10" s="316"/>
      <c r="AO10" s="316"/>
      <c r="AP10" s="109"/>
      <c r="AQ10" s="316" t="s">
        <v>118</v>
      </c>
      <c r="AR10" s="316"/>
      <c r="AS10" s="316"/>
      <c r="AT10" s="109"/>
      <c r="AU10" s="316" t="s">
        <v>119</v>
      </c>
      <c r="AV10" s="316"/>
      <c r="AW10" s="316"/>
      <c r="AX10" s="109"/>
      <c r="AY10" s="316" t="s">
        <v>120</v>
      </c>
      <c r="AZ10" s="316"/>
      <c r="BA10" s="316"/>
      <c r="BB10" s="109"/>
      <c r="BC10" s="316" t="s">
        <v>121</v>
      </c>
      <c r="BD10" s="316"/>
      <c r="BE10" s="316"/>
      <c r="BF10" s="102"/>
    </row>
    <row r="11" spans="1:62" ht="15" customHeight="1" thickBot="1" x14ac:dyDescent="0.25">
      <c r="A11" s="324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24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  <c r="BF11" s="102"/>
    </row>
    <row r="12" spans="1:62" ht="15" customHeight="1" x14ac:dyDescent="0.2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04"/>
      <c r="AE12" s="98"/>
      <c r="AF12" s="98"/>
      <c r="AG12" s="98"/>
      <c r="AH12" s="99"/>
      <c r="AI12" s="98"/>
      <c r="AJ12" s="98"/>
      <c r="AK12" s="98"/>
      <c r="AL12" s="99"/>
      <c r="AM12" s="98"/>
      <c r="AN12" s="98"/>
      <c r="AO12" s="98"/>
      <c r="AP12" s="99"/>
      <c r="AQ12" s="98"/>
      <c r="AR12" s="98"/>
      <c r="AS12" s="98"/>
      <c r="AT12" s="99"/>
      <c r="AU12" s="98"/>
      <c r="AV12" s="98"/>
      <c r="AW12" s="98"/>
      <c r="AX12" s="99"/>
      <c r="AY12" s="98"/>
      <c r="AZ12" s="98"/>
      <c r="BA12" s="98"/>
      <c r="BB12" s="99"/>
      <c r="BC12" s="98"/>
      <c r="BD12" s="98"/>
      <c r="BE12" s="98"/>
    </row>
    <row r="13" spans="1:62" s="155" customFormat="1" ht="15" customHeight="1" x14ac:dyDescent="0.25">
      <c r="A13" s="151" t="s">
        <v>262</v>
      </c>
      <c r="B13" s="153">
        <f>+F13+J13+N13+R13+V13+Z13</f>
        <v>131861</v>
      </c>
      <c r="C13" s="153">
        <f>+G13+K13+O13+S13+W13+AA13</f>
        <v>61735</v>
      </c>
      <c r="D13" s="153">
        <f>+H13+L13+P13+T13+X13+AB13</f>
        <v>70126</v>
      </c>
      <c r="E13" s="153"/>
      <c r="F13" s="153">
        <f>SUM(F15:F41)</f>
        <v>32795</v>
      </c>
      <c r="G13" s="153">
        <f>SUM(G15:G41)</f>
        <v>15828</v>
      </c>
      <c r="H13" s="153">
        <f>SUM(H15:H41)</f>
        <v>16967</v>
      </c>
      <c r="I13" s="153"/>
      <c r="J13" s="153">
        <f>SUM(J15:J41)</f>
        <v>27770</v>
      </c>
      <c r="K13" s="153">
        <f>SUM(K15:K41)</f>
        <v>13051</v>
      </c>
      <c r="L13" s="153">
        <f>SUM(L15:L41)</f>
        <v>14719</v>
      </c>
      <c r="M13" s="153"/>
      <c r="N13" s="153">
        <f>SUM(N15:N41)</f>
        <v>27319</v>
      </c>
      <c r="O13" s="153">
        <f>SUM(O15:O41)</f>
        <v>12693</v>
      </c>
      <c r="P13" s="153">
        <f>SUM(P15:P41)</f>
        <v>14626</v>
      </c>
      <c r="Q13" s="153"/>
      <c r="R13" s="153">
        <f>SUM(R15:R41)</f>
        <v>19666</v>
      </c>
      <c r="S13" s="153">
        <f>SUM(S15:S41)</f>
        <v>8981</v>
      </c>
      <c r="T13" s="153">
        <f>SUM(T15:T41)</f>
        <v>10685</v>
      </c>
      <c r="U13" s="153"/>
      <c r="V13" s="153">
        <f>SUM(V15:V41)</f>
        <v>23753</v>
      </c>
      <c r="W13" s="153">
        <f>SUM(W15:W41)</f>
        <v>10873</v>
      </c>
      <c r="X13" s="153">
        <f>SUM(X15:X41)</f>
        <v>12880</v>
      </c>
      <c r="Y13" s="153"/>
      <c r="Z13" s="153">
        <f>SUM(Z15:Z41)</f>
        <v>558</v>
      </c>
      <c r="AA13" s="153">
        <f>SUM(AA15:AA41)</f>
        <v>309</v>
      </c>
      <c r="AB13" s="153">
        <f>SUM(AB15:AB41)</f>
        <v>249</v>
      </c>
      <c r="AD13" s="151" t="s">
        <v>262</v>
      </c>
      <c r="AE13" s="159">
        <f>+B13/(B13+B59+B106)*100</f>
        <v>61.013145535561428</v>
      </c>
      <c r="AF13" s="159">
        <f>+C13/(C13+C59+C106)*100</f>
        <v>57.478166955291144</v>
      </c>
      <c r="AG13" s="159">
        <f>+D13/(D13+D59+D106)*100</f>
        <v>64.505624902265595</v>
      </c>
      <c r="AH13" s="160"/>
      <c r="AI13" s="159">
        <f>+F13/(F13+F59+F106)*100</f>
        <v>56.884409907722201</v>
      </c>
      <c r="AJ13" s="159">
        <f>+G13/(G13+G59+G106)*100</f>
        <v>53.174763152590202</v>
      </c>
      <c r="AK13" s="159">
        <f>+H13/(H13+H59+H106)*100</f>
        <v>60.844151186975552</v>
      </c>
      <c r="AL13" s="160"/>
      <c r="AM13" s="159">
        <f>+J13/(J13+J59+J106)*100</f>
        <v>56.106677442165875</v>
      </c>
      <c r="AN13" s="159">
        <f>+K13/(K13+K59+K106)*100</f>
        <v>52.565651683583049</v>
      </c>
      <c r="AO13" s="159">
        <f>+L13/(L13+L59+L106)*100</f>
        <v>59.670815259253253</v>
      </c>
      <c r="AP13" s="160"/>
      <c r="AQ13" s="159">
        <f>+N13/(N13+N59+N106)*100</f>
        <v>66.277687474223058</v>
      </c>
      <c r="AR13" s="159">
        <f>+O13/(O13+O59+O106)*100</f>
        <v>62.687672856578423</v>
      </c>
      <c r="AS13" s="159">
        <f>+P13/(P13+P59+P106)*100</f>
        <v>69.743932096704981</v>
      </c>
      <c r="AT13" s="160"/>
      <c r="AU13" s="159">
        <f>+R13/(R13+R59+R106)*100</f>
        <v>54.464384623906057</v>
      </c>
      <c r="AV13" s="159">
        <f>+S13/(S13+S59+S106)*100</f>
        <v>50.560153127287052</v>
      </c>
      <c r="AW13" s="159">
        <f>+T13/(T13+T59+T106)*100</f>
        <v>58.244753338784406</v>
      </c>
      <c r="AX13" s="160"/>
      <c r="AY13" s="159">
        <f>+V13/(V13+V59+V106)*100</f>
        <v>76.408144883713447</v>
      </c>
      <c r="AZ13" s="159">
        <f>+W13/(W13+W59+W106)*100</f>
        <v>75.027601435274633</v>
      </c>
      <c r="BA13" s="159">
        <f>+X13/(X13+X59+X106)*100</f>
        <v>77.61373907803555</v>
      </c>
      <c r="BB13" s="160"/>
      <c r="BC13" s="159">
        <f>+Z13/(Z13+Z59+Z106)*100</f>
        <v>100</v>
      </c>
      <c r="BD13" s="159">
        <f>+AA13/(AA13+AA59+AA106)*100</f>
        <v>100</v>
      </c>
      <c r="BE13" s="159">
        <f>+AB13/(AB13+AB59+AB106)*100</f>
        <v>100</v>
      </c>
      <c r="BF13" s="97"/>
      <c r="BG13" s="97"/>
      <c r="BH13" s="97"/>
      <c r="BI13" s="97"/>
      <c r="BJ13" s="97"/>
    </row>
    <row r="14" spans="1:62" ht="15" customHeight="1" x14ac:dyDescent="0.2">
      <c r="A14" s="108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D14" s="108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</row>
    <row r="15" spans="1:62" ht="15" customHeight="1" x14ac:dyDescent="0.2">
      <c r="A15" s="108" t="s">
        <v>79</v>
      </c>
      <c r="B15" s="272">
        <v>8409</v>
      </c>
      <c r="C15" s="272">
        <v>4281</v>
      </c>
      <c r="D15" s="272">
        <v>4128</v>
      </c>
      <c r="E15" s="272"/>
      <c r="F15" s="272">
        <v>2019</v>
      </c>
      <c r="G15" s="272">
        <v>1055</v>
      </c>
      <c r="H15" s="272">
        <v>964</v>
      </c>
      <c r="I15" s="272"/>
      <c r="J15" s="272">
        <v>1719</v>
      </c>
      <c r="K15" s="272">
        <v>898</v>
      </c>
      <c r="L15" s="272">
        <v>821</v>
      </c>
      <c r="M15" s="272"/>
      <c r="N15" s="272">
        <v>1799</v>
      </c>
      <c r="O15" s="272">
        <v>901</v>
      </c>
      <c r="P15" s="272">
        <v>898</v>
      </c>
      <c r="Q15" s="272"/>
      <c r="R15" s="272">
        <v>1181</v>
      </c>
      <c r="S15" s="272">
        <v>569</v>
      </c>
      <c r="T15" s="272">
        <v>612</v>
      </c>
      <c r="U15" s="272"/>
      <c r="V15" s="272">
        <v>1676</v>
      </c>
      <c r="W15" s="272">
        <v>843</v>
      </c>
      <c r="X15" s="272">
        <v>833</v>
      </c>
      <c r="Y15" s="272"/>
      <c r="Z15" s="272">
        <v>15</v>
      </c>
      <c r="AA15" s="272">
        <v>15</v>
      </c>
      <c r="AB15" s="272">
        <v>0</v>
      </c>
      <c r="AD15" s="108" t="s">
        <v>79</v>
      </c>
      <c r="AE15" s="103">
        <f t="shared" ref="AE15:AE41" si="0">+B15/(B15+B61+B108)*100</f>
        <v>53.821044546850992</v>
      </c>
      <c r="AF15" s="103">
        <f t="shared" ref="AF15:AF41" si="1">+C15/(C15+C61+C108)*100</f>
        <v>52.845327737316381</v>
      </c>
      <c r="AG15" s="103">
        <f t="shared" ref="AG15:AG41" si="2">+D15/(D15+D61+D108)*100</f>
        <v>54.87172670477203</v>
      </c>
      <c r="AH15" s="143"/>
      <c r="AI15" s="103">
        <f t="shared" ref="AI15:AI41" si="3">+F15/(F15+F61+F108)*100</f>
        <v>45.513976555455365</v>
      </c>
      <c r="AJ15" s="103">
        <f t="shared" ref="AJ15:AJ41" si="4">+G15/(G15+G61+G108)*100</f>
        <v>43.86694386694387</v>
      </c>
      <c r="AK15" s="103">
        <f t="shared" ref="AK15:AK41" si="5">+H15/(H15+H61+H108)*100</f>
        <v>47.464303298867556</v>
      </c>
      <c r="AL15" s="106"/>
      <c r="AM15" s="103">
        <f t="shared" ref="AM15:AM41" si="6">+J15/(J15+J61+J108)*100</f>
        <v>48.38164931044188</v>
      </c>
      <c r="AN15" s="103">
        <f t="shared" ref="AN15:AN41" si="7">+K15/(K15+K61+K108)*100</f>
        <v>47.816826411075617</v>
      </c>
      <c r="AO15" s="103">
        <f t="shared" ref="AO15:AO41" si="8">+L15/(L15+L61+L108)*100</f>
        <v>49.014925373134325</v>
      </c>
      <c r="AP15" s="106"/>
      <c r="AQ15" s="103">
        <f t="shared" ref="AQ15:AQ41" si="9">+N15/(N15+N61+N108)*100</f>
        <v>62.292243767313018</v>
      </c>
      <c r="AR15" s="103">
        <f t="shared" ref="AR15:AR41" si="10">+O15/(O15+O61+O108)*100</f>
        <v>60.510409670920083</v>
      </c>
      <c r="AS15" s="103">
        <f t="shared" ref="AS15:AS41" si="11">+P15/(P15+P61+P108)*100</f>
        <v>64.18870621872766</v>
      </c>
      <c r="AT15" s="106"/>
      <c r="AU15" s="103">
        <f t="shared" ref="AU15:AU41" si="12">+R15/(R15+R61+R108)*100</f>
        <v>47.353648757016842</v>
      </c>
      <c r="AV15" s="103">
        <f t="shared" ref="AV15:AV41" si="13">+S15/(S15+S61+S108)*100</f>
        <v>47.219917012448128</v>
      </c>
      <c r="AW15" s="103">
        <f t="shared" ref="AW15:AW41" si="14">+T15/(T15+T61+T108)*100</f>
        <v>47.478665632273085</v>
      </c>
      <c r="AX15" s="106"/>
      <c r="AY15" s="103">
        <f t="shared" ref="AY15:AY41" si="15">+V15/(V15+V61+V108)*100</f>
        <v>74.888293118856126</v>
      </c>
      <c r="AZ15" s="103">
        <f t="shared" ref="AZ15:AZ41" si="16">+W15/(W15+W61+W108)*100</f>
        <v>76.014427412082952</v>
      </c>
      <c r="BA15" s="103">
        <f t="shared" ref="BA15:BA41" si="17">+X15/(X15+X61+X108)*100</f>
        <v>73.782108060230286</v>
      </c>
      <c r="BB15" s="143"/>
      <c r="BC15" s="103" t="s">
        <v>61</v>
      </c>
      <c r="BD15" s="103" t="s">
        <v>61</v>
      </c>
      <c r="BE15" s="103" t="s">
        <v>61</v>
      </c>
    </row>
    <row r="16" spans="1:62" ht="15" customHeight="1" x14ac:dyDescent="0.2">
      <c r="A16" s="108" t="s">
        <v>80</v>
      </c>
      <c r="B16" s="272">
        <v>12204</v>
      </c>
      <c r="C16" s="272">
        <v>5755</v>
      </c>
      <c r="D16" s="272">
        <v>6449</v>
      </c>
      <c r="E16" s="272"/>
      <c r="F16" s="272">
        <v>2785</v>
      </c>
      <c r="G16" s="272">
        <v>1378</v>
      </c>
      <c r="H16" s="272">
        <v>1407</v>
      </c>
      <c r="I16" s="272"/>
      <c r="J16" s="272">
        <v>2461</v>
      </c>
      <c r="K16" s="272">
        <v>1184</v>
      </c>
      <c r="L16" s="272">
        <v>1277</v>
      </c>
      <c r="M16" s="272"/>
      <c r="N16" s="272">
        <v>2575</v>
      </c>
      <c r="O16" s="272">
        <v>1171</v>
      </c>
      <c r="P16" s="272">
        <v>1404</v>
      </c>
      <c r="Q16" s="272"/>
      <c r="R16" s="272">
        <v>1954</v>
      </c>
      <c r="S16" s="272">
        <v>918</v>
      </c>
      <c r="T16" s="272">
        <v>1036</v>
      </c>
      <c r="U16" s="272"/>
      <c r="V16" s="272">
        <v>2351</v>
      </c>
      <c r="W16" s="272">
        <v>1061</v>
      </c>
      <c r="X16" s="272">
        <v>1290</v>
      </c>
      <c r="Y16" s="272"/>
      <c r="Z16" s="272">
        <v>78</v>
      </c>
      <c r="AA16" s="272">
        <v>43</v>
      </c>
      <c r="AB16" s="272">
        <v>35</v>
      </c>
      <c r="AD16" s="108" t="s">
        <v>80</v>
      </c>
      <c r="AE16" s="103">
        <f t="shared" si="0"/>
        <v>62.546125461254611</v>
      </c>
      <c r="AF16" s="103">
        <f t="shared" si="1"/>
        <v>58.808501941549153</v>
      </c>
      <c r="AG16" s="103">
        <f t="shared" si="2"/>
        <v>66.306806498046484</v>
      </c>
      <c r="AH16" s="143"/>
      <c r="AI16" s="103">
        <f t="shared" si="3"/>
        <v>57.636589403973517</v>
      </c>
      <c r="AJ16" s="103">
        <f t="shared" si="4"/>
        <v>54.856687898089177</v>
      </c>
      <c r="AK16" s="103">
        <f t="shared" si="5"/>
        <v>60.646551724137929</v>
      </c>
      <c r="AL16" s="106"/>
      <c r="AM16" s="103">
        <f t="shared" si="6"/>
        <v>56.09756097560976</v>
      </c>
      <c r="AN16" s="103">
        <f t="shared" si="7"/>
        <v>52.78644672313866</v>
      </c>
      <c r="AO16" s="103">
        <f t="shared" si="8"/>
        <v>59.56156716417911</v>
      </c>
      <c r="AP16" s="106"/>
      <c r="AQ16" s="103">
        <f t="shared" si="9"/>
        <v>66.400206291903046</v>
      </c>
      <c r="AR16" s="103">
        <f t="shared" si="10"/>
        <v>62.023305084745758</v>
      </c>
      <c r="AS16" s="103">
        <f t="shared" si="11"/>
        <v>70.552763819095475</v>
      </c>
      <c r="AT16" s="106"/>
      <c r="AU16" s="103">
        <f t="shared" si="12"/>
        <v>57.017799824919756</v>
      </c>
      <c r="AV16" s="103">
        <f t="shared" si="13"/>
        <v>52.277904328018224</v>
      </c>
      <c r="AW16" s="103">
        <f t="shared" si="14"/>
        <v>61.998803111909041</v>
      </c>
      <c r="AX16" s="106"/>
      <c r="AY16" s="103">
        <f t="shared" si="15"/>
        <v>80.790378006872857</v>
      </c>
      <c r="AZ16" s="103">
        <f t="shared" si="16"/>
        <v>78.94345238095238</v>
      </c>
      <c r="BA16" s="103">
        <f t="shared" si="17"/>
        <v>82.375478927203062</v>
      </c>
      <c r="BB16" s="143"/>
      <c r="BC16" s="103">
        <f t="shared" ref="BC16:BE17" si="18">+Z16/(Z16+Z62+Z109)*100</f>
        <v>100</v>
      </c>
      <c r="BD16" s="103">
        <f t="shared" si="18"/>
        <v>100</v>
      </c>
      <c r="BE16" s="103">
        <f t="shared" si="18"/>
        <v>100</v>
      </c>
    </row>
    <row r="17" spans="1:57" ht="15" customHeight="1" x14ac:dyDescent="0.2">
      <c r="A17" s="108" t="s">
        <v>81</v>
      </c>
      <c r="B17" s="272">
        <v>8642</v>
      </c>
      <c r="C17" s="272">
        <v>4062</v>
      </c>
      <c r="D17" s="272">
        <v>4580</v>
      </c>
      <c r="E17" s="272"/>
      <c r="F17" s="272">
        <v>2052</v>
      </c>
      <c r="G17" s="272">
        <v>972</v>
      </c>
      <c r="H17" s="272">
        <v>1080</v>
      </c>
      <c r="I17" s="272"/>
      <c r="J17" s="272">
        <v>1797</v>
      </c>
      <c r="K17" s="272">
        <v>820</v>
      </c>
      <c r="L17" s="272">
        <v>977</v>
      </c>
      <c r="M17" s="272"/>
      <c r="N17" s="272">
        <v>1898</v>
      </c>
      <c r="O17" s="272">
        <v>876</v>
      </c>
      <c r="P17" s="272">
        <v>1022</v>
      </c>
      <c r="Q17" s="272"/>
      <c r="R17" s="272">
        <v>1187</v>
      </c>
      <c r="S17" s="272">
        <v>561</v>
      </c>
      <c r="T17" s="272">
        <v>626</v>
      </c>
      <c r="U17" s="272"/>
      <c r="V17" s="272">
        <v>1509</v>
      </c>
      <c r="W17" s="272">
        <v>697</v>
      </c>
      <c r="X17" s="272">
        <v>812</v>
      </c>
      <c r="Y17" s="272"/>
      <c r="Z17" s="272">
        <v>199</v>
      </c>
      <c r="AA17" s="272">
        <v>136</v>
      </c>
      <c r="AB17" s="272">
        <v>63</v>
      </c>
      <c r="AD17" s="108" t="s">
        <v>81</v>
      </c>
      <c r="AE17" s="103">
        <f t="shared" si="0"/>
        <v>57.114533077787321</v>
      </c>
      <c r="AF17" s="103">
        <f t="shared" si="1"/>
        <v>54.087882822902799</v>
      </c>
      <c r="AG17" s="103">
        <f t="shared" si="2"/>
        <v>60.097100118094737</v>
      </c>
      <c r="AH17" s="143"/>
      <c r="AI17" s="103">
        <f t="shared" si="3"/>
        <v>48.28235294117647</v>
      </c>
      <c r="AJ17" s="103">
        <f t="shared" si="4"/>
        <v>44.161744661517496</v>
      </c>
      <c r="AK17" s="103">
        <f t="shared" si="5"/>
        <v>52.708638360175698</v>
      </c>
      <c r="AL17" s="106"/>
      <c r="AM17" s="103">
        <f t="shared" si="6"/>
        <v>50.777055665442219</v>
      </c>
      <c r="AN17" s="103">
        <f t="shared" si="7"/>
        <v>47.646717024985477</v>
      </c>
      <c r="AO17" s="103">
        <f t="shared" si="8"/>
        <v>53.74037403740374</v>
      </c>
      <c r="AP17" s="106"/>
      <c r="AQ17" s="103">
        <f t="shared" si="9"/>
        <v>64.035087719298247</v>
      </c>
      <c r="AR17" s="103">
        <f t="shared" si="10"/>
        <v>61.82074805928017</v>
      </c>
      <c r="AS17" s="103">
        <f t="shared" si="11"/>
        <v>66.063348416289585</v>
      </c>
      <c r="AT17" s="106"/>
      <c r="AU17" s="103">
        <f t="shared" si="12"/>
        <v>52.452496685815284</v>
      </c>
      <c r="AV17" s="103">
        <f t="shared" si="13"/>
        <v>49.253731343283583</v>
      </c>
      <c r="AW17" s="103">
        <f t="shared" si="14"/>
        <v>55.693950177935946</v>
      </c>
      <c r="AX17" s="106"/>
      <c r="AY17" s="103">
        <f t="shared" si="15"/>
        <v>78.757828810020882</v>
      </c>
      <c r="AZ17" s="103">
        <f t="shared" si="16"/>
        <v>77.790178571428569</v>
      </c>
      <c r="BA17" s="103">
        <f t="shared" si="17"/>
        <v>79.607843137254903</v>
      </c>
      <c r="BB17" s="143"/>
      <c r="BC17" s="103">
        <f t="shared" si="18"/>
        <v>100</v>
      </c>
      <c r="BD17" s="103">
        <f t="shared" si="18"/>
        <v>100</v>
      </c>
      <c r="BE17" s="103">
        <f t="shared" si="18"/>
        <v>100</v>
      </c>
    </row>
    <row r="18" spans="1:57" ht="15" customHeight="1" x14ac:dyDescent="0.2">
      <c r="A18" s="108" t="s">
        <v>82</v>
      </c>
      <c r="B18" s="272">
        <v>6447</v>
      </c>
      <c r="C18" s="272">
        <v>2930</v>
      </c>
      <c r="D18" s="272">
        <v>3517</v>
      </c>
      <c r="E18" s="272"/>
      <c r="F18" s="272">
        <v>1608</v>
      </c>
      <c r="G18" s="272">
        <v>744</v>
      </c>
      <c r="H18" s="272">
        <v>864</v>
      </c>
      <c r="I18" s="272"/>
      <c r="J18" s="272">
        <v>1512</v>
      </c>
      <c r="K18" s="272">
        <v>694</v>
      </c>
      <c r="L18" s="272">
        <v>818</v>
      </c>
      <c r="M18" s="272"/>
      <c r="N18" s="272">
        <v>1507</v>
      </c>
      <c r="O18" s="272">
        <v>691</v>
      </c>
      <c r="P18" s="272">
        <v>816</v>
      </c>
      <c r="Q18" s="272"/>
      <c r="R18" s="272">
        <v>830</v>
      </c>
      <c r="S18" s="272">
        <v>376</v>
      </c>
      <c r="T18" s="272">
        <v>454</v>
      </c>
      <c r="U18" s="272"/>
      <c r="V18" s="272">
        <v>990</v>
      </c>
      <c r="W18" s="272">
        <v>425</v>
      </c>
      <c r="X18" s="272">
        <v>565</v>
      </c>
      <c r="Y18" s="272"/>
      <c r="Z18" s="272">
        <v>0</v>
      </c>
      <c r="AA18" s="272">
        <v>0</v>
      </c>
      <c r="AB18" s="272">
        <v>0</v>
      </c>
      <c r="AD18" s="108" t="s">
        <v>82</v>
      </c>
      <c r="AE18" s="103">
        <f t="shared" si="0"/>
        <v>52.996300863131943</v>
      </c>
      <c r="AF18" s="103">
        <f t="shared" si="1"/>
        <v>49.7115710892433</v>
      </c>
      <c r="AG18" s="103">
        <f t="shared" si="2"/>
        <v>56.083559240950407</v>
      </c>
      <c r="AH18" s="143"/>
      <c r="AI18" s="103">
        <f t="shared" si="3"/>
        <v>43.743199129488573</v>
      </c>
      <c r="AJ18" s="103">
        <f t="shared" si="4"/>
        <v>39.91416309012876</v>
      </c>
      <c r="AK18" s="103">
        <f t="shared" si="5"/>
        <v>47.682119205298015</v>
      </c>
      <c r="AL18" s="106"/>
      <c r="AM18" s="103">
        <f t="shared" si="6"/>
        <v>55.486238532110086</v>
      </c>
      <c r="AN18" s="103">
        <f t="shared" si="7"/>
        <v>53.017570664629488</v>
      </c>
      <c r="AO18" s="103">
        <f t="shared" si="8"/>
        <v>57.7683615819209</v>
      </c>
      <c r="AP18" s="106"/>
      <c r="AQ18" s="103">
        <f t="shared" si="9"/>
        <v>64.789337919174557</v>
      </c>
      <c r="AR18" s="103">
        <f t="shared" si="10"/>
        <v>61.096374889478334</v>
      </c>
      <c r="AS18" s="103">
        <f t="shared" si="11"/>
        <v>68.28451882845188</v>
      </c>
      <c r="AT18" s="106"/>
      <c r="AU18" s="103">
        <f t="shared" si="12"/>
        <v>44.671689989235738</v>
      </c>
      <c r="AV18" s="103">
        <f t="shared" si="13"/>
        <v>41.824249165739715</v>
      </c>
      <c r="AW18" s="103">
        <f t="shared" si="14"/>
        <v>47.340980187695514</v>
      </c>
      <c r="AX18" s="106"/>
      <c r="AY18" s="103">
        <f t="shared" si="15"/>
        <v>62.658227848101269</v>
      </c>
      <c r="AZ18" s="103">
        <f t="shared" si="16"/>
        <v>61.505065123010127</v>
      </c>
      <c r="BA18" s="103">
        <f t="shared" si="17"/>
        <v>63.554555680539934</v>
      </c>
      <c r="BB18" s="143"/>
      <c r="BC18" s="103">
        <v>0</v>
      </c>
      <c r="BD18" s="103">
        <v>0</v>
      </c>
      <c r="BE18" s="103">
        <v>0</v>
      </c>
    </row>
    <row r="19" spans="1:57" ht="15" customHeight="1" x14ac:dyDescent="0.2">
      <c r="A19" s="108" t="s">
        <v>83</v>
      </c>
      <c r="B19" s="272">
        <v>1915</v>
      </c>
      <c r="C19" s="272">
        <v>911</v>
      </c>
      <c r="D19" s="272">
        <v>1004</v>
      </c>
      <c r="E19" s="272"/>
      <c r="F19" s="272">
        <v>429</v>
      </c>
      <c r="G19" s="272">
        <v>219</v>
      </c>
      <c r="H19" s="272">
        <v>210</v>
      </c>
      <c r="I19" s="272"/>
      <c r="J19" s="272">
        <v>427</v>
      </c>
      <c r="K19" s="272">
        <v>211</v>
      </c>
      <c r="L19" s="272">
        <v>216</v>
      </c>
      <c r="M19" s="272"/>
      <c r="N19" s="272">
        <v>410</v>
      </c>
      <c r="O19" s="272">
        <v>195</v>
      </c>
      <c r="P19" s="272">
        <v>215</v>
      </c>
      <c r="Q19" s="272"/>
      <c r="R19" s="272">
        <v>274</v>
      </c>
      <c r="S19" s="272">
        <v>121</v>
      </c>
      <c r="T19" s="272">
        <v>153</v>
      </c>
      <c r="U19" s="272"/>
      <c r="V19" s="272">
        <v>375</v>
      </c>
      <c r="W19" s="272">
        <v>165</v>
      </c>
      <c r="X19" s="272">
        <v>210</v>
      </c>
      <c r="Y19" s="272"/>
      <c r="Z19" s="272">
        <v>0</v>
      </c>
      <c r="AA19" s="272">
        <v>0</v>
      </c>
      <c r="AB19" s="272">
        <v>0</v>
      </c>
      <c r="AD19" s="108" t="s">
        <v>83</v>
      </c>
      <c r="AE19" s="103">
        <f t="shared" si="0"/>
        <v>62.357538261152726</v>
      </c>
      <c r="AF19" s="103">
        <f t="shared" si="1"/>
        <v>58.774193548387096</v>
      </c>
      <c r="AG19" s="103">
        <f t="shared" si="2"/>
        <v>66.00920447074293</v>
      </c>
      <c r="AH19" s="143"/>
      <c r="AI19" s="103">
        <f t="shared" si="3"/>
        <v>60.252808988764038</v>
      </c>
      <c r="AJ19" s="103">
        <f t="shared" si="4"/>
        <v>57.329842931937172</v>
      </c>
      <c r="AK19" s="103">
        <f t="shared" si="5"/>
        <v>63.636363636363633</v>
      </c>
      <c r="AL19" s="106"/>
      <c r="AM19" s="103">
        <f t="shared" si="6"/>
        <v>61.174785100286535</v>
      </c>
      <c r="AN19" s="103">
        <f t="shared" si="7"/>
        <v>59.773371104815865</v>
      </c>
      <c r="AO19" s="103">
        <f t="shared" si="8"/>
        <v>62.608695652173921</v>
      </c>
      <c r="AP19" s="106"/>
      <c r="AQ19" s="103">
        <f t="shared" si="9"/>
        <v>68.106312292358808</v>
      </c>
      <c r="AR19" s="103">
        <f t="shared" si="10"/>
        <v>63.517915309446252</v>
      </c>
      <c r="AS19" s="103">
        <f t="shared" si="11"/>
        <v>72.881355932203391</v>
      </c>
      <c r="AT19" s="106"/>
      <c r="AU19" s="103">
        <f t="shared" si="12"/>
        <v>47.241379310344826</v>
      </c>
      <c r="AV19" s="103">
        <f t="shared" si="13"/>
        <v>41.868512110726641</v>
      </c>
      <c r="AW19" s="103">
        <f t="shared" si="14"/>
        <v>52.577319587628871</v>
      </c>
      <c r="AX19" s="106"/>
      <c r="AY19" s="103">
        <f t="shared" si="15"/>
        <v>78.28810020876827</v>
      </c>
      <c r="AZ19" s="103">
        <f t="shared" si="16"/>
        <v>75.342465753424662</v>
      </c>
      <c r="BA19" s="103">
        <f t="shared" si="17"/>
        <v>80.769230769230774</v>
      </c>
      <c r="BB19" s="143"/>
      <c r="BC19" s="103">
        <v>0</v>
      </c>
      <c r="BD19" s="103">
        <v>0</v>
      </c>
      <c r="BE19" s="103">
        <v>0</v>
      </c>
    </row>
    <row r="20" spans="1:57" ht="15" customHeight="1" x14ac:dyDescent="0.2">
      <c r="A20" s="108" t="s">
        <v>84</v>
      </c>
      <c r="B20" s="272">
        <v>5039</v>
      </c>
      <c r="C20" s="272">
        <v>2452</v>
      </c>
      <c r="D20" s="272">
        <v>2587</v>
      </c>
      <c r="E20" s="272"/>
      <c r="F20" s="272">
        <v>1313</v>
      </c>
      <c r="G20" s="272">
        <v>670</v>
      </c>
      <c r="H20" s="272">
        <v>643</v>
      </c>
      <c r="I20" s="272"/>
      <c r="J20" s="272">
        <v>1060</v>
      </c>
      <c r="K20" s="272">
        <v>515</v>
      </c>
      <c r="L20" s="272">
        <v>545</v>
      </c>
      <c r="M20" s="272"/>
      <c r="N20" s="272">
        <v>1097</v>
      </c>
      <c r="O20" s="272">
        <v>512</v>
      </c>
      <c r="P20" s="272">
        <v>585</v>
      </c>
      <c r="Q20" s="272"/>
      <c r="R20" s="272">
        <v>752</v>
      </c>
      <c r="S20" s="272">
        <v>358</v>
      </c>
      <c r="T20" s="272">
        <v>394</v>
      </c>
      <c r="U20" s="272"/>
      <c r="V20" s="272">
        <v>817</v>
      </c>
      <c r="W20" s="272">
        <v>397</v>
      </c>
      <c r="X20" s="272">
        <v>420</v>
      </c>
      <c r="Y20" s="272"/>
      <c r="Z20" s="272">
        <v>0</v>
      </c>
      <c r="AA20" s="272">
        <v>0</v>
      </c>
      <c r="AB20" s="272">
        <v>0</v>
      </c>
      <c r="AD20" s="108" t="s">
        <v>84</v>
      </c>
      <c r="AE20" s="103">
        <f t="shared" si="0"/>
        <v>69.580226456779897</v>
      </c>
      <c r="AF20" s="103">
        <f t="shared" si="1"/>
        <v>66.8848881614839</v>
      </c>
      <c r="AG20" s="103">
        <f t="shared" si="2"/>
        <v>72.3434004474273</v>
      </c>
      <c r="AH20" s="143"/>
      <c r="AI20" s="103">
        <f t="shared" si="3"/>
        <v>68.385416666666671</v>
      </c>
      <c r="AJ20" s="103">
        <f t="shared" si="4"/>
        <v>66.534260178748767</v>
      </c>
      <c r="AK20" s="103">
        <f t="shared" si="5"/>
        <v>70.427163198247527</v>
      </c>
      <c r="AL20" s="106"/>
      <c r="AM20" s="103">
        <f t="shared" si="6"/>
        <v>66.708621774701072</v>
      </c>
      <c r="AN20" s="103">
        <f t="shared" si="7"/>
        <v>62.424242424242429</v>
      </c>
      <c r="AO20" s="103">
        <f t="shared" si="8"/>
        <v>71.33507853403141</v>
      </c>
      <c r="AP20" s="106"/>
      <c r="AQ20" s="103">
        <f t="shared" si="9"/>
        <v>74.931693989071036</v>
      </c>
      <c r="AR20" s="103">
        <f t="shared" si="10"/>
        <v>72.418670438472418</v>
      </c>
      <c r="AS20" s="103">
        <f t="shared" si="11"/>
        <v>77.278731836195519</v>
      </c>
      <c r="AT20" s="106"/>
      <c r="AU20" s="103">
        <f t="shared" si="12"/>
        <v>59.212598425196852</v>
      </c>
      <c r="AV20" s="103">
        <f t="shared" si="13"/>
        <v>56.735340729001585</v>
      </c>
      <c r="AW20" s="103">
        <f t="shared" si="14"/>
        <v>61.658841940532085</v>
      </c>
      <c r="AX20" s="106"/>
      <c r="AY20" s="103">
        <f t="shared" si="15"/>
        <v>81.781781781781788</v>
      </c>
      <c r="AZ20" s="103">
        <f t="shared" si="16"/>
        <v>80.040322580645167</v>
      </c>
      <c r="BA20" s="103">
        <f t="shared" si="17"/>
        <v>83.499005964214717</v>
      </c>
      <c r="BB20" s="143"/>
      <c r="BC20" s="103">
        <v>0</v>
      </c>
      <c r="BD20" s="103">
        <v>0</v>
      </c>
      <c r="BE20" s="103">
        <v>0</v>
      </c>
    </row>
    <row r="21" spans="1:57" ht="15" customHeight="1" x14ac:dyDescent="0.2">
      <c r="A21" s="108" t="s">
        <v>85</v>
      </c>
      <c r="B21" s="272">
        <v>1131</v>
      </c>
      <c r="C21" s="272">
        <v>517</v>
      </c>
      <c r="D21" s="272">
        <v>614</v>
      </c>
      <c r="E21" s="272"/>
      <c r="F21" s="272">
        <v>271</v>
      </c>
      <c r="G21" s="272">
        <v>127</v>
      </c>
      <c r="H21" s="272">
        <v>144</v>
      </c>
      <c r="I21" s="272"/>
      <c r="J21" s="272">
        <v>190</v>
      </c>
      <c r="K21" s="272">
        <v>86</v>
      </c>
      <c r="L21" s="272">
        <v>104</v>
      </c>
      <c r="M21" s="272"/>
      <c r="N21" s="272">
        <v>214</v>
      </c>
      <c r="O21" s="272">
        <v>92</v>
      </c>
      <c r="P21" s="272">
        <v>122</v>
      </c>
      <c r="Q21" s="272"/>
      <c r="R21" s="272">
        <v>173</v>
      </c>
      <c r="S21" s="272">
        <v>78</v>
      </c>
      <c r="T21" s="272">
        <v>95</v>
      </c>
      <c r="U21" s="272"/>
      <c r="V21" s="272">
        <v>259</v>
      </c>
      <c r="W21" s="272">
        <v>120</v>
      </c>
      <c r="X21" s="272">
        <v>139</v>
      </c>
      <c r="Y21" s="272"/>
      <c r="Z21" s="272">
        <v>24</v>
      </c>
      <c r="AA21" s="272">
        <v>14</v>
      </c>
      <c r="AB21" s="272">
        <v>10</v>
      </c>
      <c r="AD21" s="108" t="s">
        <v>85</v>
      </c>
      <c r="AE21" s="103">
        <f t="shared" si="0"/>
        <v>69.642857142857139</v>
      </c>
      <c r="AF21" s="103">
        <f t="shared" si="1"/>
        <v>63.435582822085891</v>
      </c>
      <c r="AG21" s="103">
        <f t="shared" si="2"/>
        <v>75.896168108776266</v>
      </c>
      <c r="AH21" s="143"/>
      <c r="AI21" s="103">
        <f t="shared" si="3"/>
        <v>74.246575342465746</v>
      </c>
      <c r="AJ21" s="103">
        <f t="shared" si="4"/>
        <v>73.410404624277461</v>
      </c>
      <c r="AK21" s="103">
        <f t="shared" si="5"/>
        <v>75</v>
      </c>
      <c r="AL21" s="106"/>
      <c r="AM21" s="103">
        <f t="shared" si="6"/>
        <v>53.370786516853933</v>
      </c>
      <c r="AN21" s="103">
        <f t="shared" si="7"/>
        <v>45.744680851063826</v>
      </c>
      <c r="AO21" s="103">
        <f t="shared" si="8"/>
        <v>61.904761904761905</v>
      </c>
      <c r="AP21" s="106"/>
      <c r="AQ21" s="103">
        <f t="shared" si="9"/>
        <v>75.087719298245617</v>
      </c>
      <c r="AR21" s="103">
        <f t="shared" si="10"/>
        <v>65.248226950354621</v>
      </c>
      <c r="AS21" s="103">
        <f t="shared" si="11"/>
        <v>84.722222222222214</v>
      </c>
      <c r="AT21" s="106"/>
      <c r="AU21" s="103">
        <f t="shared" si="12"/>
        <v>61.785714285714292</v>
      </c>
      <c r="AV21" s="103">
        <f t="shared" si="13"/>
        <v>53.061224489795919</v>
      </c>
      <c r="AW21" s="103">
        <f t="shared" si="14"/>
        <v>71.428571428571431</v>
      </c>
      <c r="AX21" s="106"/>
      <c r="AY21" s="103">
        <f t="shared" si="15"/>
        <v>82.484076433121018</v>
      </c>
      <c r="AZ21" s="103">
        <f t="shared" si="16"/>
        <v>78.94736842105263</v>
      </c>
      <c r="BA21" s="103">
        <f t="shared" si="17"/>
        <v>85.802469135802468</v>
      </c>
      <c r="BB21" s="143"/>
      <c r="BC21" s="103">
        <v>0</v>
      </c>
      <c r="BD21" s="103">
        <v>0</v>
      </c>
      <c r="BE21" s="103">
        <v>0</v>
      </c>
    </row>
    <row r="22" spans="1:57" ht="15" customHeight="1" x14ac:dyDescent="0.2">
      <c r="A22" s="108" t="s">
        <v>86</v>
      </c>
      <c r="B22" s="272">
        <v>12623</v>
      </c>
      <c r="C22" s="272">
        <v>5811</v>
      </c>
      <c r="D22" s="272">
        <v>6812</v>
      </c>
      <c r="E22" s="272"/>
      <c r="F22" s="272">
        <v>3087</v>
      </c>
      <c r="G22" s="272">
        <v>1474</v>
      </c>
      <c r="H22" s="272">
        <v>1613</v>
      </c>
      <c r="I22" s="272"/>
      <c r="J22" s="272">
        <v>2624</v>
      </c>
      <c r="K22" s="272">
        <v>1212</v>
      </c>
      <c r="L22" s="272">
        <v>1412</v>
      </c>
      <c r="M22" s="272"/>
      <c r="N22" s="272">
        <v>2704</v>
      </c>
      <c r="O22" s="272">
        <v>1233</v>
      </c>
      <c r="P22" s="272">
        <v>1471</v>
      </c>
      <c r="Q22" s="272"/>
      <c r="R22" s="272">
        <v>1832</v>
      </c>
      <c r="S22" s="272">
        <v>795</v>
      </c>
      <c r="T22" s="272">
        <v>1037</v>
      </c>
      <c r="U22" s="272"/>
      <c r="V22" s="272">
        <v>2283</v>
      </c>
      <c r="W22" s="272">
        <v>1051</v>
      </c>
      <c r="X22" s="272">
        <v>1232</v>
      </c>
      <c r="Y22" s="272"/>
      <c r="Z22" s="272">
        <v>93</v>
      </c>
      <c r="AA22" s="272">
        <v>46</v>
      </c>
      <c r="AB22" s="272">
        <v>47</v>
      </c>
      <c r="AD22" s="108" t="s">
        <v>86</v>
      </c>
      <c r="AE22" s="103">
        <f t="shared" si="0"/>
        <v>61.539586583463333</v>
      </c>
      <c r="AF22" s="103">
        <f t="shared" si="1"/>
        <v>57.826649417852529</v>
      </c>
      <c r="AG22" s="103">
        <f t="shared" si="2"/>
        <v>65.10561024562746</v>
      </c>
      <c r="AH22" s="143"/>
      <c r="AI22" s="103">
        <f t="shared" si="3"/>
        <v>56.987262322318621</v>
      </c>
      <c r="AJ22" s="103">
        <f t="shared" si="4"/>
        <v>52.812611967036901</v>
      </c>
      <c r="AK22" s="103">
        <f t="shared" si="5"/>
        <v>61.424219345011423</v>
      </c>
      <c r="AL22" s="106"/>
      <c r="AM22" s="103">
        <f t="shared" si="6"/>
        <v>56.200471192974945</v>
      </c>
      <c r="AN22" s="103">
        <f t="shared" si="7"/>
        <v>52.399481193255518</v>
      </c>
      <c r="AO22" s="103">
        <f t="shared" si="8"/>
        <v>59.932088285229199</v>
      </c>
      <c r="AP22" s="106"/>
      <c r="AQ22" s="103">
        <f t="shared" si="9"/>
        <v>67.465069860279442</v>
      </c>
      <c r="AR22" s="103">
        <f t="shared" si="10"/>
        <v>64.151925078043703</v>
      </c>
      <c r="AS22" s="103">
        <f t="shared" si="11"/>
        <v>70.51773729626079</v>
      </c>
      <c r="AT22" s="106"/>
      <c r="AU22" s="103">
        <f t="shared" si="12"/>
        <v>55.582524271844655</v>
      </c>
      <c r="AV22" s="103">
        <f t="shared" si="13"/>
        <v>50.96153846153846</v>
      </c>
      <c r="AW22" s="103">
        <f t="shared" si="14"/>
        <v>59.735023041474655</v>
      </c>
      <c r="AX22" s="106"/>
      <c r="AY22" s="103">
        <f t="shared" si="15"/>
        <v>75.371409706173651</v>
      </c>
      <c r="AZ22" s="103">
        <f t="shared" si="16"/>
        <v>74.170783345095273</v>
      </c>
      <c r="BA22" s="103">
        <f t="shared" si="17"/>
        <v>76.426799007444174</v>
      </c>
      <c r="BB22" s="143"/>
      <c r="BC22" s="103">
        <v>0</v>
      </c>
      <c r="BD22" s="103">
        <v>0</v>
      </c>
      <c r="BE22" s="103">
        <v>0</v>
      </c>
    </row>
    <row r="23" spans="1:57" ht="15" customHeight="1" x14ac:dyDescent="0.2">
      <c r="A23" s="108" t="s">
        <v>87</v>
      </c>
      <c r="B23" s="272">
        <v>6824</v>
      </c>
      <c r="C23" s="272">
        <v>3143</v>
      </c>
      <c r="D23" s="272">
        <v>3681</v>
      </c>
      <c r="E23" s="272"/>
      <c r="F23" s="272">
        <v>1394</v>
      </c>
      <c r="G23" s="272">
        <v>601</v>
      </c>
      <c r="H23" s="272">
        <v>793</v>
      </c>
      <c r="I23" s="272"/>
      <c r="J23" s="272">
        <v>1403</v>
      </c>
      <c r="K23" s="272">
        <v>661</v>
      </c>
      <c r="L23" s="272">
        <v>742</v>
      </c>
      <c r="M23" s="272"/>
      <c r="N23" s="272">
        <v>1370</v>
      </c>
      <c r="O23" s="272">
        <v>650</v>
      </c>
      <c r="P23" s="272">
        <v>720</v>
      </c>
      <c r="Q23" s="272"/>
      <c r="R23" s="272">
        <v>1134</v>
      </c>
      <c r="S23" s="272">
        <v>534</v>
      </c>
      <c r="T23" s="272">
        <v>600</v>
      </c>
      <c r="U23" s="272"/>
      <c r="V23" s="272">
        <v>1475</v>
      </c>
      <c r="W23" s="272">
        <v>677</v>
      </c>
      <c r="X23" s="272">
        <v>798</v>
      </c>
      <c r="Y23" s="272"/>
      <c r="Z23" s="272">
        <v>48</v>
      </c>
      <c r="AA23" s="272">
        <v>20</v>
      </c>
      <c r="AB23" s="272">
        <v>28</v>
      </c>
      <c r="AD23" s="108" t="s">
        <v>87</v>
      </c>
      <c r="AE23" s="103">
        <f t="shared" si="0"/>
        <v>71.365823049571219</v>
      </c>
      <c r="AF23" s="103">
        <f t="shared" si="1"/>
        <v>67.576865190281666</v>
      </c>
      <c r="AG23" s="103">
        <f t="shared" si="2"/>
        <v>74.954184483811844</v>
      </c>
      <c r="AH23" s="143"/>
      <c r="AI23" s="103">
        <f t="shared" si="3"/>
        <v>68.266405484818804</v>
      </c>
      <c r="AJ23" s="103">
        <f t="shared" si="4"/>
        <v>60.829959514170042</v>
      </c>
      <c r="AK23" s="103">
        <f t="shared" si="5"/>
        <v>75.237191650853887</v>
      </c>
      <c r="AL23" s="106"/>
      <c r="AM23" s="103">
        <f t="shared" si="6"/>
        <v>65.683520599250926</v>
      </c>
      <c r="AN23" s="103">
        <f t="shared" si="7"/>
        <v>62.007504690431524</v>
      </c>
      <c r="AO23" s="103">
        <f t="shared" si="8"/>
        <v>69.345794392523359</v>
      </c>
      <c r="AP23" s="106"/>
      <c r="AQ23" s="103">
        <f t="shared" si="9"/>
        <v>74.822501365374123</v>
      </c>
      <c r="AR23" s="103">
        <f t="shared" si="10"/>
        <v>72.625698324022352</v>
      </c>
      <c r="AS23" s="103">
        <f t="shared" si="11"/>
        <v>76.923076923076934</v>
      </c>
      <c r="AT23" s="106"/>
      <c r="AU23" s="103">
        <f t="shared" si="12"/>
        <v>66.432337434094904</v>
      </c>
      <c r="AV23" s="103">
        <f t="shared" si="13"/>
        <v>64.337349397590359</v>
      </c>
      <c r="AW23" s="103">
        <f t="shared" si="14"/>
        <v>68.415051311288494</v>
      </c>
      <c r="AX23" s="106"/>
      <c r="AY23" s="103">
        <f t="shared" si="15"/>
        <v>82.035595105672968</v>
      </c>
      <c r="AZ23" s="103">
        <f t="shared" si="16"/>
        <v>79.460093896713616</v>
      </c>
      <c r="BA23" s="103">
        <f t="shared" si="17"/>
        <v>84.355179704016919</v>
      </c>
      <c r="BB23" s="143"/>
      <c r="BC23" s="103">
        <v>0</v>
      </c>
      <c r="BD23" s="103">
        <v>0</v>
      </c>
      <c r="BE23" s="103">
        <v>0</v>
      </c>
    </row>
    <row r="24" spans="1:57" ht="15" customHeight="1" x14ac:dyDescent="0.2">
      <c r="A24" s="108" t="s">
        <v>88</v>
      </c>
      <c r="B24" s="272">
        <v>5702</v>
      </c>
      <c r="C24" s="272">
        <v>2627</v>
      </c>
      <c r="D24" s="272">
        <v>3075</v>
      </c>
      <c r="E24" s="272"/>
      <c r="F24" s="272">
        <v>1405</v>
      </c>
      <c r="G24" s="272">
        <v>692</v>
      </c>
      <c r="H24" s="272">
        <v>713</v>
      </c>
      <c r="I24" s="272"/>
      <c r="J24" s="272">
        <v>1163</v>
      </c>
      <c r="K24" s="272">
        <v>535</v>
      </c>
      <c r="L24" s="272">
        <v>628</v>
      </c>
      <c r="M24" s="272"/>
      <c r="N24" s="272">
        <v>1194</v>
      </c>
      <c r="O24" s="272">
        <v>527</v>
      </c>
      <c r="P24" s="272">
        <v>667</v>
      </c>
      <c r="Q24" s="272"/>
      <c r="R24" s="272">
        <v>936</v>
      </c>
      <c r="S24" s="272">
        <v>398</v>
      </c>
      <c r="T24" s="272">
        <v>538</v>
      </c>
      <c r="U24" s="272"/>
      <c r="V24" s="272">
        <v>1004</v>
      </c>
      <c r="W24" s="272">
        <v>475</v>
      </c>
      <c r="X24" s="272">
        <v>529</v>
      </c>
      <c r="Y24" s="272"/>
      <c r="Z24" s="272">
        <v>0</v>
      </c>
      <c r="AA24" s="272">
        <v>0</v>
      </c>
      <c r="AB24" s="272">
        <v>0</v>
      </c>
      <c r="AD24" s="108" t="s">
        <v>88</v>
      </c>
      <c r="AE24" s="103">
        <f t="shared" si="0"/>
        <v>64.240648940964391</v>
      </c>
      <c r="AF24" s="103">
        <f t="shared" si="1"/>
        <v>58.782725441933316</v>
      </c>
      <c r="AG24" s="103">
        <f t="shared" si="2"/>
        <v>69.775357385976861</v>
      </c>
      <c r="AH24" s="143"/>
      <c r="AI24" s="103">
        <f t="shared" si="3"/>
        <v>64.331501831501839</v>
      </c>
      <c r="AJ24" s="103">
        <f t="shared" si="4"/>
        <v>58.793542905692441</v>
      </c>
      <c r="AK24" s="103">
        <f t="shared" si="5"/>
        <v>70.804369414101288</v>
      </c>
      <c r="AL24" s="106"/>
      <c r="AM24" s="103">
        <f t="shared" si="6"/>
        <v>58.88607594936709</v>
      </c>
      <c r="AN24" s="103">
        <f t="shared" si="7"/>
        <v>52.970297029702976</v>
      </c>
      <c r="AO24" s="103">
        <f t="shared" si="8"/>
        <v>65.07772020725389</v>
      </c>
      <c r="AP24" s="106"/>
      <c r="AQ24" s="103">
        <f t="shared" si="9"/>
        <v>67.572156196943979</v>
      </c>
      <c r="AR24" s="103">
        <f t="shared" si="10"/>
        <v>60.924855491329474</v>
      </c>
      <c r="AS24" s="103">
        <f t="shared" si="11"/>
        <v>73.946784922394684</v>
      </c>
      <c r="AT24" s="106"/>
      <c r="AU24" s="103">
        <f t="shared" si="12"/>
        <v>56.934306569343065</v>
      </c>
      <c r="AV24" s="103">
        <f t="shared" si="13"/>
        <v>50.443599493029147</v>
      </c>
      <c r="AW24" s="103">
        <f t="shared" si="14"/>
        <v>62.923976608187139</v>
      </c>
      <c r="AX24" s="106"/>
      <c r="AY24" s="103">
        <f t="shared" si="15"/>
        <v>76.87595712098009</v>
      </c>
      <c r="AZ24" s="103">
        <f t="shared" si="16"/>
        <v>75.636942675159233</v>
      </c>
      <c r="BA24" s="103">
        <f t="shared" si="17"/>
        <v>78.023598820058993</v>
      </c>
      <c r="BB24" s="143"/>
      <c r="BC24" s="103">
        <v>0</v>
      </c>
      <c r="BD24" s="103">
        <v>0</v>
      </c>
      <c r="BE24" s="103">
        <v>0</v>
      </c>
    </row>
    <row r="25" spans="1:57" ht="15" customHeight="1" x14ac:dyDescent="0.2">
      <c r="A25" s="108" t="s">
        <v>89</v>
      </c>
      <c r="B25" s="272">
        <v>1622</v>
      </c>
      <c r="C25" s="272">
        <v>729</v>
      </c>
      <c r="D25" s="272">
        <v>893</v>
      </c>
      <c r="E25" s="272"/>
      <c r="F25" s="272">
        <v>455</v>
      </c>
      <c r="G25" s="272">
        <v>209</v>
      </c>
      <c r="H25" s="272">
        <v>246</v>
      </c>
      <c r="I25" s="272"/>
      <c r="J25" s="272">
        <v>324</v>
      </c>
      <c r="K25" s="272">
        <v>150</v>
      </c>
      <c r="L25" s="272">
        <v>174</v>
      </c>
      <c r="M25" s="272"/>
      <c r="N25" s="272">
        <v>329</v>
      </c>
      <c r="O25" s="272">
        <v>145</v>
      </c>
      <c r="P25" s="272">
        <v>184</v>
      </c>
      <c r="Q25" s="272"/>
      <c r="R25" s="272">
        <v>227</v>
      </c>
      <c r="S25" s="272">
        <v>97</v>
      </c>
      <c r="T25" s="272">
        <v>130</v>
      </c>
      <c r="U25" s="272"/>
      <c r="V25" s="272">
        <v>287</v>
      </c>
      <c r="W25" s="272">
        <v>128</v>
      </c>
      <c r="X25" s="272">
        <v>159</v>
      </c>
      <c r="Y25" s="272"/>
      <c r="Z25" s="272">
        <v>0</v>
      </c>
      <c r="AA25" s="272">
        <v>0</v>
      </c>
      <c r="AB25" s="272">
        <v>0</v>
      </c>
      <c r="AD25" s="108" t="s">
        <v>89</v>
      </c>
      <c r="AE25" s="103">
        <f t="shared" si="0"/>
        <v>49.572127139364305</v>
      </c>
      <c r="AF25" s="103">
        <f t="shared" si="1"/>
        <v>45.083487940630796</v>
      </c>
      <c r="AG25" s="103">
        <f t="shared" si="2"/>
        <v>53.957703927492453</v>
      </c>
      <c r="AH25" s="143"/>
      <c r="AI25" s="103">
        <f t="shared" si="3"/>
        <v>51.29650507328072</v>
      </c>
      <c r="AJ25" s="103">
        <f t="shared" si="4"/>
        <v>45.533769063180827</v>
      </c>
      <c r="AK25" s="103">
        <f t="shared" si="5"/>
        <v>57.476635514018696</v>
      </c>
      <c r="AL25" s="106"/>
      <c r="AM25" s="103">
        <f t="shared" si="6"/>
        <v>40.857503152585117</v>
      </c>
      <c r="AN25" s="103">
        <f t="shared" si="7"/>
        <v>36.407766990291265</v>
      </c>
      <c r="AO25" s="103">
        <f t="shared" si="8"/>
        <v>45.669291338582681</v>
      </c>
      <c r="AP25" s="106"/>
      <c r="AQ25" s="103">
        <f t="shared" si="9"/>
        <v>55.668358714043997</v>
      </c>
      <c r="AR25" s="103">
        <f t="shared" si="10"/>
        <v>49.488054607508531</v>
      </c>
      <c r="AS25" s="103">
        <f t="shared" si="11"/>
        <v>61.744966442953022</v>
      </c>
      <c r="AT25" s="106"/>
      <c r="AU25" s="103">
        <f t="shared" si="12"/>
        <v>42.037037037037038</v>
      </c>
      <c r="AV25" s="103">
        <f t="shared" si="13"/>
        <v>41.101694915254242</v>
      </c>
      <c r="AW25" s="103">
        <f t="shared" si="14"/>
        <v>42.763157894736842</v>
      </c>
      <c r="AX25" s="106"/>
      <c r="AY25" s="103">
        <f t="shared" si="15"/>
        <v>62.255965292841651</v>
      </c>
      <c r="AZ25" s="103">
        <f t="shared" si="16"/>
        <v>58.986175115207374</v>
      </c>
      <c r="BA25" s="103">
        <f t="shared" si="17"/>
        <v>65.163934426229503</v>
      </c>
      <c r="BB25" s="143"/>
      <c r="BC25" s="103">
        <v>0</v>
      </c>
      <c r="BD25" s="103">
        <v>0</v>
      </c>
      <c r="BE25" s="103">
        <v>0</v>
      </c>
    </row>
    <row r="26" spans="1:57" ht="15" customHeight="1" x14ac:dyDescent="0.2">
      <c r="A26" s="154" t="s">
        <v>90</v>
      </c>
      <c r="B26" s="272">
        <v>10966</v>
      </c>
      <c r="C26" s="272">
        <v>5209</v>
      </c>
      <c r="D26" s="272">
        <v>5757</v>
      </c>
      <c r="E26" s="272"/>
      <c r="F26" s="272">
        <v>2800</v>
      </c>
      <c r="G26" s="272">
        <v>1369</v>
      </c>
      <c r="H26" s="272">
        <v>1431</v>
      </c>
      <c r="I26" s="272"/>
      <c r="J26" s="272">
        <v>2460</v>
      </c>
      <c r="K26" s="272">
        <v>1180</v>
      </c>
      <c r="L26" s="272">
        <v>1280</v>
      </c>
      <c r="M26" s="272"/>
      <c r="N26" s="272">
        <v>2277</v>
      </c>
      <c r="O26" s="272">
        <v>1047</v>
      </c>
      <c r="P26" s="272">
        <v>1230</v>
      </c>
      <c r="Q26" s="272"/>
      <c r="R26" s="272">
        <v>1472</v>
      </c>
      <c r="S26" s="272">
        <v>688</v>
      </c>
      <c r="T26" s="272">
        <v>784</v>
      </c>
      <c r="U26" s="272"/>
      <c r="V26" s="272">
        <v>1944</v>
      </c>
      <c r="W26" s="272">
        <v>918</v>
      </c>
      <c r="X26" s="272">
        <v>1026</v>
      </c>
      <c r="Y26" s="272"/>
      <c r="Z26" s="272">
        <v>13</v>
      </c>
      <c r="AA26" s="272">
        <v>7</v>
      </c>
      <c r="AB26" s="272">
        <v>6</v>
      </c>
      <c r="AD26" s="154" t="s">
        <v>90</v>
      </c>
      <c r="AE26" s="103">
        <f t="shared" si="0"/>
        <v>56.942569321840274</v>
      </c>
      <c r="AF26" s="103">
        <f t="shared" si="1"/>
        <v>54.929874512285139</v>
      </c>
      <c r="AG26" s="103">
        <f t="shared" si="2"/>
        <v>58.89514066496163</v>
      </c>
      <c r="AH26" s="143"/>
      <c r="AI26" s="103">
        <f t="shared" si="3"/>
        <v>52.641473961270911</v>
      </c>
      <c r="AJ26" s="103">
        <f t="shared" si="4"/>
        <v>50.854383358098062</v>
      </c>
      <c r="AK26" s="103">
        <f t="shared" si="5"/>
        <v>54.472782641796726</v>
      </c>
      <c r="AL26" s="106"/>
      <c r="AM26" s="103">
        <f t="shared" si="6"/>
        <v>52.597819114817192</v>
      </c>
      <c r="AN26" s="103">
        <f t="shared" si="7"/>
        <v>49.894291754756871</v>
      </c>
      <c r="AO26" s="103">
        <f t="shared" si="8"/>
        <v>55.363321799307961</v>
      </c>
      <c r="AP26" s="106"/>
      <c r="AQ26" s="103">
        <f t="shared" si="9"/>
        <v>64.086687306501545</v>
      </c>
      <c r="AR26" s="103">
        <f t="shared" si="10"/>
        <v>61.085180863477248</v>
      </c>
      <c r="AS26" s="103">
        <f t="shared" si="11"/>
        <v>66.884176182707989</v>
      </c>
      <c r="AT26" s="106"/>
      <c r="AU26" s="103">
        <f t="shared" si="12"/>
        <v>45.928237129485176</v>
      </c>
      <c r="AV26" s="103">
        <f t="shared" si="13"/>
        <v>45.085190039318476</v>
      </c>
      <c r="AW26" s="103">
        <f t="shared" si="14"/>
        <v>46.694460988683737</v>
      </c>
      <c r="AX26" s="106"/>
      <c r="AY26" s="103">
        <f t="shared" si="15"/>
        <v>78.040947410678442</v>
      </c>
      <c r="AZ26" s="103">
        <f t="shared" si="16"/>
        <v>77.862595419847324</v>
      </c>
      <c r="BA26" s="103">
        <f t="shared" si="17"/>
        <v>78.201219512195124</v>
      </c>
      <c r="BB26" s="143"/>
      <c r="BC26" s="103">
        <v>0</v>
      </c>
      <c r="BD26" s="103">
        <v>0</v>
      </c>
      <c r="BE26" s="103">
        <v>0</v>
      </c>
    </row>
    <row r="27" spans="1:57" ht="15" customHeight="1" x14ac:dyDescent="0.2">
      <c r="A27" s="108" t="s">
        <v>91</v>
      </c>
      <c r="B27" s="272">
        <v>3708</v>
      </c>
      <c r="C27" s="272">
        <v>1796</v>
      </c>
      <c r="D27" s="272">
        <v>1912</v>
      </c>
      <c r="E27" s="272"/>
      <c r="F27" s="272">
        <v>958</v>
      </c>
      <c r="G27" s="272">
        <v>483</v>
      </c>
      <c r="H27" s="272">
        <v>475</v>
      </c>
      <c r="I27" s="272"/>
      <c r="J27" s="272">
        <v>733</v>
      </c>
      <c r="K27" s="272">
        <v>354</v>
      </c>
      <c r="L27" s="272">
        <v>379</v>
      </c>
      <c r="M27" s="272"/>
      <c r="N27" s="272">
        <v>676</v>
      </c>
      <c r="O27" s="272">
        <v>325</v>
      </c>
      <c r="P27" s="272">
        <v>351</v>
      </c>
      <c r="Q27" s="272"/>
      <c r="R27" s="272">
        <v>639</v>
      </c>
      <c r="S27" s="272">
        <v>316</v>
      </c>
      <c r="T27" s="272">
        <v>323</v>
      </c>
      <c r="U27" s="272"/>
      <c r="V27" s="272">
        <v>702</v>
      </c>
      <c r="W27" s="272">
        <v>318</v>
      </c>
      <c r="X27" s="272">
        <v>384</v>
      </c>
      <c r="Y27" s="272"/>
      <c r="Z27" s="272">
        <v>0</v>
      </c>
      <c r="AA27" s="272">
        <v>0</v>
      </c>
      <c r="AB27" s="272">
        <v>0</v>
      </c>
      <c r="AD27" s="108" t="s">
        <v>91</v>
      </c>
      <c r="AE27" s="103">
        <f t="shared" si="0"/>
        <v>72.154115586690011</v>
      </c>
      <c r="AF27" s="103">
        <f t="shared" si="1"/>
        <v>68.944337811900198</v>
      </c>
      <c r="AG27" s="103">
        <f t="shared" si="2"/>
        <v>75.453827940015785</v>
      </c>
      <c r="AH27" s="143"/>
      <c r="AI27" s="103">
        <f t="shared" si="3"/>
        <v>73.353751914241954</v>
      </c>
      <c r="AJ27" s="103">
        <f t="shared" si="4"/>
        <v>70.821114369501473</v>
      </c>
      <c r="AK27" s="103">
        <f t="shared" si="5"/>
        <v>76.121794871794862</v>
      </c>
      <c r="AL27" s="106"/>
      <c r="AM27" s="103">
        <f t="shared" si="6"/>
        <v>65.32976827094474</v>
      </c>
      <c r="AN27" s="103">
        <f t="shared" si="7"/>
        <v>61.780104712041883</v>
      </c>
      <c r="AO27" s="103">
        <f t="shared" si="8"/>
        <v>69.034608378870672</v>
      </c>
      <c r="AP27" s="106"/>
      <c r="AQ27" s="103">
        <f t="shared" si="9"/>
        <v>72.610096670247046</v>
      </c>
      <c r="AR27" s="103">
        <f t="shared" si="10"/>
        <v>70.498915401301517</v>
      </c>
      <c r="AS27" s="103">
        <f t="shared" si="11"/>
        <v>74.680851063829792</v>
      </c>
      <c r="AT27" s="106"/>
      <c r="AU27" s="103">
        <f t="shared" si="12"/>
        <v>65.605749486652982</v>
      </c>
      <c r="AV27" s="103">
        <f t="shared" si="13"/>
        <v>61.839530332681015</v>
      </c>
      <c r="AW27" s="103">
        <f t="shared" si="14"/>
        <v>69.762419006479476</v>
      </c>
      <c r="AX27" s="106"/>
      <c r="AY27" s="103">
        <f t="shared" si="15"/>
        <v>87.096774193548384</v>
      </c>
      <c r="AZ27" s="103">
        <f t="shared" si="16"/>
        <v>84.126984126984127</v>
      </c>
      <c r="BA27" s="103">
        <f t="shared" si="17"/>
        <v>89.719626168224295</v>
      </c>
      <c r="BB27" s="143"/>
      <c r="BC27" s="103">
        <v>0</v>
      </c>
      <c r="BD27" s="103">
        <v>0</v>
      </c>
      <c r="BE27" s="103">
        <v>0</v>
      </c>
    </row>
    <row r="28" spans="1:57" ht="15" customHeight="1" x14ac:dyDescent="0.2">
      <c r="A28" s="108" t="s">
        <v>92</v>
      </c>
      <c r="B28" s="272">
        <v>12840</v>
      </c>
      <c r="C28" s="272">
        <v>6044</v>
      </c>
      <c r="D28" s="272">
        <v>6796</v>
      </c>
      <c r="E28" s="272"/>
      <c r="F28" s="272">
        <v>3111</v>
      </c>
      <c r="G28" s="272">
        <v>1513</v>
      </c>
      <c r="H28" s="272">
        <v>1598</v>
      </c>
      <c r="I28" s="272"/>
      <c r="J28" s="272">
        <v>2731</v>
      </c>
      <c r="K28" s="272">
        <v>1259</v>
      </c>
      <c r="L28" s="272">
        <v>1472</v>
      </c>
      <c r="M28" s="272"/>
      <c r="N28" s="272">
        <v>2720</v>
      </c>
      <c r="O28" s="272">
        <v>1302</v>
      </c>
      <c r="P28" s="272">
        <v>1418</v>
      </c>
      <c r="Q28" s="272"/>
      <c r="R28" s="272">
        <v>1859</v>
      </c>
      <c r="S28" s="272">
        <v>867</v>
      </c>
      <c r="T28" s="272">
        <v>992</v>
      </c>
      <c r="U28" s="272"/>
      <c r="V28" s="272">
        <v>2403</v>
      </c>
      <c r="W28" s="272">
        <v>1097</v>
      </c>
      <c r="X28" s="272">
        <v>1306</v>
      </c>
      <c r="Y28" s="272"/>
      <c r="Z28" s="272">
        <v>16</v>
      </c>
      <c r="AA28" s="272">
        <v>6</v>
      </c>
      <c r="AB28" s="272">
        <v>10</v>
      </c>
      <c r="AD28" s="108" t="s">
        <v>92</v>
      </c>
      <c r="AE28" s="103">
        <f t="shared" si="0"/>
        <v>62.381577029587518</v>
      </c>
      <c r="AF28" s="103">
        <f t="shared" si="1"/>
        <v>58.868218564332331</v>
      </c>
      <c r="AG28" s="103">
        <f t="shared" si="2"/>
        <v>65.878247382706476</v>
      </c>
      <c r="AH28" s="143"/>
      <c r="AI28" s="103">
        <f t="shared" si="3"/>
        <v>56.863461889965272</v>
      </c>
      <c r="AJ28" s="103">
        <f t="shared" si="4"/>
        <v>54.093671791204869</v>
      </c>
      <c r="AK28" s="103">
        <f t="shared" si="5"/>
        <v>59.760658189977569</v>
      </c>
      <c r="AL28" s="106"/>
      <c r="AM28" s="103">
        <f t="shared" si="6"/>
        <v>55.621181262729124</v>
      </c>
      <c r="AN28" s="103">
        <f t="shared" si="7"/>
        <v>52.154101077050541</v>
      </c>
      <c r="AO28" s="103">
        <f t="shared" si="8"/>
        <v>58.974358974358978</v>
      </c>
      <c r="AP28" s="106"/>
      <c r="AQ28" s="103">
        <f t="shared" si="9"/>
        <v>67.86427145708582</v>
      </c>
      <c r="AR28" s="103">
        <f t="shared" si="10"/>
        <v>65.034965034965026</v>
      </c>
      <c r="AS28" s="103">
        <f t="shared" si="11"/>
        <v>70.68793619142572</v>
      </c>
      <c r="AT28" s="106"/>
      <c r="AU28" s="103">
        <f t="shared" si="12"/>
        <v>56.815403422982882</v>
      </c>
      <c r="AV28" s="103">
        <f t="shared" si="13"/>
        <v>51.362559241706165</v>
      </c>
      <c r="AW28" s="103">
        <f t="shared" si="14"/>
        <v>62.62626262626263</v>
      </c>
      <c r="AX28" s="106"/>
      <c r="AY28" s="103">
        <f t="shared" si="15"/>
        <v>82.690984170681347</v>
      </c>
      <c r="AZ28" s="103">
        <f t="shared" si="16"/>
        <v>80.661764705882348</v>
      </c>
      <c r="BA28" s="103">
        <f t="shared" si="17"/>
        <v>84.476067270375168</v>
      </c>
      <c r="BB28" s="143"/>
      <c r="BC28" s="103">
        <v>0</v>
      </c>
      <c r="BD28" s="103">
        <v>0</v>
      </c>
      <c r="BE28" s="103">
        <v>0</v>
      </c>
    </row>
    <row r="29" spans="1:57" ht="15" customHeight="1" x14ac:dyDescent="0.2">
      <c r="A29" s="108" t="s">
        <v>93</v>
      </c>
      <c r="B29" s="272">
        <v>1850</v>
      </c>
      <c r="C29" s="272">
        <v>881</v>
      </c>
      <c r="D29" s="272">
        <v>969</v>
      </c>
      <c r="E29" s="272"/>
      <c r="F29" s="272">
        <v>534</v>
      </c>
      <c r="G29" s="272">
        <v>272</v>
      </c>
      <c r="H29" s="272">
        <v>262</v>
      </c>
      <c r="I29" s="272"/>
      <c r="J29" s="272">
        <v>442</v>
      </c>
      <c r="K29" s="272">
        <v>200</v>
      </c>
      <c r="L29" s="272">
        <v>242</v>
      </c>
      <c r="M29" s="272"/>
      <c r="N29" s="272">
        <v>359</v>
      </c>
      <c r="O29" s="272">
        <v>188</v>
      </c>
      <c r="P29" s="272">
        <v>171</v>
      </c>
      <c r="Q29" s="272"/>
      <c r="R29" s="272">
        <v>267</v>
      </c>
      <c r="S29" s="272">
        <v>111</v>
      </c>
      <c r="T29" s="272">
        <v>156</v>
      </c>
      <c r="U29" s="272"/>
      <c r="V29" s="272">
        <v>248</v>
      </c>
      <c r="W29" s="272">
        <v>110</v>
      </c>
      <c r="X29" s="272">
        <v>138</v>
      </c>
      <c r="Y29" s="272"/>
      <c r="Z29" s="272">
        <v>0</v>
      </c>
      <c r="AA29" s="272">
        <v>0</v>
      </c>
      <c r="AB29" s="272">
        <v>0</v>
      </c>
      <c r="AD29" s="108" t="s">
        <v>93</v>
      </c>
      <c r="AE29" s="103">
        <f t="shared" si="0"/>
        <v>59.485530546623799</v>
      </c>
      <c r="AF29" s="103">
        <f t="shared" si="1"/>
        <v>55.0625</v>
      </c>
      <c r="AG29" s="103">
        <f t="shared" si="2"/>
        <v>64.172185430463585</v>
      </c>
      <c r="AH29" s="143"/>
      <c r="AI29" s="103">
        <f t="shared" si="3"/>
        <v>58.810572687224671</v>
      </c>
      <c r="AJ29" s="103">
        <f t="shared" si="4"/>
        <v>55.510204081632651</v>
      </c>
      <c r="AK29" s="103">
        <f t="shared" si="5"/>
        <v>62.679425837320579</v>
      </c>
      <c r="AL29" s="106"/>
      <c r="AM29" s="103">
        <f t="shared" si="6"/>
        <v>57.253886010362699</v>
      </c>
      <c r="AN29" s="103">
        <f t="shared" si="7"/>
        <v>51.413881748071979</v>
      </c>
      <c r="AO29" s="103">
        <f t="shared" si="8"/>
        <v>63.185378590078336</v>
      </c>
      <c r="AP29" s="106"/>
      <c r="AQ29" s="103">
        <f t="shared" si="9"/>
        <v>61.36752136752137</v>
      </c>
      <c r="AR29" s="103">
        <f t="shared" si="10"/>
        <v>58.75</v>
      </c>
      <c r="AS29" s="103">
        <f t="shared" si="11"/>
        <v>64.528301886792448</v>
      </c>
      <c r="AT29" s="106"/>
      <c r="AU29" s="103">
        <f t="shared" si="12"/>
        <v>53.187250996015933</v>
      </c>
      <c r="AV29" s="103">
        <f t="shared" si="13"/>
        <v>45.867768595041326</v>
      </c>
      <c r="AW29" s="103">
        <f t="shared" si="14"/>
        <v>60</v>
      </c>
      <c r="AX29" s="106"/>
      <c r="AY29" s="103">
        <f t="shared" si="15"/>
        <v>72.303206997084544</v>
      </c>
      <c r="AZ29" s="103">
        <f t="shared" si="16"/>
        <v>69.182389937106919</v>
      </c>
      <c r="BA29" s="103">
        <f t="shared" si="17"/>
        <v>75</v>
      </c>
      <c r="BB29" s="143"/>
      <c r="BC29" s="103">
        <v>0</v>
      </c>
      <c r="BD29" s="103">
        <v>0</v>
      </c>
      <c r="BE29" s="103">
        <v>0</v>
      </c>
    </row>
    <row r="30" spans="1:57" ht="15" customHeight="1" x14ac:dyDescent="0.2">
      <c r="A30" s="108" t="s">
        <v>94</v>
      </c>
      <c r="B30" s="272">
        <v>3267</v>
      </c>
      <c r="C30" s="272">
        <v>1406</v>
      </c>
      <c r="D30" s="272">
        <v>1861</v>
      </c>
      <c r="E30" s="272"/>
      <c r="F30" s="272">
        <v>835</v>
      </c>
      <c r="G30" s="272">
        <v>382</v>
      </c>
      <c r="H30" s="272">
        <v>453</v>
      </c>
      <c r="I30" s="272"/>
      <c r="J30" s="272">
        <v>725</v>
      </c>
      <c r="K30" s="272">
        <v>306</v>
      </c>
      <c r="L30" s="272">
        <v>419</v>
      </c>
      <c r="M30" s="272"/>
      <c r="N30" s="272">
        <v>641</v>
      </c>
      <c r="O30" s="272">
        <v>289</v>
      </c>
      <c r="P30" s="272">
        <v>352</v>
      </c>
      <c r="Q30" s="272"/>
      <c r="R30" s="272">
        <v>501</v>
      </c>
      <c r="S30" s="272">
        <v>201</v>
      </c>
      <c r="T30" s="272">
        <v>300</v>
      </c>
      <c r="U30" s="272"/>
      <c r="V30" s="272">
        <v>510</v>
      </c>
      <c r="W30" s="272">
        <v>214</v>
      </c>
      <c r="X30" s="272">
        <v>296</v>
      </c>
      <c r="Y30" s="272"/>
      <c r="Z30" s="272">
        <v>55</v>
      </c>
      <c r="AA30" s="272">
        <v>14</v>
      </c>
      <c r="AB30" s="272">
        <v>41</v>
      </c>
      <c r="AD30" s="108" t="s">
        <v>94</v>
      </c>
      <c r="AE30" s="103">
        <f t="shared" si="0"/>
        <v>53.937592867756315</v>
      </c>
      <c r="AF30" s="103">
        <f t="shared" si="1"/>
        <v>48.85337039610841</v>
      </c>
      <c r="AG30" s="103">
        <f t="shared" si="2"/>
        <v>58.540421516200055</v>
      </c>
      <c r="AH30" s="143"/>
      <c r="AI30" s="103">
        <f t="shared" si="3"/>
        <v>54.898093359631815</v>
      </c>
      <c r="AJ30" s="103">
        <f t="shared" si="4"/>
        <v>49.61038961038961</v>
      </c>
      <c r="AK30" s="103">
        <f t="shared" si="5"/>
        <v>60.319573901464722</v>
      </c>
      <c r="AL30" s="106"/>
      <c r="AM30" s="103">
        <f t="shared" si="6"/>
        <v>51.092318534179007</v>
      </c>
      <c r="AN30" s="103">
        <f t="shared" si="7"/>
        <v>45.671641791044777</v>
      </c>
      <c r="AO30" s="103">
        <f t="shared" si="8"/>
        <v>55.941255006675576</v>
      </c>
      <c r="AP30" s="106"/>
      <c r="AQ30" s="103">
        <f t="shared" si="9"/>
        <v>56.927175843694485</v>
      </c>
      <c r="AR30" s="103">
        <f t="shared" si="10"/>
        <v>51.423487544483983</v>
      </c>
      <c r="AS30" s="103">
        <f t="shared" si="11"/>
        <v>62.411347517730498</v>
      </c>
      <c r="AT30" s="106"/>
      <c r="AU30" s="103">
        <f t="shared" si="12"/>
        <v>45.504087193460492</v>
      </c>
      <c r="AV30" s="103">
        <f t="shared" si="13"/>
        <v>39.723320158102766</v>
      </c>
      <c r="AW30" s="103">
        <f t="shared" si="14"/>
        <v>50.420168067226889</v>
      </c>
      <c r="AX30" s="106"/>
      <c r="AY30" s="103">
        <f t="shared" si="15"/>
        <v>61.077844311377248</v>
      </c>
      <c r="AZ30" s="103">
        <f t="shared" si="16"/>
        <v>60.112359550561798</v>
      </c>
      <c r="BA30" s="103">
        <f t="shared" si="17"/>
        <v>61.795407098121082</v>
      </c>
      <c r="BB30" s="143"/>
      <c r="BC30" s="103">
        <v>0</v>
      </c>
      <c r="BD30" s="103">
        <v>0</v>
      </c>
      <c r="BE30" s="103">
        <v>0</v>
      </c>
    </row>
    <row r="31" spans="1:57" ht="15" customHeight="1" x14ac:dyDescent="0.2">
      <c r="A31" s="108" t="s">
        <v>95</v>
      </c>
      <c r="B31" s="272">
        <v>1888</v>
      </c>
      <c r="C31" s="272">
        <v>884</v>
      </c>
      <c r="D31" s="272">
        <v>1004</v>
      </c>
      <c r="E31" s="272"/>
      <c r="F31" s="272">
        <v>426</v>
      </c>
      <c r="G31" s="272">
        <v>211</v>
      </c>
      <c r="H31" s="272">
        <v>215</v>
      </c>
      <c r="I31" s="272"/>
      <c r="J31" s="272">
        <v>418</v>
      </c>
      <c r="K31" s="272">
        <v>191</v>
      </c>
      <c r="L31" s="272">
        <v>227</v>
      </c>
      <c r="M31" s="272"/>
      <c r="N31" s="272">
        <v>307</v>
      </c>
      <c r="O31" s="272">
        <v>124</v>
      </c>
      <c r="P31" s="272">
        <v>183</v>
      </c>
      <c r="Q31" s="272"/>
      <c r="R31" s="272">
        <v>336</v>
      </c>
      <c r="S31" s="272">
        <v>165</v>
      </c>
      <c r="T31" s="272">
        <v>171</v>
      </c>
      <c r="U31" s="272"/>
      <c r="V31" s="272">
        <v>401</v>
      </c>
      <c r="W31" s="272">
        <v>193</v>
      </c>
      <c r="X31" s="272">
        <v>208</v>
      </c>
      <c r="Y31" s="272"/>
      <c r="Z31" s="272">
        <v>0</v>
      </c>
      <c r="AA31" s="272">
        <v>0</v>
      </c>
      <c r="AB31" s="272">
        <v>0</v>
      </c>
      <c r="AD31" s="108" t="s">
        <v>95</v>
      </c>
      <c r="AE31" s="103">
        <f t="shared" si="0"/>
        <v>75.459632294164663</v>
      </c>
      <c r="AF31" s="103">
        <f t="shared" si="1"/>
        <v>72.757201646090536</v>
      </c>
      <c r="AG31" s="103">
        <f t="shared" si="2"/>
        <v>78.010878010878017</v>
      </c>
      <c r="AH31" s="143"/>
      <c r="AI31" s="103">
        <f t="shared" si="3"/>
        <v>72.448979591836732</v>
      </c>
      <c r="AJ31" s="103">
        <f t="shared" si="4"/>
        <v>72.260273972602747</v>
      </c>
      <c r="AK31" s="103">
        <f t="shared" si="5"/>
        <v>72.63513513513513</v>
      </c>
      <c r="AL31" s="106"/>
      <c r="AM31" s="103">
        <f t="shared" si="6"/>
        <v>77.264325323475049</v>
      </c>
      <c r="AN31" s="103">
        <f t="shared" si="7"/>
        <v>73.180076628352481</v>
      </c>
      <c r="AO31" s="103">
        <f t="shared" si="8"/>
        <v>81.071428571428569</v>
      </c>
      <c r="AP31" s="106"/>
      <c r="AQ31" s="103">
        <f t="shared" si="9"/>
        <v>74.878048780487802</v>
      </c>
      <c r="AR31" s="103">
        <f t="shared" si="10"/>
        <v>67.391304347826093</v>
      </c>
      <c r="AS31" s="103">
        <f t="shared" si="11"/>
        <v>80.973451327433636</v>
      </c>
      <c r="AT31" s="106"/>
      <c r="AU31" s="103">
        <f t="shared" si="12"/>
        <v>71.641791044776113</v>
      </c>
      <c r="AV31" s="103">
        <f t="shared" si="13"/>
        <v>69.327731092436977</v>
      </c>
      <c r="AW31" s="103">
        <f t="shared" si="14"/>
        <v>74.025974025974023</v>
      </c>
      <c r="AX31" s="106"/>
      <c r="AY31" s="103">
        <f t="shared" si="15"/>
        <v>81.174089068825921</v>
      </c>
      <c r="AZ31" s="103">
        <f t="shared" si="16"/>
        <v>80.416666666666671</v>
      </c>
      <c r="BA31" s="103">
        <f t="shared" si="17"/>
        <v>81.889763779527556</v>
      </c>
      <c r="BB31" s="143"/>
      <c r="BC31" s="103">
        <v>0</v>
      </c>
      <c r="BD31" s="103">
        <v>0</v>
      </c>
      <c r="BE31" s="103">
        <v>0</v>
      </c>
    </row>
    <row r="32" spans="1:57" ht="15" customHeight="1" x14ac:dyDescent="0.2">
      <c r="A32" s="108" t="s">
        <v>96</v>
      </c>
      <c r="B32" s="272">
        <v>2867</v>
      </c>
      <c r="C32" s="272">
        <v>1304</v>
      </c>
      <c r="D32" s="272">
        <v>1563</v>
      </c>
      <c r="E32" s="272"/>
      <c r="F32" s="272">
        <v>701</v>
      </c>
      <c r="G32" s="272">
        <v>357</v>
      </c>
      <c r="H32" s="272">
        <v>344</v>
      </c>
      <c r="I32" s="272"/>
      <c r="J32" s="272">
        <v>605</v>
      </c>
      <c r="K32" s="272">
        <v>278</v>
      </c>
      <c r="L32" s="272">
        <v>327</v>
      </c>
      <c r="M32" s="272"/>
      <c r="N32" s="272">
        <v>539</v>
      </c>
      <c r="O32" s="272">
        <v>239</v>
      </c>
      <c r="P32" s="272">
        <v>300</v>
      </c>
      <c r="Q32" s="272"/>
      <c r="R32" s="272">
        <v>474</v>
      </c>
      <c r="S32" s="272">
        <v>194</v>
      </c>
      <c r="T32" s="272">
        <v>280</v>
      </c>
      <c r="U32" s="272"/>
      <c r="V32" s="272">
        <v>531</v>
      </c>
      <c r="W32" s="272">
        <v>228</v>
      </c>
      <c r="X32" s="272">
        <v>303</v>
      </c>
      <c r="Y32" s="272"/>
      <c r="Z32" s="272">
        <v>17</v>
      </c>
      <c r="AA32" s="272">
        <v>8</v>
      </c>
      <c r="AB32" s="272">
        <v>9</v>
      </c>
      <c r="AD32" s="108" t="s">
        <v>96</v>
      </c>
      <c r="AE32" s="103">
        <f t="shared" si="0"/>
        <v>74.082687338501302</v>
      </c>
      <c r="AF32" s="103">
        <f t="shared" si="1"/>
        <v>68.129571577847443</v>
      </c>
      <c r="AG32" s="103">
        <f t="shared" si="2"/>
        <v>79.907975460122699</v>
      </c>
      <c r="AH32" s="143"/>
      <c r="AI32" s="103">
        <f t="shared" si="3"/>
        <v>73.480083857442352</v>
      </c>
      <c r="AJ32" s="103">
        <f t="shared" si="4"/>
        <v>69.7265625</v>
      </c>
      <c r="AK32" s="103">
        <f t="shared" si="5"/>
        <v>77.828054298642542</v>
      </c>
      <c r="AL32" s="106"/>
      <c r="AM32" s="103">
        <f t="shared" si="6"/>
        <v>72.629051620648255</v>
      </c>
      <c r="AN32" s="103">
        <f t="shared" si="7"/>
        <v>64.651162790697668</v>
      </c>
      <c r="AO32" s="103">
        <f t="shared" si="8"/>
        <v>81.141439205955336</v>
      </c>
      <c r="AP32" s="106"/>
      <c r="AQ32" s="103">
        <f t="shared" si="9"/>
        <v>73.936899862825783</v>
      </c>
      <c r="AR32" s="103">
        <f t="shared" si="10"/>
        <v>70.501474926253678</v>
      </c>
      <c r="AS32" s="103">
        <f t="shared" si="11"/>
        <v>76.923076923076934</v>
      </c>
      <c r="AT32" s="106"/>
      <c r="AU32" s="103">
        <f t="shared" si="12"/>
        <v>64.314789687924019</v>
      </c>
      <c r="AV32" s="103">
        <f t="shared" si="13"/>
        <v>54.34173669467787</v>
      </c>
      <c r="AW32" s="103">
        <f t="shared" si="14"/>
        <v>73.68421052631578</v>
      </c>
      <c r="AX32" s="106"/>
      <c r="AY32" s="103">
        <f t="shared" si="15"/>
        <v>88.5</v>
      </c>
      <c r="AZ32" s="103">
        <f t="shared" si="16"/>
        <v>85.074626865671647</v>
      </c>
      <c r="BA32" s="103">
        <f t="shared" si="17"/>
        <v>91.265060240963862</v>
      </c>
      <c r="BB32" s="143"/>
      <c r="BC32" s="103">
        <v>0</v>
      </c>
      <c r="BD32" s="103">
        <v>0</v>
      </c>
      <c r="BE32" s="103">
        <v>0</v>
      </c>
    </row>
    <row r="33" spans="1:60" ht="15" customHeight="1" x14ac:dyDescent="0.2">
      <c r="A33" s="108" t="s">
        <v>97</v>
      </c>
      <c r="B33" s="272">
        <v>1844</v>
      </c>
      <c r="C33" s="272">
        <v>890</v>
      </c>
      <c r="D33" s="272">
        <v>954</v>
      </c>
      <c r="E33" s="272"/>
      <c r="F33" s="272">
        <v>444</v>
      </c>
      <c r="G33" s="272">
        <v>219</v>
      </c>
      <c r="H33" s="272">
        <v>225</v>
      </c>
      <c r="I33" s="272"/>
      <c r="J33" s="272">
        <v>328</v>
      </c>
      <c r="K33" s="272">
        <v>148</v>
      </c>
      <c r="L33" s="272">
        <v>180</v>
      </c>
      <c r="M33" s="272"/>
      <c r="N33" s="272">
        <v>367</v>
      </c>
      <c r="O33" s="272">
        <v>189</v>
      </c>
      <c r="P33" s="272">
        <v>178</v>
      </c>
      <c r="Q33" s="272"/>
      <c r="R33" s="272">
        <v>327</v>
      </c>
      <c r="S33" s="272">
        <v>140</v>
      </c>
      <c r="T33" s="272">
        <v>187</v>
      </c>
      <c r="U33" s="272"/>
      <c r="V33" s="272">
        <v>378</v>
      </c>
      <c r="W33" s="272">
        <v>194</v>
      </c>
      <c r="X33" s="272">
        <v>184</v>
      </c>
      <c r="Y33" s="272"/>
      <c r="Z33" s="272">
        <v>0</v>
      </c>
      <c r="AA33" s="272">
        <v>0</v>
      </c>
      <c r="AB33" s="272">
        <v>0</v>
      </c>
      <c r="AD33" s="108" t="s">
        <v>97</v>
      </c>
      <c r="AE33" s="103">
        <f t="shared" si="0"/>
        <v>65.159010600706708</v>
      </c>
      <c r="AF33" s="103">
        <f t="shared" si="1"/>
        <v>61.719833564493754</v>
      </c>
      <c r="AG33" s="103">
        <f t="shared" si="2"/>
        <v>68.731988472622476</v>
      </c>
      <c r="AH33" s="143"/>
      <c r="AI33" s="103">
        <f t="shared" si="3"/>
        <v>64.723032069970841</v>
      </c>
      <c r="AJ33" s="103">
        <f t="shared" si="4"/>
        <v>59.349593495934961</v>
      </c>
      <c r="AK33" s="103">
        <f t="shared" si="5"/>
        <v>70.977917981072551</v>
      </c>
      <c r="AL33" s="106"/>
      <c r="AM33" s="103">
        <f t="shared" si="6"/>
        <v>57.342657342657347</v>
      </c>
      <c r="AN33" s="103">
        <f t="shared" si="7"/>
        <v>54.411764705882348</v>
      </c>
      <c r="AO33" s="103">
        <f t="shared" si="8"/>
        <v>60</v>
      </c>
      <c r="AP33" s="106"/>
      <c r="AQ33" s="103">
        <f t="shared" si="9"/>
        <v>66.606170598911078</v>
      </c>
      <c r="AR33" s="103">
        <f t="shared" si="10"/>
        <v>65.172413793103445</v>
      </c>
      <c r="AS33" s="103">
        <f t="shared" si="11"/>
        <v>68.199233716475092</v>
      </c>
      <c r="AT33" s="106"/>
      <c r="AU33" s="103">
        <f t="shared" si="12"/>
        <v>60.780669144981417</v>
      </c>
      <c r="AV33" s="103">
        <f t="shared" si="13"/>
        <v>52.631578947368418</v>
      </c>
      <c r="AW33" s="103">
        <f t="shared" si="14"/>
        <v>68.75</v>
      </c>
      <c r="AX33" s="106"/>
      <c r="AY33" s="103">
        <f t="shared" si="15"/>
        <v>78.260869565217391</v>
      </c>
      <c r="AZ33" s="103">
        <f t="shared" si="16"/>
        <v>79.183673469387756</v>
      </c>
      <c r="BA33" s="103">
        <f t="shared" si="17"/>
        <v>77.310924369747909</v>
      </c>
      <c r="BB33" s="143"/>
      <c r="BC33" s="103">
        <v>0</v>
      </c>
      <c r="BD33" s="103">
        <v>0</v>
      </c>
      <c r="BE33" s="103">
        <v>0</v>
      </c>
    </row>
    <row r="34" spans="1:60" ht="15" customHeight="1" x14ac:dyDescent="0.2">
      <c r="A34" s="108" t="s">
        <v>98</v>
      </c>
      <c r="B34" s="272">
        <v>4714</v>
      </c>
      <c r="C34" s="272">
        <v>2192</v>
      </c>
      <c r="D34" s="272">
        <v>2522</v>
      </c>
      <c r="E34" s="272"/>
      <c r="F34" s="272">
        <v>1373</v>
      </c>
      <c r="G34" s="272">
        <v>662</v>
      </c>
      <c r="H34" s="272">
        <v>711</v>
      </c>
      <c r="I34" s="272"/>
      <c r="J34" s="272">
        <v>962</v>
      </c>
      <c r="K34" s="272">
        <v>444</v>
      </c>
      <c r="L34" s="272">
        <v>518</v>
      </c>
      <c r="M34" s="272"/>
      <c r="N34" s="272">
        <v>919</v>
      </c>
      <c r="O34" s="272">
        <v>419</v>
      </c>
      <c r="P34" s="272">
        <v>500</v>
      </c>
      <c r="Q34" s="272"/>
      <c r="R34" s="272">
        <v>717</v>
      </c>
      <c r="S34" s="272">
        <v>332</v>
      </c>
      <c r="T34" s="272">
        <v>385</v>
      </c>
      <c r="U34" s="272"/>
      <c r="V34" s="272">
        <v>743</v>
      </c>
      <c r="W34" s="272">
        <v>335</v>
      </c>
      <c r="X34" s="272">
        <v>408</v>
      </c>
      <c r="Y34" s="272"/>
      <c r="Z34" s="272">
        <v>0</v>
      </c>
      <c r="AA34" s="272">
        <v>0</v>
      </c>
      <c r="AB34" s="272">
        <v>0</v>
      </c>
      <c r="AD34" s="108" t="s">
        <v>98</v>
      </c>
      <c r="AE34" s="103">
        <f t="shared" si="0"/>
        <v>63.513877661007811</v>
      </c>
      <c r="AF34" s="103">
        <f t="shared" si="1"/>
        <v>58.940575423500938</v>
      </c>
      <c r="AG34" s="103">
        <f t="shared" si="2"/>
        <v>68.106940318660548</v>
      </c>
      <c r="AH34" s="143"/>
      <c r="AI34" s="103">
        <f t="shared" si="3"/>
        <v>65.914546327412381</v>
      </c>
      <c r="AJ34" s="103">
        <f t="shared" si="4"/>
        <v>61.81139122315593</v>
      </c>
      <c r="AK34" s="103">
        <f t="shared" si="5"/>
        <v>70.256916996047437</v>
      </c>
      <c r="AL34" s="106"/>
      <c r="AM34" s="103">
        <f t="shared" si="6"/>
        <v>59.054634745242481</v>
      </c>
      <c r="AN34" s="103">
        <f t="shared" si="7"/>
        <v>53.688029020556229</v>
      </c>
      <c r="AO34" s="103">
        <f t="shared" si="8"/>
        <v>64.588528678304229</v>
      </c>
      <c r="AP34" s="106"/>
      <c r="AQ34" s="103">
        <f t="shared" si="9"/>
        <v>64.265734265734267</v>
      </c>
      <c r="AR34" s="103">
        <f t="shared" si="10"/>
        <v>59.942775393419168</v>
      </c>
      <c r="AS34" s="103">
        <f t="shared" si="11"/>
        <v>68.399452804377574</v>
      </c>
      <c r="AT34" s="106"/>
      <c r="AU34" s="103">
        <f t="shared" si="12"/>
        <v>58.674304418985265</v>
      </c>
      <c r="AV34" s="103">
        <f t="shared" si="13"/>
        <v>51.956181533646316</v>
      </c>
      <c r="AW34" s="103">
        <f t="shared" si="14"/>
        <v>66.037735849056602</v>
      </c>
      <c r="AX34" s="106"/>
      <c r="AY34" s="103">
        <f t="shared" si="15"/>
        <v>70.226843100189043</v>
      </c>
      <c r="AZ34" s="103">
        <f t="shared" si="16"/>
        <v>69.35817805383023</v>
      </c>
      <c r="BA34" s="103">
        <f t="shared" si="17"/>
        <v>70.956521739130423</v>
      </c>
      <c r="BB34" s="143"/>
      <c r="BC34" s="103">
        <v>0</v>
      </c>
      <c r="BD34" s="103">
        <v>0</v>
      </c>
      <c r="BE34" s="103">
        <v>0</v>
      </c>
    </row>
    <row r="35" spans="1:60" ht="15" customHeight="1" x14ac:dyDescent="0.2">
      <c r="A35" s="108" t="s">
        <v>99</v>
      </c>
      <c r="B35" s="272">
        <v>2917</v>
      </c>
      <c r="C35" s="272">
        <v>1289</v>
      </c>
      <c r="D35" s="272">
        <v>1628</v>
      </c>
      <c r="E35" s="272"/>
      <c r="F35" s="272">
        <v>791</v>
      </c>
      <c r="G35" s="272">
        <v>352</v>
      </c>
      <c r="H35" s="272">
        <v>439</v>
      </c>
      <c r="I35" s="272"/>
      <c r="J35" s="272">
        <v>641</v>
      </c>
      <c r="K35" s="272">
        <v>284</v>
      </c>
      <c r="L35" s="272">
        <v>357</v>
      </c>
      <c r="M35" s="272"/>
      <c r="N35" s="272">
        <v>576</v>
      </c>
      <c r="O35" s="272">
        <v>252</v>
      </c>
      <c r="P35" s="272">
        <v>324</v>
      </c>
      <c r="Q35" s="272"/>
      <c r="R35" s="272">
        <v>400</v>
      </c>
      <c r="S35" s="272">
        <v>189</v>
      </c>
      <c r="T35" s="272">
        <v>211</v>
      </c>
      <c r="U35" s="272"/>
      <c r="V35" s="272">
        <v>509</v>
      </c>
      <c r="W35" s="272">
        <v>212</v>
      </c>
      <c r="X35" s="272">
        <v>297</v>
      </c>
      <c r="Y35" s="272"/>
      <c r="Z35" s="272">
        <v>0</v>
      </c>
      <c r="AA35" s="272">
        <v>0</v>
      </c>
      <c r="AB35" s="272">
        <v>0</v>
      </c>
      <c r="AD35" s="108" t="s">
        <v>99</v>
      </c>
      <c r="AE35" s="103">
        <f t="shared" si="0"/>
        <v>63.043008428787552</v>
      </c>
      <c r="AF35" s="103">
        <f t="shared" si="1"/>
        <v>56.214566070649809</v>
      </c>
      <c r="AG35" s="103">
        <f t="shared" si="2"/>
        <v>69.751499571550994</v>
      </c>
      <c r="AH35" s="143"/>
      <c r="AI35" s="103">
        <f t="shared" si="3"/>
        <v>61.604361370716511</v>
      </c>
      <c r="AJ35" s="103">
        <f t="shared" si="4"/>
        <v>55.433070866141733</v>
      </c>
      <c r="AK35" s="103">
        <f t="shared" si="5"/>
        <v>67.642526964560872</v>
      </c>
      <c r="AL35" s="106"/>
      <c r="AM35" s="103">
        <f t="shared" si="6"/>
        <v>62.843137254901961</v>
      </c>
      <c r="AN35" s="103">
        <f t="shared" si="7"/>
        <v>57.258064516129039</v>
      </c>
      <c r="AO35" s="103">
        <f t="shared" si="8"/>
        <v>68.129770992366417</v>
      </c>
      <c r="AP35" s="106"/>
      <c r="AQ35" s="103">
        <f t="shared" si="9"/>
        <v>65.38024971623156</v>
      </c>
      <c r="AR35" s="103">
        <f t="shared" si="10"/>
        <v>57.931034482758626</v>
      </c>
      <c r="AS35" s="103">
        <f t="shared" si="11"/>
        <v>72.645739910313907</v>
      </c>
      <c r="AT35" s="106"/>
      <c r="AU35" s="103">
        <f t="shared" si="12"/>
        <v>53.691275167785236</v>
      </c>
      <c r="AV35" s="103">
        <f t="shared" si="13"/>
        <v>47.607052896725435</v>
      </c>
      <c r="AW35" s="103">
        <f t="shared" si="14"/>
        <v>60.632183908045981</v>
      </c>
      <c r="AX35" s="106"/>
      <c r="AY35" s="103">
        <f t="shared" si="15"/>
        <v>73.027259684361539</v>
      </c>
      <c r="AZ35" s="103">
        <f t="shared" si="16"/>
        <v>64.242424242424249</v>
      </c>
      <c r="BA35" s="103">
        <f t="shared" si="17"/>
        <v>80.926430517711168</v>
      </c>
      <c r="BB35" s="143"/>
      <c r="BC35" s="103">
        <v>0</v>
      </c>
      <c r="BD35" s="103">
        <v>0</v>
      </c>
      <c r="BE35" s="103">
        <v>0</v>
      </c>
    </row>
    <row r="36" spans="1:60" ht="15" customHeight="1" x14ac:dyDescent="0.2">
      <c r="A36" s="108" t="s">
        <v>100</v>
      </c>
      <c r="B36" s="272">
        <v>701</v>
      </c>
      <c r="C36" s="272">
        <v>308</v>
      </c>
      <c r="D36" s="272">
        <v>393</v>
      </c>
      <c r="E36" s="272"/>
      <c r="F36" s="272">
        <v>185</v>
      </c>
      <c r="G36" s="272">
        <v>72</v>
      </c>
      <c r="H36" s="272">
        <v>113</v>
      </c>
      <c r="I36" s="272"/>
      <c r="J36" s="272">
        <v>143</v>
      </c>
      <c r="K36" s="272">
        <v>64</v>
      </c>
      <c r="L36" s="272">
        <v>79</v>
      </c>
      <c r="M36" s="272"/>
      <c r="N36" s="272">
        <v>125</v>
      </c>
      <c r="O36" s="272">
        <v>59</v>
      </c>
      <c r="P36" s="272">
        <v>66</v>
      </c>
      <c r="Q36" s="272"/>
      <c r="R36" s="272">
        <v>119</v>
      </c>
      <c r="S36" s="272">
        <v>56</v>
      </c>
      <c r="T36" s="272">
        <v>63</v>
      </c>
      <c r="U36" s="272"/>
      <c r="V36" s="272">
        <v>129</v>
      </c>
      <c r="W36" s="272">
        <v>57</v>
      </c>
      <c r="X36" s="272">
        <v>72</v>
      </c>
      <c r="Y36" s="272"/>
      <c r="Z36" s="272">
        <v>0</v>
      </c>
      <c r="AA36" s="272">
        <v>0</v>
      </c>
      <c r="AB36" s="272">
        <v>0</v>
      </c>
      <c r="AD36" s="108" t="s">
        <v>100</v>
      </c>
      <c r="AE36" s="103">
        <f t="shared" si="0"/>
        <v>73.326359832635973</v>
      </c>
      <c r="AF36" s="103">
        <f t="shared" si="1"/>
        <v>69.68325791855203</v>
      </c>
      <c r="AG36" s="103">
        <f t="shared" si="2"/>
        <v>76.459143968871587</v>
      </c>
      <c r="AH36" s="143"/>
      <c r="AI36" s="103">
        <f t="shared" si="3"/>
        <v>77.405857740585773</v>
      </c>
      <c r="AJ36" s="103">
        <f t="shared" si="4"/>
        <v>67.289719626168221</v>
      </c>
      <c r="AK36" s="103">
        <f t="shared" si="5"/>
        <v>85.606060606060609</v>
      </c>
      <c r="AL36" s="106"/>
      <c r="AM36" s="103">
        <f t="shared" si="6"/>
        <v>64.414414414414409</v>
      </c>
      <c r="AN36" s="103">
        <f t="shared" si="7"/>
        <v>64</v>
      </c>
      <c r="AO36" s="103">
        <f t="shared" si="8"/>
        <v>64.754098360655746</v>
      </c>
      <c r="AP36" s="106"/>
      <c r="AQ36" s="103">
        <f t="shared" si="9"/>
        <v>72.674418604651152</v>
      </c>
      <c r="AR36" s="103">
        <f t="shared" si="10"/>
        <v>70.238095238095227</v>
      </c>
      <c r="AS36" s="103">
        <f t="shared" si="11"/>
        <v>75</v>
      </c>
      <c r="AT36" s="106"/>
      <c r="AU36" s="103">
        <f t="shared" si="12"/>
        <v>72.560975609756099</v>
      </c>
      <c r="AV36" s="103">
        <f t="shared" si="13"/>
        <v>70.886075949367083</v>
      </c>
      <c r="AW36" s="103">
        <f t="shared" si="14"/>
        <v>74.117647058823536</v>
      </c>
      <c r="AX36" s="106"/>
      <c r="AY36" s="103">
        <f t="shared" si="15"/>
        <v>81.132075471698116</v>
      </c>
      <c r="AZ36" s="103">
        <f t="shared" si="16"/>
        <v>79.166666666666657</v>
      </c>
      <c r="BA36" s="103">
        <f t="shared" si="17"/>
        <v>82.758620689655174</v>
      </c>
      <c r="BB36" s="143"/>
      <c r="BC36" s="103">
        <v>0</v>
      </c>
      <c r="BD36" s="103">
        <v>0</v>
      </c>
      <c r="BE36" s="103">
        <v>0</v>
      </c>
    </row>
    <row r="37" spans="1:60" ht="15" customHeight="1" x14ac:dyDescent="0.2">
      <c r="A37" s="108" t="s">
        <v>101</v>
      </c>
      <c r="B37" s="272">
        <v>2446</v>
      </c>
      <c r="C37" s="272">
        <v>1129</v>
      </c>
      <c r="D37" s="272">
        <v>1317</v>
      </c>
      <c r="E37" s="272"/>
      <c r="F37" s="272">
        <v>670</v>
      </c>
      <c r="G37" s="272">
        <v>292</v>
      </c>
      <c r="H37" s="272">
        <v>378</v>
      </c>
      <c r="I37" s="272"/>
      <c r="J37" s="272">
        <v>537</v>
      </c>
      <c r="K37" s="272">
        <v>269</v>
      </c>
      <c r="L37" s="272">
        <v>268</v>
      </c>
      <c r="M37" s="272"/>
      <c r="N37" s="272">
        <v>507</v>
      </c>
      <c r="O37" s="272">
        <v>251</v>
      </c>
      <c r="P37" s="272">
        <v>256</v>
      </c>
      <c r="Q37" s="272"/>
      <c r="R37" s="272">
        <v>375</v>
      </c>
      <c r="S37" s="272">
        <v>172</v>
      </c>
      <c r="T37" s="272">
        <v>203</v>
      </c>
      <c r="U37" s="272"/>
      <c r="V37" s="272">
        <v>357</v>
      </c>
      <c r="W37" s="272">
        <v>145</v>
      </c>
      <c r="X37" s="272">
        <v>212</v>
      </c>
      <c r="Y37" s="272"/>
      <c r="Z37" s="272">
        <v>0</v>
      </c>
      <c r="AA37" s="272">
        <v>0</v>
      </c>
      <c r="AB37" s="272">
        <v>0</v>
      </c>
      <c r="AD37" s="108" t="s">
        <v>101</v>
      </c>
      <c r="AE37" s="103">
        <f t="shared" si="0"/>
        <v>61.318626222110808</v>
      </c>
      <c r="AF37" s="103">
        <f t="shared" si="1"/>
        <v>57.690342360756262</v>
      </c>
      <c r="AG37" s="103">
        <f t="shared" si="2"/>
        <v>64.812992125984252</v>
      </c>
      <c r="AH37" s="143"/>
      <c r="AI37" s="103">
        <f t="shared" si="3"/>
        <v>59.55555555555555</v>
      </c>
      <c r="AJ37" s="103">
        <f t="shared" si="4"/>
        <v>51.681415929203546</v>
      </c>
      <c r="AK37" s="103">
        <f t="shared" si="5"/>
        <v>67.5</v>
      </c>
      <c r="AL37" s="106"/>
      <c r="AM37" s="103">
        <f t="shared" si="6"/>
        <v>58.496732026143796</v>
      </c>
      <c r="AN37" s="103">
        <f t="shared" si="7"/>
        <v>58.35140997830802</v>
      </c>
      <c r="AO37" s="103">
        <f t="shared" si="8"/>
        <v>58.643326039387311</v>
      </c>
      <c r="AP37" s="106"/>
      <c r="AQ37" s="103">
        <f t="shared" si="9"/>
        <v>66.798418972332016</v>
      </c>
      <c r="AR37" s="103">
        <f t="shared" si="10"/>
        <v>65.025906735751292</v>
      </c>
      <c r="AS37" s="103">
        <f t="shared" si="11"/>
        <v>68.632707774798931</v>
      </c>
      <c r="AT37" s="106"/>
      <c r="AU37" s="103">
        <f t="shared" si="12"/>
        <v>54.744525547445257</v>
      </c>
      <c r="AV37" s="103">
        <f t="shared" si="13"/>
        <v>51.651651651651655</v>
      </c>
      <c r="AW37" s="103">
        <f t="shared" si="14"/>
        <v>57.67045454545454</v>
      </c>
      <c r="AX37" s="106"/>
      <c r="AY37" s="103">
        <f t="shared" si="15"/>
        <v>71.115537848605584</v>
      </c>
      <c r="AZ37" s="103">
        <f t="shared" si="16"/>
        <v>68.396226415094347</v>
      </c>
      <c r="BA37" s="103">
        <f t="shared" si="17"/>
        <v>73.103448275862064</v>
      </c>
      <c r="BB37" s="143"/>
      <c r="BC37" s="103">
        <v>0</v>
      </c>
      <c r="BD37" s="103">
        <v>0</v>
      </c>
      <c r="BE37" s="103">
        <v>0</v>
      </c>
    </row>
    <row r="38" spans="1:60" ht="15" customHeight="1" x14ac:dyDescent="0.2">
      <c r="A38" s="108" t="s">
        <v>102</v>
      </c>
      <c r="B38" s="272">
        <v>261</v>
      </c>
      <c r="C38" s="272">
        <v>118</v>
      </c>
      <c r="D38" s="272">
        <v>143</v>
      </c>
      <c r="E38" s="272"/>
      <c r="F38" s="272">
        <v>84</v>
      </c>
      <c r="G38" s="272">
        <v>38</v>
      </c>
      <c r="H38" s="272">
        <v>46</v>
      </c>
      <c r="I38" s="272"/>
      <c r="J38" s="272">
        <v>56</v>
      </c>
      <c r="K38" s="272">
        <v>29</v>
      </c>
      <c r="L38" s="272">
        <v>27</v>
      </c>
      <c r="M38" s="272"/>
      <c r="N38" s="272">
        <v>52</v>
      </c>
      <c r="O38" s="272">
        <v>22</v>
      </c>
      <c r="P38" s="272">
        <v>30</v>
      </c>
      <c r="Q38" s="272"/>
      <c r="R38" s="272">
        <v>28</v>
      </c>
      <c r="S38" s="272">
        <v>13</v>
      </c>
      <c r="T38" s="272">
        <v>15</v>
      </c>
      <c r="U38" s="272"/>
      <c r="V38" s="272">
        <v>41</v>
      </c>
      <c r="W38" s="272">
        <v>16</v>
      </c>
      <c r="X38" s="272">
        <v>25</v>
      </c>
      <c r="Y38" s="272"/>
      <c r="Z38" s="272">
        <v>0</v>
      </c>
      <c r="AA38" s="272">
        <v>0</v>
      </c>
      <c r="AB38" s="272">
        <v>0</v>
      </c>
      <c r="AD38" s="108" t="s">
        <v>102</v>
      </c>
      <c r="AE38" s="103">
        <f t="shared" si="0"/>
        <v>51.17647058823529</v>
      </c>
      <c r="AF38" s="103">
        <f t="shared" si="1"/>
        <v>47.389558232931726</v>
      </c>
      <c r="AG38" s="103">
        <f t="shared" si="2"/>
        <v>54.78927203065134</v>
      </c>
      <c r="AH38" s="143"/>
      <c r="AI38" s="103">
        <f t="shared" si="3"/>
        <v>60.869565217391312</v>
      </c>
      <c r="AJ38" s="103">
        <f t="shared" si="4"/>
        <v>50.666666666666671</v>
      </c>
      <c r="AK38" s="103">
        <f t="shared" si="5"/>
        <v>73.015873015873012</v>
      </c>
      <c r="AL38" s="106"/>
      <c r="AM38" s="103">
        <f t="shared" si="6"/>
        <v>43.75</v>
      </c>
      <c r="AN38" s="103">
        <f t="shared" si="7"/>
        <v>46.031746031746032</v>
      </c>
      <c r="AO38" s="103">
        <f t="shared" si="8"/>
        <v>41.53846153846154</v>
      </c>
      <c r="AP38" s="106"/>
      <c r="AQ38" s="103">
        <f t="shared" si="9"/>
        <v>49.523809523809526</v>
      </c>
      <c r="AR38" s="103">
        <f t="shared" si="10"/>
        <v>43.137254901960787</v>
      </c>
      <c r="AS38" s="103">
        <f t="shared" si="11"/>
        <v>55.555555555555557</v>
      </c>
      <c r="AT38" s="106"/>
      <c r="AU38" s="103">
        <f t="shared" si="12"/>
        <v>35.897435897435898</v>
      </c>
      <c r="AV38" s="103">
        <f t="shared" si="13"/>
        <v>34.210526315789473</v>
      </c>
      <c r="AW38" s="103">
        <f t="shared" si="14"/>
        <v>37.5</v>
      </c>
      <c r="AX38" s="106"/>
      <c r="AY38" s="103">
        <f t="shared" si="15"/>
        <v>67.213114754098356</v>
      </c>
      <c r="AZ38" s="103">
        <f t="shared" si="16"/>
        <v>72.727272727272734</v>
      </c>
      <c r="BA38" s="103">
        <f t="shared" si="17"/>
        <v>64.102564102564102</v>
      </c>
      <c r="BB38" s="143"/>
      <c r="BC38" s="103">
        <v>0</v>
      </c>
      <c r="BD38" s="103">
        <v>0</v>
      </c>
      <c r="BE38" s="103">
        <v>0</v>
      </c>
    </row>
    <row r="39" spans="1:60" ht="15" customHeight="1" x14ac:dyDescent="0.2">
      <c r="A39" s="108" t="s">
        <v>103</v>
      </c>
      <c r="B39" s="272">
        <v>5015</v>
      </c>
      <c r="C39" s="272">
        <v>2286</v>
      </c>
      <c r="D39" s="272">
        <v>2729</v>
      </c>
      <c r="E39" s="272"/>
      <c r="F39" s="272">
        <v>1348</v>
      </c>
      <c r="G39" s="272">
        <v>662</v>
      </c>
      <c r="H39" s="272">
        <v>686</v>
      </c>
      <c r="I39" s="272"/>
      <c r="J39" s="272">
        <v>1067</v>
      </c>
      <c r="K39" s="272">
        <v>487</v>
      </c>
      <c r="L39" s="272">
        <v>580</v>
      </c>
      <c r="M39" s="272"/>
      <c r="N39" s="272">
        <v>983</v>
      </c>
      <c r="O39" s="272">
        <v>447</v>
      </c>
      <c r="P39" s="272">
        <v>536</v>
      </c>
      <c r="Q39" s="272"/>
      <c r="R39" s="272">
        <v>716</v>
      </c>
      <c r="S39" s="272">
        <v>308</v>
      </c>
      <c r="T39" s="272">
        <v>408</v>
      </c>
      <c r="U39" s="272"/>
      <c r="V39" s="272">
        <v>901</v>
      </c>
      <c r="W39" s="272">
        <v>382</v>
      </c>
      <c r="X39" s="272">
        <v>519</v>
      </c>
      <c r="Y39" s="272"/>
      <c r="Z39" s="272">
        <v>0</v>
      </c>
      <c r="AA39" s="272">
        <v>0</v>
      </c>
      <c r="AB39" s="272">
        <v>0</v>
      </c>
      <c r="AD39" s="108" t="s">
        <v>103</v>
      </c>
      <c r="AE39" s="103">
        <f t="shared" si="0"/>
        <v>55.043354187246187</v>
      </c>
      <c r="AF39" s="103">
        <f t="shared" si="1"/>
        <v>50.664893617021278</v>
      </c>
      <c r="AG39" s="103">
        <f t="shared" si="2"/>
        <v>59.338986736247016</v>
      </c>
      <c r="AH39" s="143"/>
      <c r="AI39" s="103">
        <f t="shared" si="3"/>
        <v>51.313285116102016</v>
      </c>
      <c r="AJ39" s="103">
        <f t="shared" si="4"/>
        <v>47.489239598278338</v>
      </c>
      <c r="AK39" s="103">
        <f t="shared" si="5"/>
        <v>55.636658556366584</v>
      </c>
      <c r="AL39" s="106"/>
      <c r="AM39" s="103">
        <f t="shared" si="6"/>
        <v>49.604834960483494</v>
      </c>
      <c r="AN39" s="103">
        <f t="shared" si="7"/>
        <v>45.050878815911197</v>
      </c>
      <c r="AO39" s="103">
        <f t="shared" si="8"/>
        <v>54.205607476635507</v>
      </c>
      <c r="AP39" s="106"/>
      <c r="AQ39" s="103">
        <f t="shared" si="9"/>
        <v>59.684274438372796</v>
      </c>
      <c r="AR39" s="103">
        <f t="shared" si="10"/>
        <v>54.914004914004913</v>
      </c>
      <c r="AS39" s="103">
        <f t="shared" si="11"/>
        <v>64.345738295318128</v>
      </c>
      <c r="AT39" s="106"/>
      <c r="AU39" s="103">
        <f t="shared" si="12"/>
        <v>50.422535211267608</v>
      </c>
      <c r="AV39" s="103">
        <f t="shared" si="13"/>
        <v>45.833333333333329</v>
      </c>
      <c r="AW39" s="103">
        <f t="shared" si="14"/>
        <v>54.54545454545454</v>
      </c>
      <c r="AX39" s="106"/>
      <c r="AY39" s="103">
        <f t="shared" si="15"/>
        <v>71.169036334913116</v>
      </c>
      <c r="AZ39" s="103">
        <f t="shared" si="16"/>
        <v>69.328493647912879</v>
      </c>
      <c r="BA39" s="103">
        <f t="shared" si="17"/>
        <v>72.587412587412587</v>
      </c>
      <c r="BB39" s="143"/>
      <c r="BC39" s="103">
        <v>0</v>
      </c>
      <c r="BD39" s="103">
        <v>0</v>
      </c>
      <c r="BE39" s="103">
        <v>0</v>
      </c>
    </row>
    <row r="40" spans="1:60" ht="15" customHeight="1" x14ac:dyDescent="0.2">
      <c r="A40" s="108" t="s">
        <v>104</v>
      </c>
      <c r="B40" s="272">
        <v>5403</v>
      </c>
      <c r="C40" s="272">
        <v>2472</v>
      </c>
      <c r="D40" s="272">
        <v>2931</v>
      </c>
      <c r="E40" s="272"/>
      <c r="F40" s="272">
        <v>1531</v>
      </c>
      <c r="G40" s="272">
        <v>701</v>
      </c>
      <c r="H40" s="272">
        <v>830</v>
      </c>
      <c r="I40" s="272"/>
      <c r="J40" s="272">
        <v>1100</v>
      </c>
      <c r="K40" s="272">
        <v>525</v>
      </c>
      <c r="L40" s="272">
        <v>575</v>
      </c>
      <c r="M40" s="272"/>
      <c r="N40" s="272">
        <v>1072</v>
      </c>
      <c r="O40" s="272">
        <v>494</v>
      </c>
      <c r="P40" s="272">
        <v>578</v>
      </c>
      <c r="Q40" s="272"/>
      <c r="R40" s="272">
        <v>853</v>
      </c>
      <c r="S40" s="272">
        <v>380</v>
      </c>
      <c r="T40" s="272">
        <v>473</v>
      </c>
      <c r="U40" s="272"/>
      <c r="V40" s="272">
        <v>847</v>
      </c>
      <c r="W40" s="272">
        <v>372</v>
      </c>
      <c r="X40" s="272">
        <v>475</v>
      </c>
      <c r="Y40" s="272"/>
      <c r="Z40" s="272">
        <v>0</v>
      </c>
      <c r="AA40" s="272">
        <v>0</v>
      </c>
      <c r="AB40" s="272">
        <v>0</v>
      </c>
      <c r="AD40" s="108" t="s">
        <v>104</v>
      </c>
      <c r="AE40" s="103">
        <f t="shared" si="0"/>
        <v>64.252586514448808</v>
      </c>
      <c r="AF40" s="103">
        <f t="shared" si="1"/>
        <v>60.292682926829265</v>
      </c>
      <c r="AG40" s="103">
        <f t="shared" si="2"/>
        <v>68.020422371780001</v>
      </c>
      <c r="AH40" s="143"/>
      <c r="AI40" s="103">
        <f t="shared" si="3"/>
        <v>66.219723183390997</v>
      </c>
      <c r="AJ40" s="103">
        <f t="shared" si="4"/>
        <v>60.95652173913043</v>
      </c>
      <c r="AK40" s="103">
        <f t="shared" si="5"/>
        <v>71.428571428571431</v>
      </c>
      <c r="AL40" s="106"/>
      <c r="AM40" s="103">
        <f t="shared" si="6"/>
        <v>58.139534883720934</v>
      </c>
      <c r="AN40" s="103">
        <f t="shared" si="7"/>
        <v>54.012345679012341</v>
      </c>
      <c r="AO40" s="103">
        <f t="shared" si="8"/>
        <v>62.5</v>
      </c>
      <c r="AP40" s="106"/>
      <c r="AQ40" s="103">
        <f t="shared" si="9"/>
        <v>69.973890339425594</v>
      </c>
      <c r="AR40" s="103">
        <f t="shared" si="10"/>
        <v>66.666666666666657</v>
      </c>
      <c r="AS40" s="103">
        <f t="shared" si="11"/>
        <v>73.072060682680146</v>
      </c>
      <c r="AT40" s="106"/>
      <c r="AU40" s="103">
        <f t="shared" si="12"/>
        <v>59.072022160664815</v>
      </c>
      <c r="AV40" s="103">
        <f t="shared" si="13"/>
        <v>54.834054834054832</v>
      </c>
      <c r="AW40" s="103">
        <f t="shared" si="14"/>
        <v>62.982689747003995</v>
      </c>
      <c r="AX40" s="106"/>
      <c r="AY40" s="103">
        <f t="shared" si="15"/>
        <v>68.917819365337678</v>
      </c>
      <c r="AZ40" s="103">
        <f t="shared" si="16"/>
        <v>68.382352941176478</v>
      </c>
      <c r="BA40" s="103">
        <f t="shared" si="17"/>
        <v>69.34306569343066</v>
      </c>
      <c r="BB40" s="143"/>
      <c r="BC40" s="103">
        <v>0</v>
      </c>
      <c r="BD40" s="103">
        <v>0</v>
      </c>
      <c r="BE40" s="103">
        <v>0</v>
      </c>
    </row>
    <row r="41" spans="1:60" ht="15" customHeight="1" thickBot="1" x14ac:dyDescent="0.25">
      <c r="A41" s="123" t="s">
        <v>105</v>
      </c>
      <c r="B41" s="272">
        <v>616</v>
      </c>
      <c r="C41" s="272">
        <v>309</v>
      </c>
      <c r="D41" s="272">
        <v>307</v>
      </c>
      <c r="E41" s="272"/>
      <c r="F41" s="272">
        <v>186</v>
      </c>
      <c r="G41" s="272">
        <v>102</v>
      </c>
      <c r="H41" s="272">
        <v>84</v>
      </c>
      <c r="I41" s="272"/>
      <c r="J41" s="272">
        <v>142</v>
      </c>
      <c r="K41" s="272">
        <v>67</v>
      </c>
      <c r="L41" s="272">
        <v>75</v>
      </c>
      <c r="M41" s="272"/>
      <c r="N41" s="272">
        <v>102</v>
      </c>
      <c r="O41" s="272">
        <v>53</v>
      </c>
      <c r="P41" s="272">
        <v>49</v>
      </c>
      <c r="Q41" s="272"/>
      <c r="R41" s="272">
        <v>103</v>
      </c>
      <c r="S41" s="272">
        <v>44</v>
      </c>
      <c r="T41" s="272">
        <v>59</v>
      </c>
      <c r="U41" s="272"/>
      <c r="V41" s="272">
        <v>83</v>
      </c>
      <c r="W41" s="272">
        <v>43</v>
      </c>
      <c r="X41" s="272">
        <v>40</v>
      </c>
      <c r="Y41" s="272"/>
      <c r="Z41" s="272">
        <v>0</v>
      </c>
      <c r="AA41" s="272">
        <v>0</v>
      </c>
      <c r="AB41" s="272">
        <v>0</v>
      </c>
      <c r="AD41" s="123" t="s">
        <v>105</v>
      </c>
      <c r="AE41" s="105">
        <f t="shared" si="0"/>
        <v>53.333333333333336</v>
      </c>
      <c r="AF41" s="105">
        <f t="shared" si="1"/>
        <v>49.678456591639872</v>
      </c>
      <c r="AG41" s="105">
        <f t="shared" si="2"/>
        <v>57.598499061913699</v>
      </c>
      <c r="AH41" s="156"/>
      <c r="AI41" s="105">
        <f t="shared" si="3"/>
        <v>50.270270270270267</v>
      </c>
      <c r="AJ41" s="105">
        <f t="shared" si="4"/>
        <v>49.514563106796118</v>
      </c>
      <c r="AK41" s="105">
        <f t="shared" si="5"/>
        <v>51.219512195121951</v>
      </c>
      <c r="AL41" s="101"/>
      <c r="AM41" s="105">
        <f t="shared" si="6"/>
        <v>52.788104089219331</v>
      </c>
      <c r="AN41" s="105">
        <f t="shared" si="7"/>
        <v>49.264705882352942</v>
      </c>
      <c r="AO41" s="105">
        <f t="shared" si="8"/>
        <v>56.390977443609025</v>
      </c>
      <c r="AP41" s="101"/>
      <c r="AQ41" s="105">
        <f t="shared" si="9"/>
        <v>52.040816326530617</v>
      </c>
      <c r="AR41" s="105">
        <f t="shared" si="10"/>
        <v>47.747747747747752</v>
      </c>
      <c r="AS41" s="105">
        <f t="shared" si="11"/>
        <v>57.647058823529406</v>
      </c>
      <c r="AT41" s="101"/>
      <c r="AU41" s="105">
        <f t="shared" si="12"/>
        <v>53.367875647668392</v>
      </c>
      <c r="AV41" s="105">
        <f t="shared" si="13"/>
        <v>45.360824742268044</v>
      </c>
      <c r="AW41" s="105">
        <f t="shared" si="14"/>
        <v>61.458333333333336</v>
      </c>
      <c r="AX41" s="101"/>
      <c r="AY41" s="105">
        <f t="shared" si="15"/>
        <v>65.354330708661408</v>
      </c>
      <c r="AZ41" s="105">
        <f t="shared" si="16"/>
        <v>59.722222222222221</v>
      </c>
      <c r="BA41" s="105">
        <f t="shared" si="17"/>
        <v>72.727272727272734</v>
      </c>
      <c r="BB41" s="156"/>
      <c r="BC41" s="105">
        <v>0</v>
      </c>
      <c r="BD41" s="105">
        <v>0</v>
      </c>
      <c r="BE41" s="105">
        <v>0</v>
      </c>
    </row>
    <row r="42" spans="1:60" ht="15" customHeight="1" x14ac:dyDescent="0.2">
      <c r="A42" s="317" t="s">
        <v>256</v>
      </c>
      <c r="B42" s="317"/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D42" s="317" t="s">
        <v>256</v>
      </c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</row>
    <row r="43" spans="1:60" ht="15" customHeight="1" x14ac:dyDescent="0.2">
      <c r="A43" s="318" t="s">
        <v>242</v>
      </c>
      <c r="B43" s="318"/>
      <c r="C43" s="318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D43" s="318" t="s">
        <v>242</v>
      </c>
      <c r="AE43" s="318"/>
      <c r="AF43" s="318"/>
      <c r="AG43" s="318"/>
      <c r="AH43" s="318"/>
      <c r="AI43" s="318"/>
      <c r="AJ43" s="318"/>
      <c r="AK43" s="318"/>
      <c r="AL43" s="318"/>
      <c r="AM43" s="318"/>
      <c r="AN43" s="318"/>
      <c r="AO43" s="318"/>
      <c r="AP43" s="318"/>
      <c r="AQ43" s="318"/>
      <c r="AR43" s="318"/>
      <c r="AS43" s="318"/>
      <c r="AT43" s="318"/>
      <c r="AU43" s="318"/>
      <c r="AV43" s="318"/>
      <c r="AW43" s="318"/>
      <c r="AX43" s="318"/>
      <c r="AY43" s="318"/>
      <c r="AZ43" s="318"/>
      <c r="BA43" s="318"/>
      <c r="BB43" s="318"/>
      <c r="BC43" s="318"/>
      <c r="BD43" s="318"/>
      <c r="BE43" s="318"/>
    </row>
    <row r="44" spans="1:60" ht="15" customHeight="1" x14ac:dyDescent="0.2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</row>
    <row r="45" spans="1:60" ht="15" customHeight="1" x14ac:dyDescent="0.2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29"/>
      <c r="BG45" s="308" t="s">
        <v>356</v>
      </c>
      <c r="BH45" s="308"/>
    </row>
    <row r="46" spans="1:60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29"/>
      <c r="AA46" s="308" t="s">
        <v>356</v>
      </c>
      <c r="AB46" s="308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30"/>
      <c r="BG46" s="308"/>
      <c r="BH46" s="308"/>
    </row>
    <row r="47" spans="1:60" ht="15" customHeight="1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30"/>
      <c r="AA47" s="308"/>
      <c r="AB47" s="308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</row>
    <row r="48" spans="1:60" ht="15" customHeight="1" x14ac:dyDescent="0.2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</row>
    <row r="49" spans="1:58" ht="15" customHeight="1" x14ac:dyDescent="0.2">
      <c r="A49" s="326" t="s">
        <v>306</v>
      </c>
      <c r="B49" s="326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D49" s="326" t="s">
        <v>307</v>
      </c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  <c r="AO49" s="326"/>
      <c r="AP49" s="326"/>
      <c r="AQ49" s="326"/>
      <c r="AR49" s="326"/>
      <c r="AS49" s="326"/>
      <c r="AT49" s="326"/>
      <c r="AU49" s="326"/>
      <c r="AV49" s="326"/>
      <c r="AW49" s="326"/>
      <c r="AX49" s="326"/>
      <c r="AY49" s="326"/>
      <c r="AZ49" s="326"/>
      <c r="BA49" s="326"/>
      <c r="BB49" s="326"/>
      <c r="BC49" s="326"/>
      <c r="BD49" s="326"/>
      <c r="BE49" s="326"/>
    </row>
    <row r="50" spans="1:58" ht="15" customHeight="1" x14ac:dyDescent="0.2">
      <c r="A50" s="325" t="s">
        <v>150</v>
      </c>
      <c r="B50" s="325"/>
      <c r="C50" s="325"/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  <c r="AA50" s="325"/>
      <c r="AB50" s="325"/>
      <c r="AD50" s="325" t="s">
        <v>151</v>
      </c>
      <c r="AE50" s="325"/>
      <c r="AF50" s="325"/>
      <c r="AG50" s="325"/>
      <c r="AH50" s="325"/>
      <c r="AI50" s="325"/>
      <c r="AJ50" s="325"/>
      <c r="AK50" s="325"/>
      <c r="AL50" s="325"/>
      <c r="AM50" s="325"/>
      <c r="AN50" s="325"/>
      <c r="AO50" s="325"/>
      <c r="AP50" s="325"/>
      <c r="AQ50" s="325"/>
      <c r="AR50" s="325"/>
      <c r="AS50" s="325"/>
      <c r="AT50" s="325"/>
      <c r="AU50" s="325"/>
      <c r="AV50" s="325"/>
      <c r="AW50" s="325"/>
      <c r="AX50" s="325"/>
      <c r="AY50" s="325"/>
      <c r="AZ50" s="325"/>
      <c r="BA50" s="325"/>
      <c r="BB50" s="325"/>
      <c r="BC50" s="325"/>
      <c r="BD50" s="325"/>
      <c r="BE50" s="325"/>
    </row>
    <row r="51" spans="1:58" ht="15" customHeight="1" x14ac:dyDescent="0.2">
      <c r="A51" s="321" t="s">
        <v>254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D51" s="321" t="s">
        <v>254</v>
      </c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  <c r="BF51" s="102"/>
    </row>
    <row r="52" spans="1:58" ht="15" customHeight="1" x14ac:dyDescent="0.2">
      <c r="A52" s="321" t="s">
        <v>264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D52" s="321" t="s">
        <v>264</v>
      </c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1"/>
      <c r="BF52" s="102"/>
    </row>
    <row r="53" spans="1:58" ht="15" customHeight="1" x14ac:dyDescent="0.2">
      <c r="A53" s="321" t="s">
        <v>248</v>
      </c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D53" s="321" t="s">
        <v>248</v>
      </c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321"/>
      <c r="BA53" s="321"/>
      <c r="BB53" s="321"/>
      <c r="BC53" s="321"/>
      <c r="BD53" s="321"/>
      <c r="BE53" s="321"/>
      <c r="BF53" s="102"/>
    </row>
    <row r="54" spans="1:58" ht="15" customHeight="1" x14ac:dyDescent="0.2">
      <c r="A54" s="321" t="s">
        <v>513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D54" s="321" t="s">
        <v>513</v>
      </c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  <c r="AQ54" s="321"/>
      <c r="AR54" s="321"/>
      <c r="AS54" s="321"/>
      <c r="AT54" s="321"/>
      <c r="AU54" s="321"/>
      <c r="AV54" s="321"/>
      <c r="AW54" s="321"/>
      <c r="AX54" s="321"/>
      <c r="AY54" s="321"/>
      <c r="AZ54" s="321"/>
      <c r="BA54" s="321"/>
      <c r="BB54" s="321"/>
      <c r="BC54" s="321"/>
      <c r="BD54" s="321"/>
      <c r="BE54" s="321"/>
      <c r="BF54" s="102"/>
    </row>
    <row r="55" spans="1:58" ht="15" customHeight="1" thickBot="1" x14ac:dyDescent="0.25">
      <c r="A55" s="100"/>
      <c r="B55" s="142"/>
      <c r="C55" s="100"/>
      <c r="D55" s="100"/>
      <c r="E55" s="100"/>
      <c r="F55" s="101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D55" s="100"/>
      <c r="AE55" s="142"/>
      <c r="AF55" s="100"/>
      <c r="AG55" s="100"/>
      <c r="AH55" s="100"/>
      <c r="AI55" s="101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2"/>
    </row>
    <row r="56" spans="1:58" ht="15" customHeight="1" x14ac:dyDescent="0.2">
      <c r="A56" s="323" t="s">
        <v>260</v>
      </c>
      <c r="B56" s="316" t="s">
        <v>19</v>
      </c>
      <c r="C56" s="316"/>
      <c r="D56" s="316"/>
      <c r="E56" s="109"/>
      <c r="F56" s="316" t="s">
        <v>116</v>
      </c>
      <c r="G56" s="316"/>
      <c r="H56" s="316"/>
      <c r="I56" s="109"/>
      <c r="J56" s="316" t="s">
        <v>117</v>
      </c>
      <c r="K56" s="316"/>
      <c r="L56" s="316"/>
      <c r="M56" s="109"/>
      <c r="N56" s="316" t="s">
        <v>118</v>
      </c>
      <c r="O56" s="316"/>
      <c r="P56" s="316"/>
      <c r="Q56" s="109"/>
      <c r="R56" s="316" t="s">
        <v>119</v>
      </c>
      <c r="S56" s="316"/>
      <c r="T56" s="316"/>
      <c r="U56" s="109"/>
      <c r="V56" s="316" t="s">
        <v>120</v>
      </c>
      <c r="W56" s="316"/>
      <c r="X56" s="316"/>
      <c r="Y56" s="109"/>
      <c r="Z56" s="316" t="s">
        <v>121</v>
      </c>
      <c r="AA56" s="316"/>
      <c r="AB56" s="316"/>
      <c r="AD56" s="323" t="s">
        <v>260</v>
      </c>
      <c r="AE56" s="316" t="s">
        <v>19</v>
      </c>
      <c r="AF56" s="316"/>
      <c r="AG56" s="316"/>
      <c r="AH56" s="109"/>
      <c r="AI56" s="316" t="s">
        <v>116</v>
      </c>
      <c r="AJ56" s="316"/>
      <c r="AK56" s="316"/>
      <c r="AL56" s="109"/>
      <c r="AM56" s="316" t="s">
        <v>117</v>
      </c>
      <c r="AN56" s="316"/>
      <c r="AO56" s="316"/>
      <c r="AP56" s="109"/>
      <c r="AQ56" s="316" t="s">
        <v>118</v>
      </c>
      <c r="AR56" s="316"/>
      <c r="AS56" s="316"/>
      <c r="AT56" s="109"/>
      <c r="AU56" s="316" t="s">
        <v>119</v>
      </c>
      <c r="AV56" s="316"/>
      <c r="AW56" s="316"/>
      <c r="AX56" s="109"/>
      <c r="AY56" s="316" t="s">
        <v>120</v>
      </c>
      <c r="AZ56" s="316"/>
      <c r="BA56" s="316"/>
      <c r="BB56" s="109"/>
      <c r="BC56" s="316" t="s">
        <v>121</v>
      </c>
      <c r="BD56" s="316"/>
      <c r="BE56" s="316"/>
      <c r="BF56" s="102"/>
    </row>
    <row r="57" spans="1:58" ht="15" customHeight="1" thickBot="1" x14ac:dyDescent="0.25">
      <c r="A57" s="324"/>
      <c r="B57" s="110" t="s">
        <v>70</v>
      </c>
      <c r="C57" s="110" t="s">
        <v>71</v>
      </c>
      <c r="D57" s="110" t="s">
        <v>72</v>
      </c>
      <c r="E57" s="111"/>
      <c r="F57" s="110" t="s">
        <v>70</v>
      </c>
      <c r="G57" s="110" t="s">
        <v>71</v>
      </c>
      <c r="H57" s="110" t="s">
        <v>72</v>
      </c>
      <c r="I57" s="111"/>
      <c r="J57" s="110" t="s">
        <v>70</v>
      </c>
      <c r="K57" s="110" t="s">
        <v>71</v>
      </c>
      <c r="L57" s="110" t="s">
        <v>72</v>
      </c>
      <c r="M57" s="111"/>
      <c r="N57" s="110" t="s">
        <v>70</v>
      </c>
      <c r="O57" s="110" t="s">
        <v>71</v>
      </c>
      <c r="P57" s="110" t="s">
        <v>72</v>
      </c>
      <c r="Q57" s="111"/>
      <c r="R57" s="110" t="s">
        <v>70</v>
      </c>
      <c r="S57" s="110" t="s">
        <v>71</v>
      </c>
      <c r="T57" s="110" t="s">
        <v>72</v>
      </c>
      <c r="U57" s="111"/>
      <c r="V57" s="110" t="s">
        <v>70</v>
      </c>
      <c r="W57" s="110" t="s">
        <v>71</v>
      </c>
      <c r="X57" s="110" t="s">
        <v>72</v>
      </c>
      <c r="Y57" s="111"/>
      <c r="Z57" s="110" t="s">
        <v>70</v>
      </c>
      <c r="AA57" s="110" t="s">
        <v>71</v>
      </c>
      <c r="AB57" s="110" t="s">
        <v>72</v>
      </c>
      <c r="AD57" s="324"/>
      <c r="AE57" s="110" t="s">
        <v>70</v>
      </c>
      <c r="AF57" s="110" t="s">
        <v>71</v>
      </c>
      <c r="AG57" s="110" t="s">
        <v>72</v>
      </c>
      <c r="AH57" s="111"/>
      <c r="AI57" s="110" t="s">
        <v>70</v>
      </c>
      <c r="AJ57" s="110" t="s">
        <v>71</v>
      </c>
      <c r="AK57" s="110" t="s">
        <v>72</v>
      </c>
      <c r="AL57" s="111"/>
      <c r="AM57" s="110" t="s">
        <v>70</v>
      </c>
      <c r="AN57" s="110" t="s">
        <v>71</v>
      </c>
      <c r="AO57" s="110" t="s">
        <v>72</v>
      </c>
      <c r="AP57" s="111"/>
      <c r="AQ57" s="110" t="s">
        <v>70</v>
      </c>
      <c r="AR57" s="110" t="s">
        <v>71</v>
      </c>
      <c r="AS57" s="110" t="s">
        <v>72</v>
      </c>
      <c r="AT57" s="111"/>
      <c r="AU57" s="110" t="s">
        <v>70</v>
      </c>
      <c r="AV57" s="110" t="s">
        <v>71</v>
      </c>
      <c r="AW57" s="110" t="s">
        <v>72</v>
      </c>
      <c r="AX57" s="111"/>
      <c r="AY57" s="110" t="s">
        <v>70</v>
      </c>
      <c r="AZ57" s="110" t="s">
        <v>71</v>
      </c>
      <c r="BA57" s="110" t="s">
        <v>72</v>
      </c>
      <c r="BB57" s="111"/>
      <c r="BC57" s="110" t="s">
        <v>70</v>
      </c>
      <c r="BD57" s="110" t="s">
        <v>71</v>
      </c>
      <c r="BE57" s="110" t="s">
        <v>72</v>
      </c>
      <c r="BF57" s="102"/>
    </row>
    <row r="58" spans="1:58" ht="15" customHeight="1" x14ac:dyDescent="0.2">
      <c r="A58" s="104"/>
      <c r="B58" s="98"/>
      <c r="C58" s="98"/>
      <c r="D58" s="98"/>
      <c r="E58" s="99"/>
      <c r="F58" s="98"/>
      <c r="G58" s="98"/>
      <c r="H58" s="98"/>
      <c r="I58" s="99"/>
      <c r="J58" s="98"/>
      <c r="K58" s="98"/>
      <c r="L58" s="98"/>
      <c r="M58" s="99"/>
      <c r="N58" s="98"/>
      <c r="O58" s="98"/>
      <c r="P58" s="98"/>
      <c r="Q58" s="99"/>
      <c r="R58" s="98"/>
      <c r="S58" s="98"/>
      <c r="T58" s="98"/>
      <c r="U58" s="99"/>
      <c r="V58" s="98"/>
      <c r="W58" s="98"/>
      <c r="X58" s="98"/>
      <c r="Y58" s="99"/>
      <c r="Z58" s="98"/>
      <c r="AA58" s="98"/>
      <c r="AB58" s="98"/>
      <c r="AD58" s="104"/>
      <c r="AE58" s="98"/>
      <c r="AF58" s="98"/>
      <c r="AG58" s="98"/>
      <c r="AH58" s="99"/>
      <c r="AI58" s="98"/>
      <c r="AJ58" s="98"/>
      <c r="AK58" s="98"/>
      <c r="AL58" s="99"/>
      <c r="AM58" s="98"/>
      <c r="AN58" s="98"/>
      <c r="AO58" s="98"/>
      <c r="AP58" s="99"/>
      <c r="AQ58" s="98"/>
      <c r="AR58" s="98"/>
      <c r="AS58" s="98"/>
      <c r="AT58" s="99"/>
      <c r="AU58" s="98"/>
      <c r="AV58" s="98"/>
      <c r="AW58" s="98"/>
      <c r="AX58" s="99"/>
      <c r="AY58" s="98"/>
      <c r="AZ58" s="98"/>
      <c r="BA58" s="98"/>
      <c r="BB58" s="99"/>
      <c r="BC58" s="98"/>
      <c r="BD58" s="98"/>
      <c r="BE58" s="98"/>
    </row>
    <row r="59" spans="1:58" ht="15" customHeight="1" x14ac:dyDescent="0.25">
      <c r="A59" s="151" t="s">
        <v>262</v>
      </c>
      <c r="B59" s="153">
        <f>+F59+J59+N59+R59+V59+Z59</f>
        <v>61069</v>
      </c>
      <c r="C59" s="153">
        <f>+G59+K59+O59+S59+W59+AA59</f>
        <v>32554</v>
      </c>
      <c r="D59" s="153">
        <f>+H59+L59+P59+T59+X59+AB59</f>
        <v>28515</v>
      </c>
      <c r="E59" s="153"/>
      <c r="F59" s="153">
        <f>SUM(F61:F87)</f>
        <v>16538</v>
      </c>
      <c r="G59" s="153">
        <f>SUM(G61:G87)</f>
        <v>9078</v>
      </c>
      <c r="H59" s="153">
        <f>SUM(H61:H87)</f>
        <v>7460</v>
      </c>
      <c r="I59" s="153"/>
      <c r="J59" s="153">
        <f>SUM(J61:J87)</f>
        <v>15802</v>
      </c>
      <c r="K59" s="153">
        <f>SUM(K61:K87)</f>
        <v>8452</v>
      </c>
      <c r="L59" s="153">
        <f>SUM(L61:L87)</f>
        <v>7350</v>
      </c>
      <c r="M59" s="153"/>
      <c r="N59" s="153">
        <f>SUM(N61:N87)</f>
        <v>11268</v>
      </c>
      <c r="O59" s="153">
        <f>SUM(O61:O87)</f>
        <v>6064</v>
      </c>
      <c r="P59" s="153">
        <f>SUM(P61:P87)</f>
        <v>5204</v>
      </c>
      <c r="Q59" s="153"/>
      <c r="R59" s="153">
        <f>SUM(R61:R87)</f>
        <v>11526</v>
      </c>
      <c r="S59" s="153">
        <f>SUM(S61:S87)</f>
        <v>6084</v>
      </c>
      <c r="T59" s="153">
        <f>SUM(T61:T87)</f>
        <v>5442</v>
      </c>
      <c r="U59" s="153"/>
      <c r="V59" s="153">
        <f>SUM(V61:V87)</f>
        <v>5935</v>
      </c>
      <c r="W59" s="153">
        <f>SUM(W61:W87)</f>
        <v>2876</v>
      </c>
      <c r="X59" s="153">
        <f>SUM(X61:X87)</f>
        <v>3059</v>
      </c>
      <c r="Y59" s="153"/>
      <c r="Z59" s="153">
        <f>SUM(Z61:Z87)</f>
        <v>0</v>
      </c>
      <c r="AA59" s="153">
        <f>SUM(AA61:AA87)</f>
        <v>0</v>
      </c>
      <c r="AB59" s="153">
        <f>SUM(AB61:AB87)</f>
        <v>0</v>
      </c>
      <c r="AC59" s="155"/>
      <c r="AD59" s="151" t="s">
        <v>262</v>
      </c>
      <c r="AE59" s="159">
        <f>+B59/(B59+B13+B106)*100</f>
        <v>28.257117606503822</v>
      </c>
      <c r="AF59" s="159">
        <f>+C59/(C59+C13+C106)*100</f>
        <v>30.309293707986519</v>
      </c>
      <c r="AG59" s="159">
        <f>+D59/(D59+D13+D106)*100</f>
        <v>26.229613753644919</v>
      </c>
      <c r="AH59" s="160"/>
      <c r="AI59" s="159">
        <f>+F59/(F59+F13+F106)*100</f>
        <v>28.68590855477694</v>
      </c>
      <c r="AJ59" s="159">
        <f>+G59/(G59+G13+G106)*100</f>
        <v>30.497883491231608</v>
      </c>
      <c r="AK59" s="159">
        <f>+H59/(H59+H13+H106)*100</f>
        <v>26.751775084271678</v>
      </c>
      <c r="AL59" s="160"/>
      <c r="AM59" s="159">
        <f>+J59/(J59+J13+J106)*100</f>
        <v>31.926457217900801</v>
      </c>
      <c r="AN59" s="159">
        <f>+K59/(K59+K13+K106)*100</f>
        <v>34.042210407604315</v>
      </c>
      <c r="AO59" s="159">
        <f>+L59/(L59+L13+L106)*100</f>
        <v>29.796894636558967</v>
      </c>
      <c r="AP59" s="160"/>
      <c r="AQ59" s="159">
        <f>+N59/(N59+N13+N106)*100</f>
        <v>27.336907736723354</v>
      </c>
      <c r="AR59" s="159">
        <f>+O59/(O59+O13+O106)*100</f>
        <v>29.948636902410115</v>
      </c>
      <c r="AS59" s="159">
        <f>+P59/(P59+P13+P106)*100</f>
        <v>24.815221019503124</v>
      </c>
      <c r="AT59" s="160"/>
      <c r="AU59" s="159">
        <f>+R59/(R59+R13+R106)*100</f>
        <v>31.92090395480226</v>
      </c>
      <c r="AV59" s="159">
        <f>+S59/(S59+S13+S106)*100</f>
        <v>34.250971119743284</v>
      </c>
      <c r="AW59" s="159">
        <f>+T59/(T59+T13+T106)*100</f>
        <v>29.664758789860997</v>
      </c>
      <c r="AX59" s="160"/>
      <c r="AY59" s="159">
        <f>+V59/(V59+V13+V106)*100</f>
        <v>19.091581690095538</v>
      </c>
      <c r="AZ59" s="159">
        <f>+W59/(W59+W13+W106)*100</f>
        <v>19.845431962462047</v>
      </c>
      <c r="BA59" s="159">
        <f>+X59/(X59+X13+X106)*100</f>
        <v>18.433263031033444</v>
      </c>
      <c r="BB59" s="160"/>
      <c r="BC59" s="159">
        <f>+Z59/(Z59+Z13+Z106)*100</f>
        <v>0</v>
      </c>
      <c r="BD59" s="159">
        <f>+AA59/(AA59+AA13+AA106)*100</f>
        <v>0</v>
      </c>
      <c r="BE59" s="159">
        <f>+AB59/(AB59+AB13+AB106)*100</f>
        <v>0</v>
      </c>
      <c r="BF59" s="161"/>
    </row>
    <row r="60" spans="1:58" ht="15" customHeight="1" x14ac:dyDescent="0.2">
      <c r="A60" s="108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D60" s="108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</row>
    <row r="61" spans="1:58" ht="15" customHeight="1" x14ac:dyDescent="0.2">
      <c r="A61" s="108" t="s">
        <v>79</v>
      </c>
      <c r="B61" s="272">
        <v>4691</v>
      </c>
      <c r="C61" s="272">
        <v>2450</v>
      </c>
      <c r="D61" s="272">
        <v>2241</v>
      </c>
      <c r="E61" s="272"/>
      <c r="F61" s="272">
        <v>1470</v>
      </c>
      <c r="G61" s="272">
        <v>806</v>
      </c>
      <c r="H61" s="272">
        <v>664</v>
      </c>
      <c r="I61" s="272"/>
      <c r="J61" s="272">
        <v>1232</v>
      </c>
      <c r="K61" s="272">
        <v>656</v>
      </c>
      <c r="L61" s="272">
        <v>576</v>
      </c>
      <c r="M61" s="272"/>
      <c r="N61" s="272">
        <v>787</v>
      </c>
      <c r="O61" s="272">
        <v>409</v>
      </c>
      <c r="P61" s="272">
        <v>378</v>
      </c>
      <c r="Q61" s="272"/>
      <c r="R61" s="272">
        <v>786</v>
      </c>
      <c r="S61" s="272">
        <v>391</v>
      </c>
      <c r="T61" s="272">
        <v>395</v>
      </c>
      <c r="U61" s="272"/>
      <c r="V61" s="272">
        <v>416</v>
      </c>
      <c r="W61" s="272">
        <v>188</v>
      </c>
      <c r="X61" s="272">
        <v>228</v>
      </c>
      <c r="Y61" s="272"/>
      <c r="Z61" s="272">
        <v>0</v>
      </c>
      <c r="AA61" s="272">
        <v>0</v>
      </c>
      <c r="AB61" s="272">
        <v>0</v>
      </c>
      <c r="AD61" s="108" t="s">
        <v>79</v>
      </c>
      <c r="AE61" s="103">
        <f t="shared" ref="AE61:AE87" si="19">+B61/(B61+B15+B108)*100</f>
        <v>30.024321556579618</v>
      </c>
      <c r="AF61" s="103">
        <f t="shared" ref="AF61:AF87" si="20">+C61/(C61+C15+C108)*100</f>
        <v>30.243179854338969</v>
      </c>
      <c r="AG61" s="103">
        <f t="shared" ref="AG61:AG87" si="21">+D61/(D61+D15+D108)*100</f>
        <v>29.788648145686565</v>
      </c>
      <c r="AH61" s="143"/>
      <c r="AI61" s="103">
        <f t="shared" ref="AI61:AI87" si="22">+F61/(F61+F15+F108)*100</f>
        <v>33.137962128043277</v>
      </c>
      <c r="AJ61" s="103">
        <f t="shared" ref="AJ61:AJ87" si="23">+G61/(G61+G15+G108)*100</f>
        <v>33.513513513513516</v>
      </c>
      <c r="AK61" s="103">
        <f t="shared" ref="AK61:AK87" si="24">+H61/(H61+H15+H108)*100</f>
        <v>32.6932545544067</v>
      </c>
      <c r="AL61" s="106"/>
      <c r="AM61" s="103">
        <f t="shared" ref="AM61:AM87" si="25">+J61/(J61+J15+J108)*100</f>
        <v>34.674922600619198</v>
      </c>
      <c r="AN61" s="103">
        <f t="shared" ref="AN61:AN87" si="26">+K61/(K61+K15+K108)*100</f>
        <v>34.930777422790207</v>
      </c>
      <c r="AO61" s="103">
        <f t="shared" ref="AO61:AO87" si="27">+L61/(L61+L15+L108)*100</f>
        <v>34.388059701492537</v>
      </c>
      <c r="AP61" s="106"/>
      <c r="AQ61" s="103">
        <f t="shared" ref="AQ61:AQ87" si="28">+N61/(N61+N15+N108)*100</f>
        <v>27.250692520775623</v>
      </c>
      <c r="AR61" s="103">
        <f t="shared" ref="AR61:AR87" si="29">+O61/(O61+O15+O108)*100</f>
        <v>27.468099395567496</v>
      </c>
      <c r="AS61" s="103">
        <f t="shared" ref="AS61:AS87" si="30">+P61/(P61+P15+P108)*100</f>
        <v>27.019299499642603</v>
      </c>
      <c r="AT61" s="106"/>
      <c r="AU61" s="103">
        <f t="shared" ref="AU61:AU87" si="31">+R61/(R61+R15+R108)*100</f>
        <v>31.515637530072173</v>
      </c>
      <c r="AV61" s="103">
        <f t="shared" ref="AV61:AV87" si="32">+S61/(S61+S15+S108)*100</f>
        <v>32.448132780082986</v>
      </c>
      <c r="AW61" s="103">
        <f t="shared" ref="AW61:AW87" si="33">+T61/(T61+T15+T108)*100</f>
        <v>30.643910007757952</v>
      </c>
      <c r="AX61" s="106"/>
      <c r="AY61" s="103">
        <f t="shared" ref="AY61:AY87" si="34">+V61/(V61+V15+V108)*100</f>
        <v>18.588025022341377</v>
      </c>
      <c r="AZ61" s="103">
        <f t="shared" ref="AZ61:AZ87" si="35">+W61/(W61+W15+W108)*100</f>
        <v>16.952209197475206</v>
      </c>
      <c r="BA61" s="103">
        <f t="shared" ref="BA61:BA87" si="36">+X61/(X61+X15+X108)*100</f>
        <v>20.194862710363154</v>
      </c>
      <c r="BB61" s="143"/>
      <c r="BC61" s="103" t="s">
        <v>61</v>
      </c>
      <c r="BD61" s="103" t="s">
        <v>61</v>
      </c>
      <c r="BE61" s="103" t="s">
        <v>61</v>
      </c>
    </row>
    <row r="62" spans="1:58" ht="15" customHeight="1" x14ac:dyDescent="0.2">
      <c r="A62" s="108" t="s">
        <v>80</v>
      </c>
      <c r="B62" s="272">
        <v>5067</v>
      </c>
      <c r="C62" s="272">
        <v>2739</v>
      </c>
      <c r="D62" s="272">
        <v>2328</v>
      </c>
      <c r="E62" s="272"/>
      <c r="F62" s="272">
        <v>1306</v>
      </c>
      <c r="G62" s="272">
        <v>685</v>
      </c>
      <c r="H62" s="272">
        <v>621</v>
      </c>
      <c r="I62" s="272"/>
      <c r="J62" s="272">
        <v>1275</v>
      </c>
      <c r="K62" s="272">
        <v>709</v>
      </c>
      <c r="L62" s="272">
        <v>566</v>
      </c>
      <c r="M62" s="272"/>
      <c r="N62" s="272">
        <v>1071</v>
      </c>
      <c r="O62" s="272">
        <v>576</v>
      </c>
      <c r="P62" s="272">
        <v>495</v>
      </c>
      <c r="Q62" s="272"/>
      <c r="R62" s="272">
        <v>962</v>
      </c>
      <c r="S62" s="272">
        <v>538</v>
      </c>
      <c r="T62" s="272">
        <v>424</v>
      </c>
      <c r="U62" s="272"/>
      <c r="V62" s="272">
        <v>453</v>
      </c>
      <c r="W62" s="272">
        <v>231</v>
      </c>
      <c r="X62" s="272">
        <v>222</v>
      </c>
      <c r="Y62" s="272"/>
      <c r="Z62" s="272">
        <v>0</v>
      </c>
      <c r="AA62" s="272">
        <v>0</v>
      </c>
      <c r="AB62" s="272">
        <v>0</v>
      </c>
      <c r="AD62" s="108" t="s">
        <v>80</v>
      </c>
      <c r="AE62" s="103">
        <f t="shared" si="19"/>
        <v>25.968634686346864</v>
      </c>
      <c r="AF62" s="103">
        <f t="shared" si="20"/>
        <v>27.988963825873697</v>
      </c>
      <c r="AG62" s="103">
        <f t="shared" si="21"/>
        <v>23.935842072794571</v>
      </c>
      <c r="AH62" s="143"/>
      <c r="AI62" s="103">
        <f t="shared" si="22"/>
        <v>27.028145695364238</v>
      </c>
      <c r="AJ62" s="103">
        <f t="shared" si="23"/>
        <v>27.269108280254777</v>
      </c>
      <c r="AK62" s="103">
        <f t="shared" si="24"/>
        <v>26.767241379310349</v>
      </c>
      <c r="AL62" s="106"/>
      <c r="AM62" s="103">
        <f t="shared" si="25"/>
        <v>29.063141098700708</v>
      </c>
      <c r="AN62" s="103">
        <f t="shared" si="26"/>
        <v>31.609451627284884</v>
      </c>
      <c r="AO62" s="103">
        <f t="shared" si="27"/>
        <v>26.399253731343286</v>
      </c>
      <c r="AP62" s="106"/>
      <c r="AQ62" s="103">
        <f t="shared" si="28"/>
        <v>27.617328519855594</v>
      </c>
      <c r="AR62" s="103">
        <f t="shared" si="29"/>
        <v>30.508474576271187</v>
      </c>
      <c r="AS62" s="103">
        <f t="shared" si="30"/>
        <v>24.874371859296481</v>
      </c>
      <c r="AT62" s="106"/>
      <c r="AU62" s="103">
        <f t="shared" si="31"/>
        <v>28.071199299679016</v>
      </c>
      <c r="AV62" s="103">
        <f t="shared" si="32"/>
        <v>30.637813211845106</v>
      </c>
      <c r="AW62" s="103">
        <f t="shared" si="33"/>
        <v>25.37402752842609</v>
      </c>
      <c r="AX62" s="106"/>
      <c r="AY62" s="103">
        <f t="shared" si="34"/>
        <v>15.56701030927835</v>
      </c>
      <c r="AZ62" s="103">
        <f t="shared" si="35"/>
        <v>17.1875</v>
      </c>
      <c r="BA62" s="103">
        <f t="shared" si="36"/>
        <v>14.17624521072797</v>
      </c>
      <c r="BB62" s="143"/>
      <c r="BC62" s="103">
        <f t="shared" ref="BC62:BE63" si="37">+Z62/(Z62+Z16+Z109)*100</f>
        <v>0</v>
      </c>
      <c r="BD62" s="103">
        <f t="shared" si="37"/>
        <v>0</v>
      </c>
      <c r="BE62" s="103">
        <f t="shared" si="37"/>
        <v>0</v>
      </c>
    </row>
    <row r="63" spans="1:58" ht="15" customHeight="1" x14ac:dyDescent="0.2">
      <c r="A63" s="108" t="s">
        <v>81</v>
      </c>
      <c r="B63" s="272">
        <v>4234</v>
      </c>
      <c r="C63" s="272">
        <v>2197</v>
      </c>
      <c r="D63" s="272">
        <v>2037</v>
      </c>
      <c r="E63" s="272"/>
      <c r="F63" s="272">
        <v>1221</v>
      </c>
      <c r="G63" s="272">
        <v>657</v>
      </c>
      <c r="H63" s="272">
        <v>564</v>
      </c>
      <c r="I63" s="272"/>
      <c r="J63" s="272">
        <v>1129</v>
      </c>
      <c r="K63" s="272">
        <v>585</v>
      </c>
      <c r="L63" s="272">
        <v>544</v>
      </c>
      <c r="M63" s="272"/>
      <c r="N63" s="272">
        <v>873</v>
      </c>
      <c r="O63" s="272">
        <v>438</v>
      </c>
      <c r="P63" s="272">
        <v>435</v>
      </c>
      <c r="Q63" s="272"/>
      <c r="R63" s="272">
        <v>715</v>
      </c>
      <c r="S63" s="272">
        <v>367</v>
      </c>
      <c r="T63" s="272">
        <v>348</v>
      </c>
      <c r="U63" s="272"/>
      <c r="V63" s="272">
        <v>296</v>
      </c>
      <c r="W63" s="272">
        <v>150</v>
      </c>
      <c r="X63" s="272">
        <v>146</v>
      </c>
      <c r="Y63" s="272"/>
      <c r="Z63" s="272">
        <v>0</v>
      </c>
      <c r="AA63" s="272">
        <v>0</v>
      </c>
      <c r="AB63" s="272">
        <v>0</v>
      </c>
      <c r="AD63" s="108" t="s">
        <v>81</v>
      </c>
      <c r="AE63" s="103">
        <f t="shared" si="19"/>
        <v>27.982288017976341</v>
      </c>
      <c r="AF63" s="103">
        <f t="shared" si="20"/>
        <v>29.254327563248999</v>
      </c>
      <c r="AG63" s="103">
        <f t="shared" si="21"/>
        <v>26.728775751213753</v>
      </c>
      <c r="AH63" s="143"/>
      <c r="AI63" s="103">
        <f t="shared" si="22"/>
        <v>28.72941176470588</v>
      </c>
      <c r="AJ63" s="103">
        <f t="shared" si="23"/>
        <v>29.850068150840524</v>
      </c>
      <c r="AK63" s="103">
        <f t="shared" si="24"/>
        <v>27.525622254758421</v>
      </c>
      <c r="AL63" s="106"/>
      <c r="AM63" s="103">
        <f t="shared" si="25"/>
        <v>31.901667137609497</v>
      </c>
      <c r="AN63" s="103">
        <f t="shared" si="26"/>
        <v>33.991865194654267</v>
      </c>
      <c r="AO63" s="103">
        <f t="shared" si="27"/>
        <v>29.922992299229922</v>
      </c>
      <c r="AP63" s="106"/>
      <c r="AQ63" s="103">
        <f t="shared" si="28"/>
        <v>29.453441295546558</v>
      </c>
      <c r="AR63" s="103">
        <f t="shared" si="29"/>
        <v>30.910374029640085</v>
      </c>
      <c r="AS63" s="103">
        <f t="shared" si="30"/>
        <v>28.118939883645766</v>
      </c>
      <c r="AT63" s="106"/>
      <c r="AU63" s="103">
        <f t="shared" si="31"/>
        <v>31.595227574016793</v>
      </c>
      <c r="AV63" s="103">
        <f t="shared" si="32"/>
        <v>32.221246707638279</v>
      </c>
      <c r="AW63" s="103">
        <f t="shared" si="33"/>
        <v>30.960854092526692</v>
      </c>
      <c r="AX63" s="106"/>
      <c r="AY63" s="103">
        <f t="shared" si="34"/>
        <v>15.44885177453027</v>
      </c>
      <c r="AZ63" s="103">
        <f t="shared" si="35"/>
        <v>16.741071428571427</v>
      </c>
      <c r="BA63" s="103">
        <f t="shared" si="36"/>
        <v>14.313725490196077</v>
      </c>
      <c r="BB63" s="143"/>
      <c r="BC63" s="103">
        <f t="shared" si="37"/>
        <v>0</v>
      </c>
      <c r="BD63" s="103">
        <f t="shared" si="37"/>
        <v>0</v>
      </c>
      <c r="BE63" s="103">
        <f t="shared" si="37"/>
        <v>0</v>
      </c>
    </row>
    <row r="64" spans="1:58" ht="15" customHeight="1" x14ac:dyDescent="0.2">
      <c r="A64" s="108" t="s">
        <v>82</v>
      </c>
      <c r="B64" s="272">
        <v>3860</v>
      </c>
      <c r="C64" s="272">
        <v>1970</v>
      </c>
      <c r="D64" s="272">
        <v>1890</v>
      </c>
      <c r="E64" s="272"/>
      <c r="F64" s="272">
        <v>1206</v>
      </c>
      <c r="G64" s="272">
        <v>644</v>
      </c>
      <c r="H64" s="272">
        <v>562</v>
      </c>
      <c r="I64" s="272"/>
      <c r="J64" s="272">
        <v>919</v>
      </c>
      <c r="K64" s="272">
        <v>464</v>
      </c>
      <c r="L64" s="272">
        <v>455</v>
      </c>
      <c r="M64" s="272"/>
      <c r="N64" s="272">
        <v>635</v>
      </c>
      <c r="O64" s="272">
        <v>336</v>
      </c>
      <c r="P64" s="272">
        <v>299</v>
      </c>
      <c r="Q64" s="272"/>
      <c r="R64" s="272">
        <v>689</v>
      </c>
      <c r="S64" s="272">
        <v>346</v>
      </c>
      <c r="T64" s="272">
        <v>343</v>
      </c>
      <c r="U64" s="272"/>
      <c r="V64" s="272">
        <v>411</v>
      </c>
      <c r="W64" s="272">
        <v>180</v>
      </c>
      <c r="X64" s="272">
        <v>231</v>
      </c>
      <c r="Y64" s="272"/>
      <c r="Z64" s="272">
        <v>0</v>
      </c>
      <c r="AA64" s="272">
        <v>0</v>
      </c>
      <c r="AB64" s="272">
        <v>0</v>
      </c>
      <c r="AD64" s="108" t="s">
        <v>82</v>
      </c>
      <c r="AE64" s="103">
        <f t="shared" si="19"/>
        <v>31.730374023838881</v>
      </c>
      <c r="AF64" s="103">
        <f t="shared" si="20"/>
        <v>33.423820834747204</v>
      </c>
      <c r="AG64" s="103">
        <f t="shared" si="21"/>
        <v>30.138733854249722</v>
      </c>
      <c r="AH64" s="143"/>
      <c r="AI64" s="103">
        <f t="shared" si="22"/>
        <v>32.80739934711643</v>
      </c>
      <c r="AJ64" s="103">
        <f t="shared" si="23"/>
        <v>34.549356223175963</v>
      </c>
      <c r="AK64" s="103">
        <f t="shared" si="24"/>
        <v>31.015452538631344</v>
      </c>
      <c r="AL64" s="106"/>
      <c r="AM64" s="103">
        <f t="shared" si="25"/>
        <v>33.724770642201833</v>
      </c>
      <c r="AN64" s="103">
        <f t="shared" si="26"/>
        <v>35.446906035141332</v>
      </c>
      <c r="AO64" s="103">
        <f t="shared" si="27"/>
        <v>32.132768361581924</v>
      </c>
      <c r="AP64" s="106"/>
      <c r="AQ64" s="103">
        <f t="shared" si="28"/>
        <v>27.300085984522788</v>
      </c>
      <c r="AR64" s="103">
        <f t="shared" si="29"/>
        <v>29.708222811671085</v>
      </c>
      <c r="AS64" s="103">
        <f t="shared" si="30"/>
        <v>25.020920502092046</v>
      </c>
      <c r="AT64" s="106"/>
      <c r="AU64" s="103">
        <f t="shared" si="31"/>
        <v>37.082884822389666</v>
      </c>
      <c r="AV64" s="103">
        <f t="shared" si="32"/>
        <v>38.487208008898776</v>
      </c>
      <c r="AW64" s="103">
        <f t="shared" si="33"/>
        <v>35.766423357664237</v>
      </c>
      <c r="AX64" s="106"/>
      <c r="AY64" s="103">
        <f t="shared" si="34"/>
        <v>26.0126582278481</v>
      </c>
      <c r="AZ64" s="103">
        <f t="shared" si="35"/>
        <v>26.049204052098407</v>
      </c>
      <c r="BA64" s="103">
        <f t="shared" si="36"/>
        <v>25.984251968503933</v>
      </c>
      <c r="BB64" s="143"/>
      <c r="BC64" s="103">
        <v>0</v>
      </c>
      <c r="BD64" s="103">
        <v>0</v>
      </c>
      <c r="BE64" s="103">
        <v>0</v>
      </c>
    </row>
    <row r="65" spans="1:57" ht="15" customHeight="1" x14ac:dyDescent="0.2">
      <c r="A65" s="108" t="s">
        <v>83</v>
      </c>
      <c r="B65" s="272">
        <v>821</v>
      </c>
      <c r="C65" s="272">
        <v>463</v>
      </c>
      <c r="D65" s="272">
        <v>358</v>
      </c>
      <c r="E65" s="272"/>
      <c r="F65" s="272">
        <v>205</v>
      </c>
      <c r="G65" s="272">
        <v>119</v>
      </c>
      <c r="H65" s="272">
        <v>86</v>
      </c>
      <c r="I65" s="272"/>
      <c r="J65" s="272">
        <v>196</v>
      </c>
      <c r="K65" s="272">
        <v>107</v>
      </c>
      <c r="L65" s="272">
        <v>89</v>
      </c>
      <c r="M65" s="272"/>
      <c r="N65" s="272">
        <v>142</v>
      </c>
      <c r="O65" s="272">
        <v>89</v>
      </c>
      <c r="P65" s="272">
        <v>53</v>
      </c>
      <c r="Q65" s="272"/>
      <c r="R65" s="272">
        <v>210</v>
      </c>
      <c r="S65" s="272">
        <v>114</v>
      </c>
      <c r="T65" s="272">
        <v>96</v>
      </c>
      <c r="U65" s="272"/>
      <c r="V65" s="272">
        <v>68</v>
      </c>
      <c r="W65" s="272">
        <v>34</v>
      </c>
      <c r="X65" s="272">
        <v>34</v>
      </c>
      <c r="Y65" s="272"/>
      <c r="Z65" s="272">
        <v>0</v>
      </c>
      <c r="AA65" s="272">
        <v>0</v>
      </c>
      <c r="AB65" s="272">
        <v>0</v>
      </c>
      <c r="AD65" s="108" t="s">
        <v>83</v>
      </c>
      <c r="AE65" s="103">
        <f t="shared" si="19"/>
        <v>26.733962878541188</v>
      </c>
      <c r="AF65" s="103">
        <f t="shared" si="20"/>
        <v>29.870967741935484</v>
      </c>
      <c r="AG65" s="103">
        <f t="shared" si="21"/>
        <v>23.537146614069691</v>
      </c>
      <c r="AH65" s="143"/>
      <c r="AI65" s="103">
        <f t="shared" si="22"/>
        <v>28.792134831460675</v>
      </c>
      <c r="AJ65" s="103">
        <f t="shared" si="23"/>
        <v>31.151832460732987</v>
      </c>
      <c r="AK65" s="103">
        <f t="shared" si="24"/>
        <v>26.060606060606062</v>
      </c>
      <c r="AL65" s="106"/>
      <c r="AM65" s="103">
        <f t="shared" si="25"/>
        <v>28.08022922636103</v>
      </c>
      <c r="AN65" s="103">
        <f t="shared" si="26"/>
        <v>30.31161473087819</v>
      </c>
      <c r="AO65" s="103">
        <f t="shared" si="27"/>
        <v>25.79710144927536</v>
      </c>
      <c r="AP65" s="106"/>
      <c r="AQ65" s="103">
        <f t="shared" si="28"/>
        <v>23.588039867109632</v>
      </c>
      <c r="AR65" s="103">
        <f t="shared" si="29"/>
        <v>28.990228013029316</v>
      </c>
      <c r="AS65" s="103">
        <f t="shared" si="30"/>
        <v>17.966101694915253</v>
      </c>
      <c r="AT65" s="106"/>
      <c r="AU65" s="103">
        <f t="shared" si="31"/>
        <v>36.206896551724135</v>
      </c>
      <c r="AV65" s="103">
        <f t="shared" si="32"/>
        <v>39.446366782006919</v>
      </c>
      <c r="AW65" s="103">
        <f t="shared" si="33"/>
        <v>32.989690721649481</v>
      </c>
      <c r="AX65" s="106"/>
      <c r="AY65" s="103">
        <f t="shared" si="34"/>
        <v>14.196242171189979</v>
      </c>
      <c r="AZ65" s="103">
        <f t="shared" si="35"/>
        <v>15.52511415525114</v>
      </c>
      <c r="BA65" s="103">
        <f t="shared" si="36"/>
        <v>13.076923076923078</v>
      </c>
      <c r="BB65" s="143"/>
      <c r="BC65" s="103">
        <v>0</v>
      </c>
      <c r="BD65" s="103">
        <v>0</v>
      </c>
      <c r="BE65" s="103">
        <v>0</v>
      </c>
    </row>
    <row r="66" spans="1:57" ht="15" customHeight="1" x14ac:dyDescent="0.2">
      <c r="A66" s="108" t="s">
        <v>84</v>
      </c>
      <c r="B66" s="272">
        <v>1813</v>
      </c>
      <c r="C66" s="272">
        <v>968</v>
      </c>
      <c r="D66" s="272">
        <v>845</v>
      </c>
      <c r="E66" s="272"/>
      <c r="F66" s="272">
        <v>469</v>
      </c>
      <c r="G66" s="272">
        <v>246</v>
      </c>
      <c r="H66" s="272">
        <v>223</v>
      </c>
      <c r="I66" s="272"/>
      <c r="J66" s="272">
        <v>436</v>
      </c>
      <c r="K66" s="272">
        <v>242</v>
      </c>
      <c r="L66" s="272">
        <v>194</v>
      </c>
      <c r="M66" s="272"/>
      <c r="N66" s="272">
        <v>318</v>
      </c>
      <c r="O66" s="272">
        <v>167</v>
      </c>
      <c r="P66" s="272">
        <v>151</v>
      </c>
      <c r="Q66" s="272"/>
      <c r="R66" s="272">
        <v>419</v>
      </c>
      <c r="S66" s="272">
        <v>221</v>
      </c>
      <c r="T66" s="272">
        <v>198</v>
      </c>
      <c r="U66" s="272"/>
      <c r="V66" s="272">
        <v>171</v>
      </c>
      <c r="W66" s="272">
        <v>92</v>
      </c>
      <c r="X66" s="272">
        <v>79</v>
      </c>
      <c r="Y66" s="272"/>
      <c r="Z66" s="272">
        <v>0</v>
      </c>
      <c r="AA66" s="272">
        <v>0</v>
      </c>
      <c r="AB66" s="272">
        <v>0</v>
      </c>
      <c r="AD66" s="108" t="s">
        <v>84</v>
      </c>
      <c r="AE66" s="103">
        <f t="shared" si="19"/>
        <v>25.034520850593761</v>
      </c>
      <c r="AF66" s="103">
        <f t="shared" si="20"/>
        <v>26.404800872885982</v>
      </c>
      <c r="AG66" s="103">
        <f t="shared" si="21"/>
        <v>23.629753914988815</v>
      </c>
      <c r="AH66" s="143"/>
      <c r="AI66" s="103">
        <f t="shared" si="22"/>
        <v>24.427083333333332</v>
      </c>
      <c r="AJ66" s="103">
        <f t="shared" si="23"/>
        <v>24.42899702085402</v>
      </c>
      <c r="AK66" s="103">
        <f t="shared" si="24"/>
        <v>24.424972617743702</v>
      </c>
      <c r="AL66" s="106"/>
      <c r="AM66" s="103">
        <f t="shared" si="25"/>
        <v>27.438640654499686</v>
      </c>
      <c r="AN66" s="103">
        <f t="shared" si="26"/>
        <v>29.333333333333332</v>
      </c>
      <c r="AO66" s="103">
        <f t="shared" si="27"/>
        <v>25.392670157068064</v>
      </c>
      <c r="AP66" s="106"/>
      <c r="AQ66" s="103">
        <f t="shared" si="28"/>
        <v>21.721311475409834</v>
      </c>
      <c r="AR66" s="103">
        <f t="shared" si="29"/>
        <v>23.620933521923622</v>
      </c>
      <c r="AS66" s="103">
        <f t="shared" si="30"/>
        <v>19.947159841479525</v>
      </c>
      <c r="AT66" s="106"/>
      <c r="AU66" s="103">
        <f t="shared" si="31"/>
        <v>32.99212598425197</v>
      </c>
      <c r="AV66" s="103">
        <f t="shared" si="32"/>
        <v>35.02377179080824</v>
      </c>
      <c r="AW66" s="103">
        <f t="shared" si="33"/>
        <v>30.985915492957744</v>
      </c>
      <c r="AX66" s="106"/>
      <c r="AY66" s="103">
        <f t="shared" si="34"/>
        <v>17.117117117117118</v>
      </c>
      <c r="AZ66" s="103">
        <f t="shared" si="35"/>
        <v>18.548387096774192</v>
      </c>
      <c r="BA66" s="103">
        <f t="shared" si="36"/>
        <v>15.705765407554672</v>
      </c>
      <c r="BB66" s="143"/>
      <c r="BC66" s="103">
        <v>0</v>
      </c>
      <c r="BD66" s="103">
        <v>0</v>
      </c>
      <c r="BE66" s="103">
        <v>0</v>
      </c>
    </row>
    <row r="67" spans="1:57" ht="15" customHeight="1" x14ac:dyDescent="0.2">
      <c r="A67" s="108" t="s">
        <v>85</v>
      </c>
      <c r="B67" s="272">
        <v>374</v>
      </c>
      <c r="C67" s="272">
        <v>221</v>
      </c>
      <c r="D67" s="272">
        <v>153</v>
      </c>
      <c r="E67" s="272"/>
      <c r="F67" s="272">
        <v>75</v>
      </c>
      <c r="G67" s="272">
        <v>37</v>
      </c>
      <c r="H67" s="272">
        <v>38</v>
      </c>
      <c r="I67" s="272"/>
      <c r="J67" s="272">
        <v>128</v>
      </c>
      <c r="K67" s="272">
        <v>76</v>
      </c>
      <c r="L67" s="272">
        <v>52</v>
      </c>
      <c r="M67" s="272"/>
      <c r="N67" s="272">
        <v>69</v>
      </c>
      <c r="O67" s="272">
        <v>47</v>
      </c>
      <c r="P67" s="272">
        <v>22</v>
      </c>
      <c r="Q67" s="272"/>
      <c r="R67" s="272">
        <v>65</v>
      </c>
      <c r="S67" s="272">
        <v>37</v>
      </c>
      <c r="T67" s="272">
        <v>28</v>
      </c>
      <c r="U67" s="272"/>
      <c r="V67" s="272">
        <v>37</v>
      </c>
      <c r="W67" s="272">
        <v>24</v>
      </c>
      <c r="X67" s="272">
        <v>13</v>
      </c>
      <c r="Y67" s="272"/>
      <c r="Z67" s="272">
        <v>0</v>
      </c>
      <c r="AA67" s="272">
        <v>0</v>
      </c>
      <c r="AB67" s="272">
        <v>0</v>
      </c>
      <c r="AD67" s="108" t="s">
        <v>85</v>
      </c>
      <c r="AE67" s="103">
        <f t="shared" si="19"/>
        <v>23.029556650246306</v>
      </c>
      <c r="AF67" s="103">
        <f t="shared" si="20"/>
        <v>27.116564417177912</v>
      </c>
      <c r="AG67" s="103">
        <f t="shared" si="21"/>
        <v>18.912237330037083</v>
      </c>
      <c r="AH67" s="143"/>
      <c r="AI67" s="103">
        <f t="shared" si="22"/>
        <v>20.547945205479451</v>
      </c>
      <c r="AJ67" s="103">
        <f t="shared" si="23"/>
        <v>21.387283236994222</v>
      </c>
      <c r="AK67" s="103">
        <f t="shared" si="24"/>
        <v>19.791666666666664</v>
      </c>
      <c r="AL67" s="106"/>
      <c r="AM67" s="103">
        <f t="shared" si="25"/>
        <v>35.955056179775283</v>
      </c>
      <c r="AN67" s="103">
        <f t="shared" si="26"/>
        <v>40.425531914893611</v>
      </c>
      <c r="AO67" s="103">
        <f t="shared" si="27"/>
        <v>30.952380952380953</v>
      </c>
      <c r="AP67" s="106"/>
      <c r="AQ67" s="103">
        <f t="shared" si="28"/>
        <v>24.210526315789473</v>
      </c>
      <c r="AR67" s="103">
        <f t="shared" si="29"/>
        <v>33.333333333333329</v>
      </c>
      <c r="AS67" s="103">
        <f t="shared" si="30"/>
        <v>15.277777777777779</v>
      </c>
      <c r="AT67" s="106"/>
      <c r="AU67" s="103">
        <f t="shared" si="31"/>
        <v>23.214285714285715</v>
      </c>
      <c r="AV67" s="103">
        <f t="shared" si="32"/>
        <v>25.170068027210885</v>
      </c>
      <c r="AW67" s="103">
        <f t="shared" si="33"/>
        <v>21.052631578947366</v>
      </c>
      <c r="AX67" s="106"/>
      <c r="AY67" s="103">
        <f t="shared" si="34"/>
        <v>11.783439490445859</v>
      </c>
      <c r="AZ67" s="103">
        <f t="shared" si="35"/>
        <v>15.789473684210526</v>
      </c>
      <c r="BA67" s="103">
        <f t="shared" si="36"/>
        <v>8.0246913580246915</v>
      </c>
      <c r="BB67" s="143"/>
      <c r="BC67" s="103">
        <v>0</v>
      </c>
      <c r="BD67" s="103">
        <v>0</v>
      </c>
      <c r="BE67" s="103">
        <v>0</v>
      </c>
    </row>
    <row r="68" spans="1:57" ht="15" customHeight="1" x14ac:dyDescent="0.2">
      <c r="A68" s="108" t="s">
        <v>86</v>
      </c>
      <c r="B68" s="272">
        <v>5570</v>
      </c>
      <c r="C68" s="272">
        <v>2905</v>
      </c>
      <c r="D68" s="272">
        <v>2665</v>
      </c>
      <c r="E68" s="272"/>
      <c r="F68" s="272">
        <v>1549</v>
      </c>
      <c r="G68" s="272">
        <v>855</v>
      </c>
      <c r="H68" s="272">
        <v>694</v>
      </c>
      <c r="I68" s="272"/>
      <c r="J68" s="272">
        <v>1416</v>
      </c>
      <c r="K68" s="272">
        <v>731</v>
      </c>
      <c r="L68" s="272">
        <v>685</v>
      </c>
      <c r="M68" s="272"/>
      <c r="N68" s="272">
        <v>1022</v>
      </c>
      <c r="O68" s="272">
        <v>534</v>
      </c>
      <c r="P68" s="272">
        <v>488</v>
      </c>
      <c r="Q68" s="272"/>
      <c r="R68" s="272">
        <v>965</v>
      </c>
      <c r="S68" s="272">
        <v>489</v>
      </c>
      <c r="T68" s="272">
        <v>476</v>
      </c>
      <c r="U68" s="272"/>
      <c r="V68" s="272">
        <v>618</v>
      </c>
      <c r="W68" s="272">
        <v>296</v>
      </c>
      <c r="X68" s="272">
        <v>322</v>
      </c>
      <c r="Y68" s="272"/>
      <c r="Z68" s="272">
        <v>0</v>
      </c>
      <c r="AA68" s="272">
        <v>0</v>
      </c>
      <c r="AB68" s="272">
        <v>0</v>
      </c>
      <c r="AD68" s="108" t="s">
        <v>86</v>
      </c>
      <c r="AE68" s="103">
        <f t="shared" si="19"/>
        <v>27.154836193447739</v>
      </c>
      <c r="AF68" s="103">
        <f t="shared" si="20"/>
        <v>28.908349089461638</v>
      </c>
      <c r="AG68" s="103">
        <f t="shared" si="21"/>
        <v>25.470706298384783</v>
      </c>
      <c r="AH68" s="143"/>
      <c r="AI68" s="103">
        <f t="shared" si="22"/>
        <v>28.595163374561565</v>
      </c>
      <c r="AJ68" s="103">
        <f t="shared" si="23"/>
        <v>30.634181297026153</v>
      </c>
      <c r="AK68" s="103">
        <f t="shared" si="24"/>
        <v>26.428027418126426</v>
      </c>
      <c r="AL68" s="106"/>
      <c r="AM68" s="103">
        <f t="shared" si="25"/>
        <v>30.327693296209041</v>
      </c>
      <c r="AN68" s="103">
        <f t="shared" si="26"/>
        <v>31.603977518374403</v>
      </c>
      <c r="AO68" s="103">
        <f t="shared" si="27"/>
        <v>29.074702886247877</v>
      </c>
      <c r="AP68" s="106"/>
      <c r="AQ68" s="103">
        <f t="shared" si="28"/>
        <v>25.499001996007987</v>
      </c>
      <c r="AR68" s="103">
        <f t="shared" si="29"/>
        <v>27.78355879292404</v>
      </c>
      <c r="AS68" s="103">
        <f t="shared" si="30"/>
        <v>23.394055608820711</v>
      </c>
      <c r="AT68" s="106"/>
      <c r="AU68" s="103">
        <f t="shared" si="31"/>
        <v>29.277912621359224</v>
      </c>
      <c r="AV68" s="103">
        <f t="shared" si="32"/>
        <v>31.346153846153847</v>
      </c>
      <c r="AW68" s="103">
        <f t="shared" si="33"/>
        <v>27.419354838709676</v>
      </c>
      <c r="AX68" s="106"/>
      <c r="AY68" s="103">
        <f t="shared" si="34"/>
        <v>20.402773192472765</v>
      </c>
      <c r="AZ68" s="103">
        <f t="shared" si="35"/>
        <v>20.889202540578687</v>
      </c>
      <c r="BA68" s="103">
        <f t="shared" si="36"/>
        <v>19.975186104218363</v>
      </c>
      <c r="BB68" s="143"/>
      <c r="BC68" s="103">
        <v>0</v>
      </c>
      <c r="BD68" s="103">
        <v>0</v>
      </c>
      <c r="BE68" s="103">
        <v>0</v>
      </c>
    </row>
    <row r="69" spans="1:57" ht="15" customHeight="1" x14ac:dyDescent="0.2">
      <c r="A69" s="108" t="s">
        <v>87</v>
      </c>
      <c r="B69" s="272">
        <v>1970</v>
      </c>
      <c r="C69" s="272">
        <v>1076</v>
      </c>
      <c r="D69" s="272">
        <v>894</v>
      </c>
      <c r="E69" s="272"/>
      <c r="F69" s="272">
        <v>429</v>
      </c>
      <c r="G69" s="272">
        <v>254</v>
      </c>
      <c r="H69" s="272">
        <v>175</v>
      </c>
      <c r="I69" s="272"/>
      <c r="J69" s="272">
        <v>528</v>
      </c>
      <c r="K69" s="272">
        <v>294</v>
      </c>
      <c r="L69" s="272">
        <v>234</v>
      </c>
      <c r="M69" s="272"/>
      <c r="N69" s="272">
        <v>367</v>
      </c>
      <c r="O69" s="272">
        <v>196</v>
      </c>
      <c r="P69" s="272">
        <v>171</v>
      </c>
      <c r="Q69" s="272"/>
      <c r="R69" s="272">
        <v>394</v>
      </c>
      <c r="S69" s="272">
        <v>196</v>
      </c>
      <c r="T69" s="272">
        <v>198</v>
      </c>
      <c r="U69" s="272"/>
      <c r="V69" s="272">
        <v>252</v>
      </c>
      <c r="W69" s="272">
        <v>136</v>
      </c>
      <c r="X69" s="272">
        <v>116</v>
      </c>
      <c r="Y69" s="272"/>
      <c r="Z69" s="272">
        <v>0</v>
      </c>
      <c r="AA69" s="272">
        <v>0</v>
      </c>
      <c r="AB69" s="272">
        <v>0</v>
      </c>
      <c r="AD69" s="108" t="s">
        <v>87</v>
      </c>
      <c r="AE69" s="103">
        <f t="shared" si="19"/>
        <v>20.602384438402009</v>
      </c>
      <c r="AF69" s="103">
        <f t="shared" si="20"/>
        <v>23.13480971834014</v>
      </c>
      <c r="AG69" s="103">
        <f t="shared" si="21"/>
        <v>18.20403176542456</v>
      </c>
      <c r="AH69" s="143"/>
      <c r="AI69" s="103">
        <f t="shared" si="22"/>
        <v>21.008814887365329</v>
      </c>
      <c r="AJ69" s="103">
        <f t="shared" si="23"/>
        <v>25.708502024291498</v>
      </c>
      <c r="AK69" s="103">
        <f t="shared" si="24"/>
        <v>16.603415559772298</v>
      </c>
      <c r="AL69" s="106"/>
      <c r="AM69" s="103">
        <f t="shared" si="25"/>
        <v>24.719101123595504</v>
      </c>
      <c r="AN69" s="103">
        <f t="shared" si="26"/>
        <v>27.579737335834899</v>
      </c>
      <c r="AO69" s="103">
        <f t="shared" si="27"/>
        <v>21.869158878504674</v>
      </c>
      <c r="AP69" s="106"/>
      <c r="AQ69" s="103">
        <f t="shared" si="28"/>
        <v>20.043691971600218</v>
      </c>
      <c r="AR69" s="103">
        <f t="shared" si="29"/>
        <v>21.899441340782122</v>
      </c>
      <c r="AS69" s="103">
        <f t="shared" si="30"/>
        <v>18.269230769230766</v>
      </c>
      <c r="AT69" s="106"/>
      <c r="AU69" s="103">
        <f t="shared" si="31"/>
        <v>23.081429408318687</v>
      </c>
      <c r="AV69" s="103">
        <f t="shared" si="32"/>
        <v>23.6144578313253</v>
      </c>
      <c r="AW69" s="103">
        <f t="shared" si="33"/>
        <v>22.576966932725199</v>
      </c>
      <c r="AX69" s="106"/>
      <c r="AY69" s="103">
        <f t="shared" si="34"/>
        <v>14.015572858731925</v>
      </c>
      <c r="AZ69" s="103">
        <f t="shared" si="35"/>
        <v>15.96244131455399</v>
      </c>
      <c r="BA69" s="103">
        <f t="shared" si="36"/>
        <v>12.26215644820296</v>
      </c>
      <c r="BB69" s="143"/>
      <c r="BC69" s="103">
        <v>0</v>
      </c>
      <c r="BD69" s="103">
        <v>0</v>
      </c>
      <c r="BE69" s="103">
        <v>0</v>
      </c>
    </row>
    <row r="70" spans="1:57" ht="15" customHeight="1" x14ac:dyDescent="0.2">
      <c r="A70" s="108" t="s">
        <v>88</v>
      </c>
      <c r="B70" s="272">
        <v>2620</v>
      </c>
      <c r="C70" s="272">
        <v>1477</v>
      </c>
      <c r="D70" s="272">
        <v>1143</v>
      </c>
      <c r="E70" s="272"/>
      <c r="F70" s="272">
        <v>649</v>
      </c>
      <c r="G70" s="272">
        <v>396</v>
      </c>
      <c r="H70" s="272">
        <v>253</v>
      </c>
      <c r="I70" s="272"/>
      <c r="J70" s="272">
        <v>661</v>
      </c>
      <c r="K70" s="272">
        <v>378</v>
      </c>
      <c r="L70" s="272">
        <v>283</v>
      </c>
      <c r="M70" s="272"/>
      <c r="N70" s="272">
        <v>495</v>
      </c>
      <c r="O70" s="272">
        <v>286</v>
      </c>
      <c r="P70" s="272">
        <v>209</v>
      </c>
      <c r="Q70" s="272"/>
      <c r="R70" s="272">
        <v>556</v>
      </c>
      <c r="S70" s="272">
        <v>291</v>
      </c>
      <c r="T70" s="272">
        <v>265</v>
      </c>
      <c r="U70" s="272"/>
      <c r="V70" s="272">
        <v>259</v>
      </c>
      <c r="W70" s="272">
        <v>126</v>
      </c>
      <c r="X70" s="272">
        <v>133</v>
      </c>
      <c r="Y70" s="272"/>
      <c r="Z70" s="272">
        <v>0</v>
      </c>
      <c r="AA70" s="272">
        <v>0</v>
      </c>
      <c r="AB70" s="272">
        <v>0</v>
      </c>
      <c r="AD70" s="108" t="s">
        <v>88</v>
      </c>
      <c r="AE70" s="103">
        <f t="shared" si="19"/>
        <v>29.517800811176205</v>
      </c>
      <c r="AF70" s="103">
        <f t="shared" si="20"/>
        <v>33.049899306332513</v>
      </c>
      <c r="AG70" s="103">
        <f t="shared" si="21"/>
        <v>25.936010891763107</v>
      </c>
      <c r="AH70" s="143"/>
      <c r="AI70" s="103">
        <f t="shared" si="22"/>
        <v>29.716117216117215</v>
      </c>
      <c r="AJ70" s="103">
        <f t="shared" si="23"/>
        <v>33.644859813084111</v>
      </c>
      <c r="AK70" s="103">
        <f t="shared" si="24"/>
        <v>25.124131082423041</v>
      </c>
      <c r="AL70" s="106"/>
      <c r="AM70" s="103">
        <f t="shared" si="25"/>
        <v>33.468354430379748</v>
      </c>
      <c r="AN70" s="103">
        <f t="shared" si="26"/>
        <v>37.425742574257427</v>
      </c>
      <c r="AO70" s="103">
        <f t="shared" si="27"/>
        <v>29.326424870466322</v>
      </c>
      <c r="AP70" s="106"/>
      <c r="AQ70" s="103">
        <f t="shared" si="28"/>
        <v>28.013582342954159</v>
      </c>
      <c r="AR70" s="103">
        <f t="shared" si="29"/>
        <v>33.063583815028899</v>
      </c>
      <c r="AS70" s="103">
        <f t="shared" si="30"/>
        <v>23.170731707317074</v>
      </c>
      <c r="AT70" s="106"/>
      <c r="AU70" s="103">
        <f t="shared" si="31"/>
        <v>33.819951338199509</v>
      </c>
      <c r="AV70" s="103">
        <f t="shared" si="32"/>
        <v>36.882129277566541</v>
      </c>
      <c r="AW70" s="103">
        <f t="shared" si="33"/>
        <v>30.994152046783626</v>
      </c>
      <c r="AX70" s="106"/>
      <c r="AY70" s="103">
        <f t="shared" si="34"/>
        <v>19.831546707503829</v>
      </c>
      <c r="AZ70" s="103">
        <f t="shared" si="35"/>
        <v>20.063694267515924</v>
      </c>
      <c r="BA70" s="103">
        <f t="shared" si="36"/>
        <v>19.616519174041297</v>
      </c>
      <c r="BB70" s="143"/>
      <c r="BC70" s="103">
        <v>0</v>
      </c>
      <c r="BD70" s="103">
        <v>0</v>
      </c>
      <c r="BE70" s="103">
        <v>0</v>
      </c>
    </row>
    <row r="71" spans="1:57" ht="15" customHeight="1" x14ac:dyDescent="0.2">
      <c r="A71" s="108" t="s">
        <v>89</v>
      </c>
      <c r="B71" s="272">
        <v>1256</v>
      </c>
      <c r="C71" s="272">
        <v>642</v>
      </c>
      <c r="D71" s="272">
        <v>614</v>
      </c>
      <c r="E71" s="272"/>
      <c r="F71" s="272">
        <v>317</v>
      </c>
      <c r="G71" s="272">
        <v>173</v>
      </c>
      <c r="H71" s="272">
        <v>144</v>
      </c>
      <c r="I71" s="272"/>
      <c r="J71" s="272">
        <v>343</v>
      </c>
      <c r="K71" s="272">
        <v>183</v>
      </c>
      <c r="L71" s="272">
        <v>160</v>
      </c>
      <c r="M71" s="272"/>
      <c r="N71" s="272">
        <v>223</v>
      </c>
      <c r="O71" s="272">
        <v>127</v>
      </c>
      <c r="P71" s="272">
        <v>96</v>
      </c>
      <c r="Q71" s="272"/>
      <c r="R71" s="272">
        <v>221</v>
      </c>
      <c r="S71" s="272">
        <v>85</v>
      </c>
      <c r="T71" s="272">
        <v>136</v>
      </c>
      <c r="U71" s="272"/>
      <c r="V71" s="272">
        <v>152</v>
      </c>
      <c r="W71" s="272">
        <v>74</v>
      </c>
      <c r="X71" s="272">
        <v>78</v>
      </c>
      <c r="Y71" s="272"/>
      <c r="Z71" s="272">
        <v>0</v>
      </c>
      <c r="AA71" s="272">
        <v>0</v>
      </c>
      <c r="AB71" s="272">
        <v>0</v>
      </c>
      <c r="AD71" s="108" t="s">
        <v>89</v>
      </c>
      <c r="AE71" s="103">
        <f t="shared" si="19"/>
        <v>38.386308068459655</v>
      </c>
      <c r="AF71" s="103">
        <f t="shared" si="20"/>
        <v>39.703153988868273</v>
      </c>
      <c r="AG71" s="103">
        <f t="shared" si="21"/>
        <v>37.099697885196377</v>
      </c>
      <c r="AH71" s="143"/>
      <c r="AI71" s="103">
        <f t="shared" si="22"/>
        <v>35.738444193912059</v>
      </c>
      <c r="AJ71" s="103">
        <f t="shared" si="23"/>
        <v>37.690631808278866</v>
      </c>
      <c r="AK71" s="103">
        <f t="shared" si="24"/>
        <v>33.644859813084111</v>
      </c>
      <c r="AL71" s="106"/>
      <c r="AM71" s="103">
        <f t="shared" si="25"/>
        <v>43.253467843631775</v>
      </c>
      <c r="AN71" s="103">
        <f t="shared" si="26"/>
        <v>44.417475728155345</v>
      </c>
      <c r="AO71" s="103">
        <f t="shared" si="27"/>
        <v>41.99475065616798</v>
      </c>
      <c r="AP71" s="106"/>
      <c r="AQ71" s="103">
        <f t="shared" si="28"/>
        <v>37.732656514382398</v>
      </c>
      <c r="AR71" s="103">
        <f t="shared" si="29"/>
        <v>43.344709897610926</v>
      </c>
      <c r="AS71" s="103">
        <f t="shared" si="30"/>
        <v>32.214765100671137</v>
      </c>
      <c r="AT71" s="106"/>
      <c r="AU71" s="103">
        <f t="shared" si="31"/>
        <v>40.925925925925924</v>
      </c>
      <c r="AV71" s="103">
        <f t="shared" si="32"/>
        <v>36.016949152542374</v>
      </c>
      <c r="AW71" s="103">
        <f t="shared" si="33"/>
        <v>44.736842105263158</v>
      </c>
      <c r="AX71" s="106"/>
      <c r="AY71" s="103">
        <f t="shared" si="34"/>
        <v>32.971800433839483</v>
      </c>
      <c r="AZ71" s="103">
        <f t="shared" si="35"/>
        <v>34.101382488479267</v>
      </c>
      <c r="BA71" s="103">
        <f t="shared" si="36"/>
        <v>31.967213114754102</v>
      </c>
      <c r="BB71" s="143"/>
      <c r="BC71" s="103">
        <v>0</v>
      </c>
      <c r="BD71" s="103">
        <v>0</v>
      </c>
      <c r="BE71" s="103">
        <v>0</v>
      </c>
    </row>
    <row r="72" spans="1:57" ht="15" customHeight="1" x14ac:dyDescent="0.2">
      <c r="A72" s="154" t="s">
        <v>90</v>
      </c>
      <c r="B72" s="272">
        <v>6148</v>
      </c>
      <c r="C72" s="272">
        <v>3120</v>
      </c>
      <c r="D72" s="272">
        <v>3028</v>
      </c>
      <c r="E72" s="272"/>
      <c r="F72" s="272">
        <v>1725</v>
      </c>
      <c r="G72" s="272">
        <v>890</v>
      </c>
      <c r="H72" s="272">
        <v>835</v>
      </c>
      <c r="I72" s="272"/>
      <c r="J72" s="272">
        <v>1672</v>
      </c>
      <c r="K72" s="272">
        <v>890</v>
      </c>
      <c r="L72" s="272">
        <v>782</v>
      </c>
      <c r="M72" s="272"/>
      <c r="N72" s="272">
        <v>1081</v>
      </c>
      <c r="O72" s="272">
        <v>558</v>
      </c>
      <c r="P72" s="272">
        <v>523</v>
      </c>
      <c r="Q72" s="272"/>
      <c r="R72" s="272">
        <v>1204</v>
      </c>
      <c r="S72" s="272">
        <v>565</v>
      </c>
      <c r="T72" s="272">
        <v>639</v>
      </c>
      <c r="U72" s="272"/>
      <c r="V72" s="272">
        <v>466</v>
      </c>
      <c r="W72" s="272">
        <v>217</v>
      </c>
      <c r="X72" s="272">
        <v>249</v>
      </c>
      <c r="Y72" s="272"/>
      <c r="Z72" s="272">
        <v>0</v>
      </c>
      <c r="AA72" s="272">
        <v>0</v>
      </c>
      <c r="AB72" s="272">
        <v>0</v>
      </c>
      <c r="AD72" s="154" t="s">
        <v>90</v>
      </c>
      <c r="AE72" s="103">
        <f t="shared" si="19"/>
        <v>31.924395056599852</v>
      </c>
      <c r="AF72" s="103">
        <f t="shared" si="20"/>
        <v>32.900980702309397</v>
      </c>
      <c r="AG72" s="103">
        <f t="shared" si="21"/>
        <v>30.976982097186699</v>
      </c>
      <c r="AH72" s="143"/>
      <c r="AI72" s="103">
        <f t="shared" si="22"/>
        <v>32.430908065425832</v>
      </c>
      <c r="AJ72" s="103">
        <f t="shared" si="23"/>
        <v>33.060921248142641</v>
      </c>
      <c r="AK72" s="103">
        <f t="shared" si="24"/>
        <v>31.785306433193757</v>
      </c>
      <c r="AL72" s="106"/>
      <c r="AM72" s="103">
        <f t="shared" si="25"/>
        <v>35.749412016249735</v>
      </c>
      <c r="AN72" s="103">
        <f t="shared" si="26"/>
        <v>37.632135306553913</v>
      </c>
      <c r="AO72" s="103">
        <f t="shared" si="27"/>
        <v>33.82352941176471</v>
      </c>
      <c r="AP72" s="106"/>
      <c r="AQ72" s="103">
        <f t="shared" si="28"/>
        <v>30.424992963692652</v>
      </c>
      <c r="AR72" s="103">
        <f t="shared" si="29"/>
        <v>32.555425904317389</v>
      </c>
      <c r="AS72" s="103">
        <f t="shared" si="30"/>
        <v>28.439369222403482</v>
      </c>
      <c r="AT72" s="106"/>
      <c r="AU72" s="103">
        <f t="shared" si="31"/>
        <v>37.566302652106081</v>
      </c>
      <c r="AV72" s="103">
        <f t="shared" si="32"/>
        <v>37.024901703800786</v>
      </c>
      <c r="AW72" s="103">
        <f t="shared" si="33"/>
        <v>38.058368076235851</v>
      </c>
      <c r="AX72" s="106"/>
      <c r="AY72" s="103">
        <f t="shared" si="34"/>
        <v>18.707346447209954</v>
      </c>
      <c r="AZ72" s="103">
        <f t="shared" si="35"/>
        <v>18.405428329092452</v>
      </c>
      <c r="BA72" s="103">
        <f t="shared" si="36"/>
        <v>18.978658536585368</v>
      </c>
      <c r="BB72" s="143"/>
      <c r="BC72" s="103">
        <v>0</v>
      </c>
      <c r="BD72" s="103">
        <v>0</v>
      </c>
      <c r="BE72" s="103">
        <v>0</v>
      </c>
    </row>
    <row r="73" spans="1:57" ht="15" customHeight="1" x14ac:dyDescent="0.2">
      <c r="A73" s="108" t="s">
        <v>91</v>
      </c>
      <c r="B73" s="272">
        <v>1157</v>
      </c>
      <c r="C73" s="272">
        <v>638</v>
      </c>
      <c r="D73" s="272">
        <v>519</v>
      </c>
      <c r="E73" s="272"/>
      <c r="F73" s="272">
        <v>264</v>
      </c>
      <c r="G73" s="272">
        <v>145</v>
      </c>
      <c r="H73" s="272">
        <v>119</v>
      </c>
      <c r="I73" s="272"/>
      <c r="J73" s="272">
        <v>323</v>
      </c>
      <c r="K73" s="272">
        <v>177</v>
      </c>
      <c r="L73" s="272">
        <v>146</v>
      </c>
      <c r="M73" s="272"/>
      <c r="N73" s="272">
        <v>224</v>
      </c>
      <c r="O73" s="272">
        <v>114</v>
      </c>
      <c r="P73" s="272">
        <v>110</v>
      </c>
      <c r="Q73" s="272"/>
      <c r="R73" s="272">
        <v>259</v>
      </c>
      <c r="S73" s="272">
        <v>156</v>
      </c>
      <c r="T73" s="272">
        <v>103</v>
      </c>
      <c r="U73" s="272"/>
      <c r="V73" s="272">
        <v>87</v>
      </c>
      <c r="W73" s="272">
        <v>46</v>
      </c>
      <c r="X73" s="272">
        <v>41</v>
      </c>
      <c r="Y73" s="272"/>
      <c r="Z73" s="272">
        <v>0</v>
      </c>
      <c r="AA73" s="272">
        <v>0</v>
      </c>
      <c r="AB73" s="272">
        <v>0</v>
      </c>
      <c r="AD73" s="108" t="s">
        <v>91</v>
      </c>
      <c r="AE73" s="103">
        <f t="shared" si="19"/>
        <v>22.514107803074531</v>
      </c>
      <c r="AF73" s="103">
        <f t="shared" si="20"/>
        <v>24.491362763915546</v>
      </c>
      <c r="AG73" s="103">
        <f t="shared" si="21"/>
        <v>20.481452249408051</v>
      </c>
      <c r="AH73" s="143"/>
      <c r="AI73" s="103">
        <f t="shared" si="22"/>
        <v>20.214395099540582</v>
      </c>
      <c r="AJ73" s="103">
        <f t="shared" si="23"/>
        <v>21.260997067448681</v>
      </c>
      <c r="AK73" s="103">
        <f t="shared" si="24"/>
        <v>19.070512820512818</v>
      </c>
      <c r="AL73" s="106"/>
      <c r="AM73" s="103">
        <f t="shared" si="25"/>
        <v>28.787878787878789</v>
      </c>
      <c r="AN73" s="103">
        <f t="shared" si="26"/>
        <v>30.890052356020941</v>
      </c>
      <c r="AO73" s="103">
        <f t="shared" si="27"/>
        <v>26.593806921675771</v>
      </c>
      <c r="AP73" s="106"/>
      <c r="AQ73" s="103">
        <f t="shared" si="28"/>
        <v>24.060150375939848</v>
      </c>
      <c r="AR73" s="103">
        <f t="shared" si="29"/>
        <v>24.728850325379607</v>
      </c>
      <c r="AS73" s="103">
        <f t="shared" si="30"/>
        <v>23.404255319148938</v>
      </c>
      <c r="AT73" s="106"/>
      <c r="AU73" s="103">
        <f t="shared" si="31"/>
        <v>26.591375770020537</v>
      </c>
      <c r="AV73" s="103">
        <f t="shared" si="32"/>
        <v>30.528375733855185</v>
      </c>
      <c r="AW73" s="103">
        <f t="shared" si="33"/>
        <v>22.246220302375811</v>
      </c>
      <c r="AX73" s="106"/>
      <c r="AY73" s="103">
        <f t="shared" si="34"/>
        <v>10.794044665012407</v>
      </c>
      <c r="AZ73" s="103">
        <f t="shared" si="35"/>
        <v>12.169312169312169</v>
      </c>
      <c r="BA73" s="103">
        <f t="shared" si="36"/>
        <v>9.5794392523364476</v>
      </c>
      <c r="BB73" s="143"/>
      <c r="BC73" s="103">
        <v>0</v>
      </c>
      <c r="BD73" s="103">
        <v>0</v>
      </c>
      <c r="BE73" s="103">
        <v>0</v>
      </c>
    </row>
    <row r="74" spans="1:57" ht="15" customHeight="1" x14ac:dyDescent="0.2">
      <c r="A74" s="108" t="s">
        <v>92</v>
      </c>
      <c r="B74" s="272">
        <v>5349</v>
      </c>
      <c r="C74" s="272">
        <v>2912</v>
      </c>
      <c r="D74" s="272">
        <v>2437</v>
      </c>
      <c r="E74" s="272"/>
      <c r="F74" s="272">
        <v>1446</v>
      </c>
      <c r="G74" s="272">
        <v>775</v>
      </c>
      <c r="H74" s="272">
        <v>671</v>
      </c>
      <c r="I74" s="272"/>
      <c r="J74" s="272">
        <v>1530</v>
      </c>
      <c r="K74" s="272">
        <v>802</v>
      </c>
      <c r="L74" s="272">
        <v>728</v>
      </c>
      <c r="M74" s="272"/>
      <c r="N74" s="272">
        <v>985</v>
      </c>
      <c r="O74" s="272">
        <v>548</v>
      </c>
      <c r="P74" s="272">
        <v>437</v>
      </c>
      <c r="Q74" s="272"/>
      <c r="R74" s="272">
        <v>985</v>
      </c>
      <c r="S74" s="272">
        <v>584</v>
      </c>
      <c r="T74" s="272">
        <v>401</v>
      </c>
      <c r="U74" s="272"/>
      <c r="V74" s="272">
        <v>403</v>
      </c>
      <c r="W74" s="272">
        <v>203</v>
      </c>
      <c r="X74" s="272">
        <v>200</v>
      </c>
      <c r="Y74" s="272"/>
      <c r="Z74" s="272">
        <v>0</v>
      </c>
      <c r="AA74" s="272">
        <v>0</v>
      </c>
      <c r="AB74" s="272">
        <v>0</v>
      </c>
      <c r="AD74" s="108" t="s">
        <v>92</v>
      </c>
      <c r="AE74" s="103">
        <f t="shared" si="19"/>
        <v>25.987465384054804</v>
      </c>
      <c r="AF74" s="103">
        <f t="shared" si="20"/>
        <v>28.362715496250125</v>
      </c>
      <c r="AG74" s="103">
        <f t="shared" si="21"/>
        <v>23.623497479643273</v>
      </c>
      <c r="AH74" s="143"/>
      <c r="AI74" s="103">
        <f t="shared" si="22"/>
        <v>26.430268689453484</v>
      </c>
      <c r="AJ74" s="103">
        <f t="shared" si="23"/>
        <v>27.708258848766537</v>
      </c>
      <c r="AK74" s="103">
        <f t="shared" si="24"/>
        <v>25.093492894540013</v>
      </c>
      <c r="AL74" s="106"/>
      <c r="AM74" s="103">
        <f t="shared" si="25"/>
        <v>31.160896130346234</v>
      </c>
      <c r="AN74" s="103">
        <f t="shared" si="26"/>
        <v>33.222866611433304</v>
      </c>
      <c r="AO74" s="103">
        <f t="shared" si="27"/>
        <v>29.166666666666668</v>
      </c>
      <c r="AP74" s="106"/>
      <c r="AQ74" s="103">
        <f t="shared" si="28"/>
        <v>24.575848303393215</v>
      </c>
      <c r="AR74" s="103">
        <f t="shared" si="29"/>
        <v>27.372627372627374</v>
      </c>
      <c r="AS74" s="103">
        <f t="shared" si="30"/>
        <v>21.784646061814556</v>
      </c>
      <c r="AT74" s="106"/>
      <c r="AU74" s="103">
        <f t="shared" si="31"/>
        <v>30.103911980440095</v>
      </c>
      <c r="AV74" s="103">
        <f t="shared" si="32"/>
        <v>34.597156398104268</v>
      </c>
      <c r="AW74" s="103">
        <f t="shared" si="33"/>
        <v>25.315656565656564</v>
      </c>
      <c r="AX74" s="106"/>
      <c r="AY74" s="103">
        <f t="shared" si="34"/>
        <v>13.867859600825877</v>
      </c>
      <c r="AZ74" s="103">
        <f t="shared" si="35"/>
        <v>14.926470588235293</v>
      </c>
      <c r="BA74" s="103">
        <f t="shared" si="36"/>
        <v>12.936610608020699</v>
      </c>
      <c r="BB74" s="143"/>
      <c r="BC74" s="103">
        <v>0</v>
      </c>
      <c r="BD74" s="103">
        <v>0</v>
      </c>
      <c r="BE74" s="103">
        <v>0</v>
      </c>
    </row>
    <row r="75" spans="1:57" ht="15" customHeight="1" x14ac:dyDescent="0.2">
      <c r="A75" s="108" t="s">
        <v>93</v>
      </c>
      <c r="B75" s="272">
        <v>1000</v>
      </c>
      <c r="C75" s="272">
        <v>565</v>
      </c>
      <c r="D75" s="272">
        <v>435</v>
      </c>
      <c r="E75" s="272"/>
      <c r="F75" s="272">
        <v>283</v>
      </c>
      <c r="G75" s="272">
        <v>164</v>
      </c>
      <c r="H75" s="272">
        <v>119</v>
      </c>
      <c r="I75" s="272"/>
      <c r="J75" s="272">
        <v>266</v>
      </c>
      <c r="K75" s="272">
        <v>152</v>
      </c>
      <c r="L75" s="272">
        <v>114</v>
      </c>
      <c r="M75" s="272"/>
      <c r="N75" s="272">
        <v>172</v>
      </c>
      <c r="O75" s="272">
        <v>99</v>
      </c>
      <c r="P75" s="272">
        <v>73</v>
      </c>
      <c r="Q75" s="272"/>
      <c r="R75" s="272">
        <v>185</v>
      </c>
      <c r="S75" s="272">
        <v>102</v>
      </c>
      <c r="T75" s="272">
        <v>83</v>
      </c>
      <c r="U75" s="272"/>
      <c r="V75" s="272">
        <v>94</v>
      </c>
      <c r="W75" s="272">
        <v>48</v>
      </c>
      <c r="X75" s="272">
        <v>46</v>
      </c>
      <c r="Y75" s="272"/>
      <c r="Z75" s="272">
        <v>0</v>
      </c>
      <c r="AA75" s="272">
        <v>0</v>
      </c>
      <c r="AB75" s="272">
        <v>0</v>
      </c>
      <c r="AD75" s="108" t="s">
        <v>93</v>
      </c>
      <c r="AE75" s="103">
        <f t="shared" si="19"/>
        <v>32.154340836012864</v>
      </c>
      <c r="AF75" s="103">
        <f t="shared" si="20"/>
        <v>35.3125</v>
      </c>
      <c r="AG75" s="103">
        <f t="shared" si="21"/>
        <v>28.807947019867548</v>
      </c>
      <c r="AH75" s="143"/>
      <c r="AI75" s="103">
        <f t="shared" si="22"/>
        <v>31.167400881057265</v>
      </c>
      <c r="AJ75" s="103">
        <f t="shared" si="23"/>
        <v>33.469387755102041</v>
      </c>
      <c r="AK75" s="103">
        <f t="shared" si="24"/>
        <v>28.4688995215311</v>
      </c>
      <c r="AL75" s="106"/>
      <c r="AM75" s="103">
        <f t="shared" si="25"/>
        <v>34.4559585492228</v>
      </c>
      <c r="AN75" s="103">
        <f t="shared" si="26"/>
        <v>39.074550128534703</v>
      </c>
      <c r="AO75" s="103">
        <f t="shared" si="27"/>
        <v>29.765013054830288</v>
      </c>
      <c r="AP75" s="106"/>
      <c r="AQ75" s="103">
        <f t="shared" si="28"/>
        <v>29.401709401709404</v>
      </c>
      <c r="AR75" s="103">
        <f t="shared" si="29"/>
        <v>30.9375</v>
      </c>
      <c r="AS75" s="103">
        <f t="shared" si="30"/>
        <v>27.547169811320753</v>
      </c>
      <c r="AT75" s="106"/>
      <c r="AU75" s="103">
        <f t="shared" si="31"/>
        <v>36.852589641434264</v>
      </c>
      <c r="AV75" s="103">
        <f t="shared" si="32"/>
        <v>42.148760330578511</v>
      </c>
      <c r="AW75" s="103">
        <f t="shared" si="33"/>
        <v>31.92307692307692</v>
      </c>
      <c r="AX75" s="106"/>
      <c r="AY75" s="103">
        <f t="shared" si="34"/>
        <v>27.405247813411076</v>
      </c>
      <c r="AZ75" s="103">
        <f t="shared" si="35"/>
        <v>30.188679245283019</v>
      </c>
      <c r="BA75" s="103">
        <f t="shared" si="36"/>
        <v>25</v>
      </c>
      <c r="BB75" s="143"/>
      <c r="BC75" s="103">
        <v>0</v>
      </c>
      <c r="BD75" s="103">
        <v>0</v>
      </c>
      <c r="BE75" s="103">
        <v>0</v>
      </c>
    </row>
    <row r="76" spans="1:57" ht="15" customHeight="1" x14ac:dyDescent="0.2">
      <c r="A76" s="108" t="s">
        <v>94</v>
      </c>
      <c r="B76" s="272">
        <v>2032</v>
      </c>
      <c r="C76" s="272">
        <v>1060</v>
      </c>
      <c r="D76" s="272">
        <v>972</v>
      </c>
      <c r="E76" s="272"/>
      <c r="F76" s="272">
        <v>472</v>
      </c>
      <c r="G76" s="272">
        <v>269</v>
      </c>
      <c r="H76" s="272">
        <v>203</v>
      </c>
      <c r="I76" s="272"/>
      <c r="J76" s="272">
        <v>512</v>
      </c>
      <c r="K76" s="272">
        <v>257</v>
      </c>
      <c r="L76" s="272">
        <v>255</v>
      </c>
      <c r="M76" s="272"/>
      <c r="N76" s="272">
        <v>382</v>
      </c>
      <c r="O76" s="272">
        <v>210</v>
      </c>
      <c r="P76" s="272">
        <v>172</v>
      </c>
      <c r="Q76" s="272"/>
      <c r="R76" s="272">
        <v>402</v>
      </c>
      <c r="S76" s="272">
        <v>207</v>
      </c>
      <c r="T76" s="272">
        <v>195</v>
      </c>
      <c r="U76" s="272"/>
      <c r="V76" s="272">
        <v>264</v>
      </c>
      <c r="W76" s="272">
        <v>117</v>
      </c>
      <c r="X76" s="272">
        <v>147</v>
      </c>
      <c r="Y76" s="272"/>
      <c r="Z76" s="272">
        <v>0</v>
      </c>
      <c r="AA76" s="272">
        <v>0</v>
      </c>
      <c r="AB76" s="272">
        <v>0</v>
      </c>
      <c r="AD76" s="108" t="s">
        <v>94</v>
      </c>
      <c r="AE76" s="103">
        <f t="shared" si="19"/>
        <v>33.547961036816901</v>
      </c>
      <c r="AF76" s="103">
        <f t="shared" si="20"/>
        <v>36.831132731063235</v>
      </c>
      <c r="AG76" s="103">
        <f t="shared" si="21"/>
        <v>30.575652720981438</v>
      </c>
      <c r="AH76" s="143"/>
      <c r="AI76" s="103">
        <f t="shared" si="22"/>
        <v>31.032215647600264</v>
      </c>
      <c r="AJ76" s="103">
        <f t="shared" si="23"/>
        <v>34.935064935064936</v>
      </c>
      <c r="AK76" s="103">
        <f t="shared" si="24"/>
        <v>27.030625832223702</v>
      </c>
      <c r="AL76" s="106"/>
      <c r="AM76" s="103">
        <f t="shared" si="25"/>
        <v>36.081747709654685</v>
      </c>
      <c r="AN76" s="103">
        <f t="shared" si="26"/>
        <v>38.35820895522388</v>
      </c>
      <c r="AO76" s="103">
        <f t="shared" si="27"/>
        <v>34.045393858477965</v>
      </c>
      <c r="AP76" s="106"/>
      <c r="AQ76" s="103">
        <f t="shared" si="28"/>
        <v>33.925399644760212</v>
      </c>
      <c r="AR76" s="103">
        <f t="shared" si="29"/>
        <v>37.366548042704629</v>
      </c>
      <c r="AS76" s="103">
        <f t="shared" si="30"/>
        <v>30.49645390070922</v>
      </c>
      <c r="AT76" s="106"/>
      <c r="AU76" s="103">
        <f t="shared" si="31"/>
        <v>36.51226158038147</v>
      </c>
      <c r="AV76" s="103">
        <f t="shared" si="32"/>
        <v>40.909090909090914</v>
      </c>
      <c r="AW76" s="103">
        <f t="shared" si="33"/>
        <v>32.773109243697476</v>
      </c>
      <c r="AX76" s="106"/>
      <c r="AY76" s="103">
        <f t="shared" si="34"/>
        <v>31.616766467065872</v>
      </c>
      <c r="AZ76" s="103">
        <f t="shared" si="35"/>
        <v>32.865168539325843</v>
      </c>
      <c r="BA76" s="103">
        <f t="shared" si="36"/>
        <v>30.688935281837161</v>
      </c>
      <c r="BB76" s="143"/>
      <c r="BC76" s="103">
        <v>0</v>
      </c>
      <c r="BD76" s="103">
        <v>0</v>
      </c>
      <c r="BE76" s="103">
        <v>0</v>
      </c>
    </row>
    <row r="77" spans="1:57" ht="15" customHeight="1" x14ac:dyDescent="0.2">
      <c r="A77" s="108" t="s">
        <v>95</v>
      </c>
      <c r="B77" s="272">
        <v>495</v>
      </c>
      <c r="C77" s="272">
        <v>251</v>
      </c>
      <c r="D77" s="272">
        <v>244</v>
      </c>
      <c r="E77" s="272"/>
      <c r="F77" s="272">
        <v>126</v>
      </c>
      <c r="G77" s="272">
        <v>58</v>
      </c>
      <c r="H77" s="272">
        <v>68</v>
      </c>
      <c r="I77" s="272"/>
      <c r="J77" s="272">
        <v>98</v>
      </c>
      <c r="K77" s="272">
        <v>52</v>
      </c>
      <c r="L77" s="272">
        <v>46</v>
      </c>
      <c r="M77" s="272"/>
      <c r="N77" s="272">
        <v>78</v>
      </c>
      <c r="O77" s="272">
        <v>42</v>
      </c>
      <c r="P77" s="272">
        <v>36</v>
      </c>
      <c r="Q77" s="272"/>
      <c r="R77" s="272">
        <v>103</v>
      </c>
      <c r="S77" s="272">
        <v>54</v>
      </c>
      <c r="T77" s="272">
        <v>49</v>
      </c>
      <c r="U77" s="272"/>
      <c r="V77" s="272">
        <v>90</v>
      </c>
      <c r="W77" s="272">
        <v>45</v>
      </c>
      <c r="X77" s="272">
        <v>45</v>
      </c>
      <c r="Y77" s="272"/>
      <c r="Z77" s="272">
        <v>0</v>
      </c>
      <c r="AA77" s="272">
        <v>0</v>
      </c>
      <c r="AB77" s="272">
        <v>0</v>
      </c>
      <c r="AD77" s="108" t="s">
        <v>95</v>
      </c>
      <c r="AE77" s="103">
        <f t="shared" si="19"/>
        <v>19.784172661870503</v>
      </c>
      <c r="AF77" s="103">
        <f t="shared" si="20"/>
        <v>20.658436213991767</v>
      </c>
      <c r="AG77" s="103">
        <f t="shared" si="21"/>
        <v>18.958818958818959</v>
      </c>
      <c r="AH77" s="143"/>
      <c r="AI77" s="103">
        <f t="shared" si="22"/>
        <v>21.428571428571427</v>
      </c>
      <c r="AJ77" s="103">
        <f t="shared" si="23"/>
        <v>19.863013698630137</v>
      </c>
      <c r="AK77" s="103">
        <f t="shared" si="24"/>
        <v>22.972972972972975</v>
      </c>
      <c r="AL77" s="106"/>
      <c r="AM77" s="103">
        <f t="shared" si="25"/>
        <v>18.11460258780037</v>
      </c>
      <c r="AN77" s="103">
        <f t="shared" si="26"/>
        <v>19.923371647509576</v>
      </c>
      <c r="AO77" s="103">
        <f t="shared" si="27"/>
        <v>16.428571428571427</v>
      </c>
      <c r="AP77" s="106"/>
      <c r="AQ77" s="103">
        <f t="shared" si="28"/>
        <v>19.024390243902438</v>
      </c>
      <c r="AR77" s="103">
        <f t="shared" si="29"/>
        <v>22.826086956521738</v>
      </c>
      <c r="AS77" s="103">
        <f t="shared" si="30"/>
        <v>15.929203539823009</v>
      </c>
      <c r="AT77" s="106"/>
      <c r="AU77" s="103">
        <f t="shared" si="31"/>
        <v>21.961620469083158</v>
      </c>
      <c r="AV77" s="103">
        <f t="shared" si="32"/>
        <v>22.689075630252102</v>
      </c>
      <c r="AW77" s="103">
        <f t="shared" si="33"/>
        <v>21.212121212121211</v>
      </c>
      <c r="AX77" s="106"/>
      <c r="AY77" s="103">
        <f t="shared" si="34"/>
        <v>18.218623481781375</v>
      </c>
      <c r="AZ77" s="103">
        <f t="shared" si="35"/>
        <v>18.75</v>
      </c>
      <c r="BA77" s="103">
        <f t="shared" si="36"/>
        <v>17.716535433070867</v>
      </c>
      <c r="BB77" s="143"/>
      <c r="BC77" s="103">
        <v>0</v>
      </c>
      <c r="BD77" s="103">
        <v>0</v>
      </c>
      <c r="BE77" s="103">
        <v>0</v>
      </c>
    </row>
    <row r="78" spans="1:57" ht="15" customHeight="1" x14ac:dyDescent="0.2">
      <c r="A78" s="108" t="s">
        <v>96</v>
      </c>
      <c r="B78" s="272">
        <v>819</v>
      </c>
      <c r="C78" s="272">
        <v>493</v>
      </c>
      <c r="D78" s="272">
        <v>326</v>
      </c>
      <c r="E78" s="272"/>
      <c r="F78" s="272">
        <v>195</v>
      </c>
      <c r="G78" s="272">
        <v>114</v>
      </c>
      <c r="H78" s="272">
        <v>81</v>
      </c>
      <c r="I78" s="272"/>
      <c r="J78" s="272">
        <v>173</v>
      </c>
      <c r="K78" s="272">
        <v>120</v>
      </c>
      <c r="L78" s="272">
        <v>53</v>
      </c>
      <c r="M78" s="272"/>
      <c r="N78" s="272">
        <v>170</v>
      </c>
      <c r="O78" s="272">
        <v>89</v>
      </c>
      <c r="P78" s="272">
        <v>81</v>
      </c>
      <c r="Q78" s="272"/>
      <c r="R78" s="272">
        <v>213</v>
      </c>
      <c r="S78" s="272">
        <v>131</v>
      </c>
      <c r="T78" s="272">
        <v>82</v>
      </c>
      <c r="U78" s="272"/>
      <c r="V78" s="272">
        <v>68</v>
      </c>
      <c r="W78" s="272">
        <v>39</v>
      </c>
      <c r="X78" s="272">
        <v>29</v>
      </c>
      <c r="Y78" s="272"/>
      <c r="Z78" s="272">
        <v>0</v>
      </c>
      <c r="AA78" s="272">
        <v>0</v>
      </c>
      <c r="AB78" s="272">
        <v>0</v>
      </c>
      <c r="AD78" s="108" t="s">
        <v>96</v>
      </c>
      <c r="AE78" s="103">
        <f t="shared" si="19"/>
        <v>21.162790697674421</v>
      </c>
      <c r="AF78" s="103">
        <f t="shared" si="20"/>
        <v>25.757575757575758</v>
      </c>
      <c r="AG78" s="103">
        <f t="shared" si="21"/>
        <v>16.666666666666664</v>
      </c>
      <c r="AH78" s="143"/>
      <c r="AI78" s="103">
        <f t="shared" si="22"/>
        <v>20.440251572327046</v>
      </c>
      <c r="AJ78" s="103">
        <f t="shared" si="23"/>
        <v>22.265625</v>
      </c>
      <c r="AK78" s="103">
        <f t="shared" si="24"/>
        <v>18.325791855203619</v>
      </c>
      <c r="AL78" s="106"/>
      <c r="AM78" s="103">
        <f t="shared" si="25"/>
        <v>20.768307322929171</v>
      </c>
      <c r="AN78" s="103">
        <f t="shared" si="26"/>
        <v>27.906976744186046</v>
      </c>
      <c r="AO78" s="103">
        <f t="shared" si="27"/>
        <v>13.151364764267989</v>
      </c>
      <c r="AP78" s="106"/>
      <c r="AQ78" s="103">
        <f t="shared" si="28"/>
        <v>23.319615912208505</v>
      </c>
      <c r="AR78" s="103">
        <f t="shared" si="29"/>
        <v>26.253687315634217</v>
      </c>
      <c r="AS78" s="103">
        <f t="shared" si="30"/>
        <v>20.76923076923077</v>
      </c>
      <c r="AT78" s="106"/>
      <c r="AU78" s="103">
        <f t="shared" si="31"/>
        <v>28.900949796472187</v>
      </c>
      <c r="AV78" s="103">
        <f t="shared" si="32"/>
        <v>36.694677871148457</v>
      </c>
      <c r="AW78" s="103">
        <f t="shared" si="33"/>
        <v>21.578947368421055</v>
      </c>
      <c r="AX78" s="106"/>
      <c r="AY78" s="103">
        <f t="shared" si="34"/>
        <v>11.333333333333332</v>
      </c>
      <c r="AZ78" s="103">
        <f t="shared" si="35"/>
        <v>14.55223880597015</v>
      </c>
      <c r="BA78" s="103">
        <f t="shared" si="36"/>
        <v>8.7349397590361448</v>
      </c>
      <c r="BB78" s="143"/>
      <c r="BC78" s="103">
        <v>0</v>
      </c>
      <c r="BD78" s="103">
        <v>0</v>
      </c>
      <c r="BE78" s="103">
        <v>0</v>
      </c>
    </row>
    <row r="79" spans="1:57" ht="15" customHeight="1" x14ac:dyDescent="0.2">
      <c r="A79" s="108" t="s">
        <v>97</v>
      </c>
      <c r="B79" s="272">
        <v>680</v>
      </c>
      <c r="C79" s="272">
        <v>380</v>
      </c>
      <c r="D79" s="272">
        <v>300</v>
      </c>
      <c r="E79" s="272"/>
      <c r="F79" s="272">
        <v>162</v>
      </c>
      <c r="G79" s="272">
        <v>99</v>
      </c>
      <c r="H79" s="272">
        <v>63</v>
      </c>
      <c r="I79" s="272"/>
      <c r="J79" s="272">
        <v>172</v>
      </c>
      <c r="K79" s="272">
        <v>83</v>
      </c>
      <c r="L79" s="272">
        <v>89</v>
      </c>
      <c r="M79" s="272"/>
      <c r="N79" s="272">
        <v>146</v>
      </c>
      <c r="O79" s="272">
        <v>81</v>
      </c>
      <c r="P79" s="272">
        <v>65</v>
      </c>
      <c r="Q79" s="272"/>
      <c r="R79" s="272">
        <v>152</v>
      </c>
      <c r="S79" s="272">
        <v>92</v>
      </c>
      <c r="T79" s="272">
        <v>60</v>
      </c>
      <c r="U79" s="272"/>
      <c r="V79" s="272">
        <v>48</v>
      </c>
      <c r="W79" s="272">
        <v>25</v>
      </c>
      <c r="X79" s="272">
        <v>23</v>
      </c>
      <c r="Y79" s="272"/>
      <c r="Z79" s="272">
        <v>0</v>
      </c>
      <c r="AA79" s="272">
        <v>0</v>
      </c>
      <c r="AB79" s="272">
        <v>0</v>
      </c>
      <c r="AD79" s="108" t="s">
        <v>97</v>
      </c>
      <c r="AE79" s="103">
        <f t="shared" si="19"/>
        <v>24.028268551236749</v>
      </c>
      <c r="AF79" s="103">
        <f t="shared" si="20"/>
        <v>26.352288488210817</v>
      </c>
      <c r="AG79" s="103">
        <f t="shared" si="21"/>
        <v>21.613832853025936</v>
      </c>
      <c r="AH79" s="143"/>
      <c r="AI79" s="103">
        <f t="shared" si="22"/>
        <v>23.615160349854229</v>
      </c>
      <c r="AJ79" s="103">
        <f t="shared" si="23"/>
        <v>26.829268292682929</v>
      </c>
      <c r="AK79" s="103">
        <f t="shared" si="24"/>
        <v>19.873817034700316</v>
      </c>
      <c r="AL79" s="106"/>
      <c r="AM79" s="103">
        <f t="shared" si="25"/>
        <v>30.069930069930066</v>
      </c>
      <c r="AN79" s="103">
        <f t="shared" si="26"/>
        <v>30.514705882352942</v>
      </c>
      <c r="AO79" s="103">
        <f t="shared" si="27"/>
        <v>29.666666666666668</v>
      </c>
      <c r="AP79" s="106"/>
      <c r="AQ79" s="103">
        <f t="shared" si="28"/>
        <v>26.497277676950997</v>
      </c>
      <c r="AR79" s="103">
        <f t="shared" si="29"/>
        <v>27.931034482758619</v>
      </c>
      <c r="AS79" s="103">
        <f t="shared" si="30"/>
        <v>24.904214559386972</v>
      </c>
      <c r="AT79" s="106"/>
      <c r="AU79" s="103">
        <f t="shared" si="31"/>
        <v>28.25278810408922</v>
      </c>
      <c r="AV79" s="103">
        <f t="shared" si="32"/>
        <v>34.586466165413533</v>
      </c>
      <c r="AW79" s="103">
        <f t="shared" si="33"/>
        <v>22.058823529411764</v>
      </c>
      <c r="AX79" s="106"/>
      <c r="AY79" s="103">
        <f t="shared" si="34"/>
        <v>9.9378881987577632</v>
      </c>
      <c r="AZ79" s="103">
        <f t="shared" si="35"/>
        <v>10.204081632653061</v>
      </c>
      <c r="BA79" s="103">
        <f t="shared" si="36"/>
        <v>9.6638655462184886</v>
      </c>
      <c r="BB79" s="143"/>
      <c r="BC79" s="103">
        <v>0</v>
      </c>
      <c r="BD79" s="103">
        <v>0</v>
      </c>
      <c r="BE79" s="103">
        <v>0</v>
      </c>
    </row>
    <row r="80" spans="1:57" ht="15" customHeight="1" x14ac:dyDescent="0.2">
      <c r="A80" s="108" t="s">
        <v>98</v>
      </c>
      <c r="B80" s="272">
        <v>2036</v>
      </c>
      <c r="C80" s="272">
        <v>1124</v>
      </c>
      <c r="D80" s="272">
        <v>912</v>
      </c>
      <c r="E80" s="272"/>
      <c r="F80" s="272">
        <v>486</v>
      </c>
      <c r="G80" s="272">
        <v>281</v>
      </c>
      <c r="H80" s="272">
        <v>205</v>
      </c>
      <c r="I80" s="272"/>
      <c r="J80" s="272">
        <v>498</v>
      </c>
      <c r="K80" s="272">
        <v>271</v>
      </c>
      <c r="L80" s="272">
        <v>227</v>
      </c>
      <c r="M80" s="272"/>
      <c r="N80" s="272">
        <v>432</v>
      </c>
      <c r="O80" s="272">
        <v>234</v>
      </c>
      <c r="P80" s="272">
        <v>198</v>
      </c>
      <c r="Q80" s="272"/>
      <c r="R80" s="272">
        <v>363</v>
      </c>
      <c r="S80" s="272">
        <v>222</v>
      </c>
      <c r="T80" s="272">
        <v>141</v>
      </c>
      <c r="U80" s="272"/>
      <c r="V80" s="272">
        <v>257</v>
      </c>
      <c r="W80" s="272">
        <v>116</v>
      </c>
      <c r="X80" s="272">
        <v>141</v>
      </c>
      <c r="Y80" s="272"/>
      <c r="Z80" s="272">
        <v>0</v>
      </c>
      <c r="AA80" s="272">
        <v>0</v>
      </c>
      <c r="AB80" s="272">
        <v>0</v>
      </c>
      <c r="AD80" s="108" t="s">
        <v>98</v>
      </c>
      <c r="AE80" s="103">
        <f t="shared" si="19"/>
        <v>27.43195904068984</v>
      </c>
      <c r="AF80" s="103">
        <f t="shared" si="20"/>
        <v>30.223178273729495</v>
      </c>
      <c r="AG80" s="103">
        <f t="shared" si="21"/>
        <v>24.62867944909533</v>
      </c>
      <c r="AH80" s="143"/>
      <c r="AI80" s="103">
        <f t="shared" si="22"/>
        <v>23.331733077292366</v>
      </c>
      <c r="AJ80" s="103">
        <f t="shared" si="23"/>
        <v>26.237161531279181</v>
      </c>
      <c r="AK80" s="103">
        <f t="shared" si="24"/>
        <v>20.25691699604743</v>
      </c>
      <c r="AL80" s="106"/>
      <c r="AM80" s="103">
        <f t="shared" si="25"/>
        <v>30.570902394106813</v>
      </c>
      <c r="AN80" s="103">
        <f t="shared" si="26"/>
        <v>32.769044740024185</v>
      </c>
      <c r="AO80" s="103">
        <f t="shared" si="27"/>
        <v>28.304239401496261</v>
      </c>
      <c r="AP80" s="106"/>
      <c r="AQ80" s="103">
        <f t="shared" si="28"/>
        <v>30.20979020979021</v>
      </c>
      <c r="AR80" s="103">
        <f t="shared" si="29"/>
        <v>33.476394849785407</v>
      </c>
      <c r="AS80" s="103">
        <f t="shared" si="30"/>
        <v>27.086183310533517</v>
      </c>
      <c r="AT80" s="106"/>
      <c r="AU80" s="103">
        <f t="shared" si="31"/>
        <v>29.705400981996728</v>
      </c>
      <c r="AV80" s="103">
        <f t="shared" si="32"/>
        <v>34.741784037558688</v>
      </c>
      <c r="AW80" s="103">
        <f t="shared" si="33"/>
        <v>24.1852487135506</v>
      </c>
      <c r="AX80" s="106"/>
      <c r="AY80" s="103">
        <f t="shared" si="34"/>
        <v>24.291115311909262</v>
      </c>
      <c r="AZ80" s="103">
        <f t="shared" si="35"/>
        <v>24.016563146997928</v>
      </c>
      <c r="BA80" s="103">
        <f t="shared" si="36"/>
        <v>24.521739130434781</v>
      </c>
      <c r="BB80" s="143"/>
      <c r="BC80" s="103">
        <v>0</v>
      </c>
      <c r="BD80" s="103">
        <v>0</v>
      </c>
      <c r="BE80" s="103">
        <v>0</v>
      </c>
    </row>
    <row r="81" spans="1:60" ht="15" customHeight="1" x14ac:dyDescent="0.2">
      <c r="A81" s="108" t="s">
        <v>99</v>
      </c>
      <c r="B81" s="272">
        <v>1326</v>
      </c>
      <c r="C81" s="272">
        <v>738</v>
      </c>
      <c r="D81" s="272">
        <v>588</v>
      </c>
      <c r="E81" s="272"/>
      <c r="F81" s="272">
        <v>360</v>
      </c>
      <c r="G81" s="272">
        <v>187</v>
      </c>
      <c r="H81" s="272">
        <v>173</v>
      </c>
      <c r="I81" s="272"/>
      <c r="J81" s="272">
        <v>314</v>
      </c>
      <c r="K81" s="272">
        <v>171</v>
      </c>
      <c r="L81" s="272">
        <v>143</v>
      </c>
      <c r="M81" s="272"/>
      <c r="N81" s="272">
        <v>250</v>
      </c>
      <c r="O81" s="272">
        <v>149</v>
      </c>
      <c r="P81" s="272">
        <v>101</v>
      </c>
      <c r="Q81" s="272"/>
      <c r="R81" s="272">
        <v>254</v>
      </c>
      <c r="S81" s="272">
        <v>145</v>
      </c>
      <c r="T81" s="272">
        <v>109</v>
      </c>
      <c r="U81" s="272"/>
      <c r="V81" s="272">
        <v>148</v>
      </c>
      <c r="W81" s="272">
        <v>86</v>
      </c>
      <c r="X81" s="272">
        <v>62</v>
      </c>
      <c r="Y81" s="272"/>
      <c r="Z81" s="272">
        <v>0</v>
      </c>
      <c r="AA81" s="272">
        <v>0</v>
      </c>
      <c r="AB81" s="272">
        <v>0</v>
      </c>
      <c r="AD81" s="108" t="s">
        <v>99</v>
      </c>
      <c r="AE81" s="103">
        <f t="shared" si="19"/>
        <v>28.657877674519128</v>
      </c>
      <c r="AF81" s="103">
        <f t="shared" si="20"/>
        <v>32.184910597470562</v>
      </c>
      <c r="AG81" s="103">
        <f t="shared" si="21"/>
        <v>25.192802056555269</v>
      </c>
      <c r="AH81" s="143"/>
      <c r="AI81" s="103">
        <f t="shared" si="22"/>
        <v>28.037383177570092</v>
      </c>
      <c r="AJ81" s="103">
        <f t="shared" si="23"/>
        <v>29.448818897637796</v>
      </c>
      <c r="AK81" s="103">
        <f t="shared" si="24"/>
        <v>26.656394453004623</v>
      </c>
      <c r="AL81" s="106"/>
      <c r="AM81" s="103">
        <f t="shared" si="25"/>
        <v>30.784313725490197</v>
      </c>
      <c r="AN81" s="103">
        <f t="shared" si="26"/>
        <v>34.475806451612904</v>
      </c>
      <c r="AO81" s="103">
        <f t="shared" si="27"/>
        <v>27.29007633587786</v>
      </c>
      <c r="AP81" s="106"/>
      <c r="AQ81" s="103">
        <f t="shared" si="28"/>
        <v>28.376844494892168</v>
      </c>
      <c r="AR81" s="103">
        <f t="shared" si="29"/>
        <v>34.252873563218387</v>
      </c>
      <c r="AS81" s="103">
        <f t="shared" si="30"/>
        <v>22.6457399103139</v>
      </c>
      <c r="AT81" s="106"/>
      <c r="AU81" s="103">
        <f t="shared" si="31"/>
        <v>34.09395973154362</v>
      </c>
      <c r="AV81" s="103">
        <f t="shared" si="32"/>
        <v>36.523929471032744</v>
      </c>
      <c r="AW81" s="103">
        <f t="shared" si="33"/>
        <v>31.321839080459768</v>
      </c>
      <c r="AX81" s="106"/>
      <c r="AY81" s="103">
        <f t="shared" si="34"/>
        <v>21.233859397417504</v>
      </c>
      <c r="AZ81" s="103">
        <f t="shared" si="35"/>
        <v>26.060606060606062</v>
      </c>
      <c r="BA81" s="103">
        <f t="shared" si="36"/>
        <v>16.893732970027248</v>
      </c>
      <c r="BB81" s="143"/>
      <c r="BC81" s="103">
        <v>0</v>
      </c>
      <c r="BD81" s="103">
        <v>0</v>
      </c>
      <c r="BE81" s="103">
        <v>0</v>
      </c>
    </row>
    <row r="82" spans="1:60" ht="15" customHeight="1" x14ac:dyDescent="0.2">
      <c r="A82" s="108" t="s">
        <v>100</v>
      </c>
      <c r="B82" s="272">
        <v>210</v>
      </c>
      <c r="C82" s="272">
        <v>105</v>
      </c>
      <c r="D82" s="272">
        <v>105</v>
      </c>
      <c r="E82" s="272"/>
      <c r="F82" s="272">
        <v>35</v>
      </c>
      <c r="G82" s="272">
        <v>23</v>
      </c>
      <c r="H82" s="272">
        <v>12</v>
      </c>
      <c r="I82" s="272"/>
      <c r="J82" s="272">
        <v>66</v>
      </c>
      <c r="K82" s="272">
        <v>28</v>
      </c>
      <c r="L82" s="272">
        <v>38</v>
      </c>
      <c r="M82" s="272"/>
      <c r="N82" s="272">
        <v>42</v>
      </c>
      <c r="O82" s="272">
        <v>22</v>
      </c>
      <c r="P82" s="272">
        <v>20</v>
      </c>
      <c r="Q82" s="272"/>
      <c r="R82" s="272">
        <v>38</v>
      </c>
      <c r="S82" s="272">
        <v>18</v>
      </c>
      <c r="T82" s="272">
        <v>20</v>
      </c>
      <c r="U82" s="272"/>
      <c r="V82" s="272">
        <v>29</v>
      </c>
      <c r="W82" s="272">
        <v>14</v>
      </c>
      <c r="X82" s="272">
        <v>15</v>
      </c>
      <c r="Y82" s="272"/>
      <c r="Z82" s="272">
        <v>0</v>
      </c>
      <c r="AA82" s="272">
        <v>0</v>
      </c>
      <c r="AB82" s="272">
        <v>0</v>
      </c>
      <c r="AD82" s="108" t="s">
        <v>100</v>
      </c>
      <c r="AE82" s="103">
        <f t="shared" si="19"/>
        <v>21.96652719665272</v>
      </c>
      <c r="AF82" s="103">
        <f t="shared" si="20"/>
        <v>23.755656108597282</v>
      </c>
      <c r="AG82" s="103">
        <f t="shared" si="21"/>
        <v>20.428015564202333</v>
      </c>
      <c r="AH82" s="143"/>
      <c r="AI82" s="103">
        <f t="shared" si="22"/>
        <v>14.644351464435147</v>
      </c>
      <c r="AJ82" s="103">
        <f t="shared" si="23"/>
        <v>21.495327102803738</v>
      </c>
      <c r="AK82" s="103">
        <f t="shared" si="24"/>
        <v>9.0909090909090917</v>
      </c>
      <c r="AL82" s="106"/>
      <c r="AM82" s="103">
        <f t="shared" si="25"/>
        <v>29.72972972972973</v>
      </c>
      <c r="AN82" s="103">
        <f t="shared" si="26"/>
        <v>28.000000000000004</v>
      </c>
      <c r="AO82" s="103">
        <f t="shared" si="27"/>
        <v>31.147540983606557</v>
      </c>
      <c r="AP82" s="106"/>
      <c r="AQ82" s="103">
        <f t="shared" si="28"/>
        <v>24.418604651162788</v>
      </c>
      <c r="AR82" s="103">
        <f t="shared" si="29"/>
        <v>26.190476190476193</v>
      </c>
      <c r="AS82" s="103">
        <f t="shared" si="30"/>
        <v>22.727272727272727</v>
      </c>
      <c r="AT82" s="106"/>
      <c r="AU82" s="103">
        <f t="shared" si="31"/>
        <v>23.170731707317074</v>
      </c>
      <c r="AV82" s="103">
        <f t="shared" si="32"/>
        <v>22.784810126582279</v>
      </c>
      <c r="AW82" s="103">
        <f t="shared" si="33"/>
        <v>23.52941176470588</v>
      </c>
      <c r="AX82" s="106"/>
      <c r="AY82" s="103">
        <f t="shared" si="34"/>
        <v>18.238993710691823</v>
      </c>
      <c r="AZ82" s="103">
        <f t="shared" si="35"/>
        <v>19.444444444444446</v>
      </c>
      <c r="BA82" s="103">
        <f t="shared" si="36"/>
        <v>17.241379310344829</v>
      </c>
      <c r="BB82" s="143"/>
      <c r="BC82" s="103">
        <v>0</v>
      </c>
      <c r="BD82" s="103">
        <v>0</v>
      </c>
      <c r="BE82" s="103">
        <v>0</v>
      </c>
    </row>
    <row r="83" spans="1:60" ht="15" customHeight="1" x14ac:dyDescent="0.2">
      <c r="A83" s="108" t="s">
        <v>101</v>
      </c>
      <c r="B83" s="272">
        <v>1256</v>
      </c>
      <c r="C83" s="272">
        <v>652</v>
      </c>
      <c r="D83" s="272">
        <v>604</v>
      </c>
      <c r="E83" s="272"/>
      <c r="F83" s="272">
        <v>347</v>
      </c>
      <c r="G83" s="272">
        <v>205</v>
      </c>
      <c r="H83" s="272">
        <v>142</v>
      </c>
      <c r="I83" s="272"/>
      <c r="J83" s="272">
        <v>313</v>
      </c>
      <c r="K83" s="272">
        <v>153</v>
      </c>
      <c r="L83" s="272">
        <v>160</v>
      </c>
      <c r="M83" s="272"/>
      <c r="N83" s="272">
        <v>220</v>
      </c>
      <c r="O83" s="272">
        <v>114</v>
      </c>
      <c r="P83" s="272">
        <v>106</v>
      </c>
      <c r="Q83" s="272"/>
      <c r="R83" s="272">
        <v>244</v>
      </c>
      <c r="S83" s="272">
        <v>121</v>
      </c>
      <c r="T83" s="272">
        <v>123</v>
      </c>
      <c r="U83" s="272"/>
      <c r="V83" s="272">
        <v>132</v>
      </c>
      <c r="W83" s="272">
        <v>59</v>
      </c>
      <c r="X83" s="272">
        <v>73</v>
      </c>
      <c r="Y83" s="272"/>
      <c r="Z83" s="272">
        <v>0</v>
      </c>
      <c r="AA83" s="272">
        <v>0</v>
      </c>
      <c r="AB83" s="272">
        <v>0</v>
      </c>
      <c r="AD83" s="108" t="s">
        <v>101</v>
      </c>
      <c r="AE83" s="103">
        <f t="shared" si="19"/>
        <v>31.48658811732264</v>
      </c>
      <c r="AF83" s="103">
        <f t="shared" si="20"/>
        <v>33.316300459887586</v>
      </c>
      <c r="AG83" s="103">
        <f t="shared" si="21"/>
        <v>29.7244094488189</v>
      </c>
      <c r="AH83" s="143"/>
      <c r="AI83" s="103">
        <f t="shared" si="22"/>
        <v>30.844444444444445</v>
      </c>
      <c r="AJ83" s="103">
        <f t="shared" si="23"/>
        <v>36.283185840707965</v>
      </c>
      <c r="AK83" s="103">
        <f t="shared" si="24"/>
        <v>25.357142857142854</v>
      </c>
      <c r="AL83" s="106"/>
      <c r="AM83" s="103">
        <f t="shared" si="25"/>
        <v>34.095860566448799</v>
      </c>
      <c r="AN83" s="103">
        <f t="shared" si="26"/>
        <v>33.188720173535792</v>
      </c>
      <c r="AO83" s="103">
        <f t="shared" si="27"/>
        <v>35.010940919037196</v>
      </c>
      <c r="AP83" s="106"/>
      <c r="AQ83" s="103">
        <f t="shared" si="28"/>
        <v>28.985507246376812</v>
      </c>
      <c r="AR83" s="103">
        <f t="shared" si="29"/>
        <v>29.533678756476682</v>
      </c>
      <c r="AS83" s="103">
        <f t="shared" si="30"/>
        <v>28.418230563002684</v>
      </c>
      <c r="AT83" s="106"/>
      <c r="AU83" s="103">
        <f t="shared" si="31"/>
        <v>35.620437956204384</v>
      </c>
      <c r="AV83" s="103">
        <f t="shared" si="32"/>
        <v>36.336336336336338</v>
      </c>
      <c r="AW83" s="103">
        <f t="shared" si="33"/>
        <v>34.94318181818182</v>
      </c>
      <c r="AX83" s="106"/>
      <c r="AY83" s="103">
        <f t="shared" si="34"/>
        <v>26.294820717131472</v>
      </c>
      <c r="AZ83" s="103">
        <f t="shared" si="35"/>
        <v>27.830188679245282</v>
      </c>
      <c r="BA83" s="103">
        <f t="shared" si="36"/>
        <v>25.172413793103448</v>
      </c>
      <c r="BB83" s="143"/>
      <c r="BC83" s="103">
        <v>0</v>
      </c>
      <c r="BD83" s="103">
        <v>0</v>
      </c>
      <c r="BE83" s="103">
        <v>0</v>
      </c>
    </row>
    <row r="84" spans="1:60" ht="15" customHeight="1" x14ac:dyDescent="0.2">
      <c r="A84" s="108" t="s">
        <v>102</v>
      </c>
      <c r="B84" s="272">
        <v>192</v>
      </c>
      <c r="C84" s="272">
        <v>96</v>
      </c>
      <c r="D84" s="272">
        <v>96</v>
      </c>
      <c r="E84" s="272"/>
      <c r="F84" s="272">
        <v>43</v>
      </c>
      <c r="G84" s="272">
        <v>27</v>
      </c>
      <c r="H84" s="272">
        <v>16</v>
      </c>
      <c r="I84" s="272"/>
      <c r="J84" s="272">
        <v>50</v>
      </c>
      <c r="K84" s="272">
        <v>23</v>
      </c>
      <c r="L84" s="272">
        <v>27</v>
      </c>
      <c r="M84" s="272"/>
      <c r="N84" s="272">
        <v>44</v>
      </c>
      <c r="O84" s="272">
        <v>22</v>
      </c>
      <c r="P84" s="272">
        <v>22</v>
      </c>
      <c r="Q84" s="272"/>
      <c r="R84" s="272">
        <v>38</v>
      </c>
      <c r="S84" s="272">
        <v>20</v>
      </c>
      <c r="T84" s="272">
        <v>18</v>
      </c>
      <c r="U84" s="272"/>
      <c r="V84" s="272">
        <v>17</v>
      </c>
      <c r="W84" s="272">
        <v>4</v>
      </c>
      <c r="X84" s="272">
        <v>13</v>
      </c>
      <c r="Y84" s="272"/>
      <c r="Z84" s="272">
        <v>0</v>
      </c>
      <c r="AA84" s="272">
        <v>0</v>
      </c>
      <c r="AB84" s="272">
        <v>0</v>
      </c>
      <c r="AD84" s="108" t="s">
        <v>102</v>
      </c>
      <c r="AE84" s="103">
        <f t="shared" si="19"/>
        <v>37.647058823529413</v>
      </c>
      <c r="AF84" s="103">
        <f t="shared" si="20"/>
        <v>38.554216867469883</v>
      </c>
      <c r="AG84" s="103">
        <f t="shared" si="21"/>
        <v>36.781609195402297</v>
      </c>
      <c r="AH84" s="143"/>
      <c r="AI84" s="103">
        <f t="shared" si="22"/>
        <v>31.159420289855071</v>
      </c>
      <c r="AJ84" s="103">
        <f t="shared" si="23"/>
        <v>36</v>
      </c>
      <c r="AK84" s="103">
        <f t="shared" si="24"/>
        <v>25.396825396825395</v>
      </c>
      <c r="AL84" s="106"/>
      <c r="AM84" s="103">
        <f t="shared" si="25"/>
        <v>39.0625</v>
      </c>
      <c r="AN84" s="103">
        <f t="shared" si="26"/>
        <v>36.507936507936506</v>
      </c>
      <c r="AO84" s="103">
        <f t="shared" si="27"/>
        <v>41.53846153846154</v>
      </c>
      <c r="AP84" s="106"/>
      <c r="AQ84" s="103">
        <f t="shared" si="28"/>
        <v>41.904761904761905</v>
      </c>
      <c r="AR84" s="103">
        <f t="shared" si="29"/>
        <v>43.137254901960787</v>
      </c>
      <c r="AS84" s="103">
        <f t="shared" si="30"/>
        <v>40.74074074074074</v>
      </c>
      <c r="AT84" s="106"/>
      <c r="AU84" s="103">
        <f t="shared" si="31"/>
        <v>48.717948717948715</v>
      </c>
      <c r="AV84" s="103">
        <f t="shared" si="32"/>
        <v>52.631578947368418</v>
      </c>
      <c r="AW84" s="103">
        <f t="shared" si="33"/>
        <v>45</v>
      </c>
      <c r="AX84" s="106"/>
      <c r="AY84" s="103">
        <f t="shared" si="34"/>
        <v>27.868852459016392</v>
      </c>
      <c r="AZ84" s="103">
        <f t="shared" si="35"/>
        <v>18.181818181818183</v>
      </c>
      <c r="BA84" s="103">
        <f t="shared" si="36"/>
        <v>33.333333333333329</v>
      </c>
      <c r="BB84" s="143"/>
      <c r="BC84" s="103">
        <v>0</v>
      </c>
      <c r="BD84" s="103">
        <v>0</v>
      </c>
      <c r="BE84" s="103">
        <v>0</v>
      </c>
    </row>
    <row r="85" spans="1:60" ht="15" customHeight="1" x14ac:dyDescent="0.2">
      <c r="A85" s="108" t="s">
        <v>103</v>
      </c>
      <c r="B85" s="272">
        <v>3166</v>
      </c>
      <c r="C85" s="272">
        <v>1755</v>
      </c>
      <c r="D85" s="272">
        <v>1411</v>
      </c>
      <c r="E85" s="272"/>
      <c r="F85" s="272">
        <v>942</v>
      </c>
      <c r="G85" s="272">
        <v>555</v>
      </c>
      <c r="H85" s="272">
        <v>387</v>
      </c>
      <c r="I85" s="272"/>
      <c r="J85" s="272">
        <v>825</v>
      </c>
      <c r="K85" s="272">
        <v>451</v>
      </c>
      <c r="L85" s="272">
        <v>374</v>
      </c>
      <c r="M85" s="272"/>
      <c r="N85" s="272">
        <v>563</v>
      </c>
      <c r="O85" s="272">
        <v>323</v>
      </c>
      <c r="P85" s="272">
        <v>240</v>
      </c>
      <c r="Q85" s="272"/>
      <c r="R85" s="272">
        <v>532</v>
      </c>
      <c r="S85" s="272">
        <v>284</v>
      </c>
      <c r="T85" s="272">
        <v>248</v>
      </c>
      <c r="U85" s="272"/>
      <c r="V85" s="272">
        <v>304</v>
      </c>
      <c r="W85" s="272">
        <v>142</v>
      </c>
      <c r="X85" s="272">
        <v>162</v>
      </c>
      <c r="Y85" s="272"/>
      <c r="Z85" s="272">
        <v>0</v>
      </c>
      <c r="AA85" s="272">
        <v>0</v>
      </c>
      <c r="AB85" s="272">
        <v>0</v>
      </c>
      <c r="AD85" s="108" t="s">
        <v>103</v>
      </c>
      <c r="AE85" s="103">
        <f t="shared" si="19"/>
        <v>34.74920425858852</v>
      </c>
      <c r="AF85" s="103">
        <f t="shared" si="20"/>
        <v>38.896276595744681</v>
      </c>
      <c r="AG85" s="103">
        <f t="shared" si="21"/>
        <v>30.680582735377254</v>
      </c>
      <c r="AH85" s="143"/>
      <c r="AI85" s="103">
        <f t="shared" si="22"/>
        <v>35.858393604872482</v>
      </c>
      <c r="AJ85" s="103">
        <f t="shared" si="23"/>
        <v>39.813486370157818</v>
      </c>
      <c r="AK85" s="103">
        <f t="shared" si="24"/>
        <v>31.386861313868614</v>
      </c>
      <c r="AL85" s="106"/>
      <c r="AM85" s="103">
        <f t="shared" si="25"/>
        <v>38.354253835425382</v>
      </c>
      <c r="AN85" s="103">
        <f t="shared" si="26"/>
        <v>41.720629047178534</v>
      </c>
      <c r="AO85" s="103">
        <f t="shared" si="27"/>
        <v>34.953271028037385</v>
      </c>
      <c r="AP85" s="106"/>
      <c r="AQ85" s="103">
        <f t="shared" si="28"/>
        <v>34.183363691560416</v>
      </c>
      <c r="AR85" s="103">
        <f t="shared" si="29"/>
        <v>39.680589680589677</v>
      </c>
      <c r="AS85" s="103">
        <f t="shared" si="30"/>
        <v>28.811524609843936</v>
      </c>
      <c r="AT85" s="106"/>
      <c r="AU85" s="103">
        <f t="shared" si="31"/>
        <v>37.464788732394368</v>
      </c>
      <c r="AV85" s="103">
        <f t="shared" si="32"/>
        <v>42.261904761904759</v>
      </c>
      <c r="AW85" s="103">
        <f t="shared" si="33"/>
        <v>33.155080213903744</v>
      </c>
      <c r="AX85" s="106"/>
      <c r="AY85" s="103">
        <f t="shared" si="34"/>
        <v>24.01263823064771</v>
      </c>
      <c r="AZ85" s="103">
        <f t="shared" si="35"/>
        <v>25.771324863883848</v>
      </c>
      <c r="BA85" s="103">
        <f t="shared" si="36"/>
        <v>22.657342657342657</v>
      </c>
      <c r="BB85" s="143"/>
      <c r="BC85" s="103">
        <v>0</v>
      </c>
      <c r="BD85" s="103">
        <v>0</v>
      </c>
      <c r="BE85" s="103">
        <v>0</v>
      </c>
    </row>
    <row r="86" spans="1:60" ht="15" customHeight="1" x14ac:dyDescent="0.2">
      <c r="A86" s="108" t="s">
        <v>104</v>
      </c>
      <c r="B86" s="272">
        <v>2498</v>
      </c>
      <c r="C86" s="272">
        <v>1318</v>
      </c>
      <c r="D86" s="272">
        <v>1180</v>
      </c>
      <c r="E86" s="272"/>
      <c r="F86" s="272">
        <v>627</v>
      </c>
      <c r="G86" s="272">
        <v>348</v>
      </c>
      <c r="H86" s="272">
        <v>279</v>
      </c>
      <c r="I86" s="272"/>
      <c r="J86" s="272">
        <v>631</v>
      </c>
      <c r="K86" s="272">
        <v>347</v>
      </c>
      <c r="L86" s="272">
        <v>284</v>
      </c>
      <c r="M86" s="272"/>
      <c r="N86" s="272">
        <v>400</v>
      </c>
      <c r="O86" s="272">
        <v>210</v>
      </c>
      <c r="P86" s="272">
        <v>190</v>
      </c>
      <c r="Q86" s="272"/>
      <c r="R86" s="272">
        <v>489</v>
      </c>
      <c r="S86" s="272">
        <v>258</v>
      </c>
      <c r="T86" s="272">
        <v>231</v>
      </c>
      <c r="U86" s="272"/>
      <c r="V86" s="272">
        <v>351</v>
      </c>
      <c r="W86" s="272">
        <v>155</v>
      </c>
      <c r="X86" s="272">
        <v>196</v>
      </c>
      <c r="Y86" s="272"/>
      <c r="Z86" s="272">
        <v>0</v>
      </c>
      <c r="AA86" s="272">
        <v>0</v>
      </c>
      <c r="AB86" s="272">
        <v>0</v>
      </c>
      <c r="AD86" s="108" t="s">
        <v>104</v>
      </c>
      <c r="AE86" s="103">
        <f t="shared" si="19"/>
        <v>29.706267094779403</v>
      </c>
      <c r="AF86" s="103">
        <f t="shared" si="20"/>
        <v>32.146341463414636</v>
      </c>
      <c r="AG86" s="103">
        <f t="shared" si="21"/>
        <v>27.384543977721048</v>
      </c>
      <c r="AH86" s="143"/>
      <c r="AI86" s="103">
        <f t="shared" si="22"/>
        <v>27.11937716262976</v>
      </c>
      <c r="AJ86" s="103">
        <f t="shared" si="23"/>
        <v>30.260869565217391</v>
      </c>
      <c r="AK86" s="103">
        <f t="shared" si="24"/>
        <v>24.010327022375215</v>
      </c>
      <c r="AL86" s="106"/>
      <c r="AM86" s="103">
        <f t="shared" si="25"/>
        <v>33.350951374207192</v>
      </c>
      <c r="AN86" s="103">
        <f t="shared" si="26"/>
        <v>35.699588477366255</v>
      </c>
      <c r="AO86" s="103">
        <f t="shared" si="27"/>
        <v>30.869565217391305</v>
      </c>
      <c r="AP86" s="106"/>
      <c r="AQ86" s="103">
        <f t="shared" si="28"/>
        <v>26.109660574412537</v>
      </c>
      <c r="AR86" s="103">
        <f t="shared" si="29"/>
        <v>28.340080971659919</v>
      </c>
      <c r="AS86" s="103">
        <f t="shared" si="30"/>
        <v>24.020227560050568</v>
      </c>
      <c r="AT86" s="106"/>
      <c r="AU86" s="103">
        <f t="shared" si="31"/>
        <v>33.86426592797784</v>
      </c>
      <c r="AV86" s="103">
        <f t="shared" si="32"/>
        <v>37.229437229437231</v>
      </c>
      <c r="AW86" s="103">
        <f t="shared" si="33"/>
        <v>30.758988015978694</v>
      </c>
      <c r="AX86" s="106"/>
      <c r="AY86" s="103">
        <f t="shared" si="34"/>
        <v>28.559804719283971</v>
      </c>
      <c r="AZ86" s="103">
        <f t="shared" si="35"/>
        <v>28.492647058823529</v>
      </c>
      <c r="BA86" s="103">
        <f t="shared" si="36"/>
        <v>28.613138686131386</v>
      </c>
      <c r="BB86" s="143"/>
      <c r="BC86" s="103">
        <v>0</v>
      </c>
      <c r="BD86" s="103">
        <v>0</v>
      </c>
      <c r="BE86" s="103">
        <v>0</v>
      </c>
    </row>
    <row r="87" spans="1:60" ht="15" customHeight="1" thickBot="1" x14ac:dyDescent="0.25">
      <c r="A87" s="123" t="s">
        <v>105</v>
      </c>
      <c r="B87" s="272">
        <v>429</v>
      </c>
      <c r="C87" s="272">
        <v>239</v>
      </c>
      <c r="D87" s="272">
        <v>190</v>
      </c>
      <c r="E87" s="272"/>
      <c r="F87" s="272">
        <v>129</v>
      </c>
      <c r="G87" s="272">
        <v>66</v>
      </c>
      <c r="H87" s="272">
        <v>63</v>
      </c>
      <c r="I87" s="272"/>
      <c r="J87" s="272">
        <v>96</v>
      </c>
      <c r="K87" s="272">
        <v>50</v>
      </c>
      <c r="L87" s="272">
        <v>46</v>
      </c>
      <c r="M87" s="272"/>
      <c r="N87" s="272">
        <v>77</v>
      </c>
      <c r="O87" s="272">
        <v>44</v>
      </c>
      <c r="P87" s="272">
        <v>33</v>
      </c>
      <c r="Q87" s="272"/>
      <c r="R87" s="272">
        <v>83</v>
      </c>
      <c r="S87" s="272">
        <v>50</v>
      </c>
      <c r="T87" s="272">
        <v>33</v>
      </c>
      <c r="U87" s="272"/>
      <c r="V87" s="272">
        <v>44</v>
      </c>
      <c r="W87" s="272">
        <v>29</v>
      </c>
      <c r="X87" s="272">
        <v>15</v>
      </c>
      <c r="Y87" s="272"/>
      <c r="Z87" s="272">
        <v>0</v>
      </c>
      <c r="AA87" s="272">
        <v>0</v>
      </c>
      <c r="AB87" s="272">
        <v>0</v>
      </c>
      <c r="AD87" s="123" t="s">
        <v>105</v>
      </c>
      <c r="AE87" s="105">
        <f t="shared" si="19"/>
        <v>37.142857142857146</v>
      </c>
      <c r="AF87" s="105">
        <f t="shared" si="20"/>
        <v>38.424437299035368</v>
      </c>
      <c r="AG87" s="105">
        <f t="shared" si="21"/>
        <v>35.647279549718576</v>
      </c>
      <c r="AH87" s="156"/>
      <c r="AI87" s="105">
        <f t="shared" si="22"/>
        <v>34.864864864864863</v>
      </c>
      <c r="AJ87" s="105">
        <f t="shared" si="23"/>
        <v>32.038834951456316</v>
      </c>
      <c r="AK87" s="105">
        <f t="shared" si="24"/>
        <v>38.414634146341463</v>
      </c>
      <c r="AL87" s="101"/>
      <c r="AM87" s="105">
        <f t="shared" si="25"/>
        <v>35.687732342007436</v>
      </c>
      <c r="AN87" s="105">
        <f t="shared" si="26"/>
        <v>36.764705882352942</v>
      </c>
      <c r="AO87" s="105">
        <f t="shared" si="27"/>
        <v>34.586466165413533</v>
      </c>
      <c r="AP87" s="101"/>
      <c r="AQ87" s="105">
        <f t="shared" si="28"/>
        <v>39.285714285714285</v>
      </c>
      <c r="AR87" s="105">
        <f t="shared" si="29"/>
        <v>39.63963963963964</v>
      </c>
      <c r="AS87" s="105">
        <f t="shared" si="30"/>
        <v>38.82352941176471</v>
      </c>
      <c r="AT87" s="101"/>
      <c r="AU87" s="105">
        <f t="shared" si="31"/>
        <v>43.005181347150256</v>
      </c>
      <c r="AV87" s="105">
        <f t="shared" si="32"/>
        <v>51.546391752577314</v>
      </c>
      <c r="AW87" s="105">
        <f t="shared" si="33"/>
        <v>34.375</v>
      </c>
      <c r="AX87" s="101"/>
      <c r="AY87" s="105">
        <f t="shared" si="34"/>
        <v>34.645669291338585</v>
      </c>
      <c r="AZ87" s="105">
        <f t="shared" si="35"/>
        <v>40.277777777777779</v>
      </c>
      <c r="BA87" s="105">
        <f t="shared" si="36"/>
        <v>27.27272727272727</v>
      </c>
      <c r="BB87" s="156"/>
      <c r="BC87" s="105">
        <v>0</v>
      </c>
      <c r="BD87" s="105">
        <v>0</v>
      </c>
      <c r="BE87" s="105">
        <v>0</v>
      </c>
    </row>
    <row r="88" spans="1:60" ht="15" customHeight="1" x14ac:dyDescent="0.2">
      <c r="A88" s="317" t="s">
        <v>256</v>
      </c>
      <c r="B88" s="317"/>
      <c r="C88" s="317"/>
      <c r="D88" s="317"/>
      <c r="E88" s="317"/>
      <c r="F88" s="317"/>
      <c r="G88" s="317"/>
      <c r="H88" s="317"/>
      <c r="I88" s="317"/>
      <c r="J88" s="317"/>
      <c r="K88" s="317"/>
      <c r="L88" s="317"/>
      <c r="M88" s="317"/>
      <c r="N88" s="317"/>
      <c r="O88" s="317"/>
      <c r="P88" s="317"/>
      <c r="Q88" s="317"/>
      <c r="R88" s="317"/>
      <c r="S88" s="317"/>
      <c r="T88" s="317"/>
      <c r="U88" s="317"/>
      <c r="V88" s="317"/>
      <c r="W88" s="317"/>
      <c r="X88" s="317"/>
      <c r="Y88" s="317"/>
      <c r="Z88" s="317"/>
      <c r="AA88" s="317"/>
      <c r="AB88" s="317"/>
      <c r="AD88" s="317" t="s">
        <v>256</v>
      </c>
      <c r="AE88" s="317"/>
      <c r="AF88" s="317"/>
      <c r="AG88" s="317"/>
      <c r="AH88" s="317"/>
      <c r="AI88" s="317"/>
      <c r="AJ88" s="317"/>
      <c r="AK88" s="317"/>
      <c r="AL88" s="317"/>
      <c r="AM88" s="317"/>
      <c r="AN88" s="317"/>
      <c r="AO88" s="317"/>
      <c r="AP88" s="317"/>
      <c r="AQ88" s="317"/>
      <c r="AR88" s="317"/>
      <c r="AS88" s="317"/>
      <c r="AT88" s="317"/>
      <c r="AU88" s="317"/>
      <c r="AV88" s="317"/>
      <c r="AW88" s="317"/>
      <c r="AX88" s="317"/>
      <c r="AY88" s="317"/>
      <c r="AZ88" s="317"/>
      <c r="BA88" s="317"/>
      <c r="BB88" s="317"/>
      <c r="BC88" s="317"/>
      <c r="BD88" s="317"/>
      <c r="BE88" s="317"/>
    </row>
    <row r="89" spans="1:60" ht="15" customHeight="1" x14ac:dyDescent="0.2">
      <c r="A89" s="318" t="s">
        <v>242</v>
      </c>
      <c r="B89" s="318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D89" s="318" t="s">
        <v>242</v>
      </c>
      <c r="AE89" s="318"/>
      <c r="AF89" s="318"/>
      <c r="AG89" s="318"/>
      <c r="AH89" s="318"/>
      <c r="AI89" s="318"/>
      <c r="AJ89" s="318"/>
      <c r="AK89" s="318"/>
      <c r="AL89" s="318"/>
      <c r="AM89" s="318"/>
      <c r="AN89" s="318"/>
      <c r="AO89" s="318"/>
      <c r="AP89" s="318"/>
      <c r="AQ89" s="318"/>
      <c r="AR89" s="318"/>
      <c r="AS89" s="318"/>
      <c r="AT89" s="318"/>
      <c r="AU89" s="318"/>
      <c r="AV89" s="318"/>
      <c r="AW89" s="318"/>
      <c r="AX89" s="318"/>
      <c r="AY89" s="318"/>
      <c r="AZ89" s="318"/>
      <c r="BA89" s="318"/>
      <c r="BB89" s="318"/>
      <c r="BC89" s="318"/>
      <c r="BD89" s="318"/>
      <c r="BE89" s="318"/>
    </row>
    <row r="91" spans="1:60" ht="15" customHeight="1" x14ac:dyDescent="0.2">
      <c r="Z91" s="29"/>
      <c r="AA91" s="308" t="s">
        <v>356</v>
      </c>
      <c r="AB91" s="308"/>
      <c r="BF91" s="29"/>
      <c r="BG91" s="308" t="s">
        <v>356</v>
      </c>
      <c r="BH91" s="308"/>
    </row>
    <row r="92" spans="1:60" ht="15" customHeight="1" x14ac:dyDescent="0.2">
      <c r="Z92" s="30"/>
      <c r="AA92" s="308"/>
      <c r="AB92" s="308"/>
      <c r="BF92" s="30"/>
      <c r="BG92" s="308"/>
      <c r="BH92" s="308"/>
    </row>
    <row r="96" spans="1:60" ht="15" customHeight="1" x14ac:dyDescent="0.2">
      <c r="A96" s="326" t="s">
        <v>305</v>
      </c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D96" s="326" t="s">
        <v>304</v>
      </c>
      <c r="AE96" s="326"/>
      <c r="AF96" s="326"/>
      <c r="AG96" s="326"/>
      <c r="AH96" s="326"/>
      <c r="AI96" s="326"/>
      <c r="AJ96" s="326"/>
      <c r="AK96" s="326"/>
      <c r="AL96" s="326"/>
      <c r="AM96" s="326"/>
      <c r="AN96" s="326"/>
      <c r="AO96" s="326"/>
      <c r="AP96" s="326"/>
      <c r="AQ96" s="326"/>
      <c r="AR96" s="326"/>
      <c r="AS96" s="326"/>
      <c r="AT96" s="326"/>
      <c r="AU96" s="326"/>
      <c r="AV96" s="326"/>
      <c r="AW96" s="326"/>
      <c r="AX96" s="326"/>
      <c r="AY96" s="326"/>
      <c r="AZ96" s="326"/>
      <c r="BA96" s="326"/>
      <c r="BB96" s="326"/>
      <c r="BC96" s="326"/>
      <c r="BD96" s="326"/>
      <c r="BE96" s="326"/>
      <c r="BF96" s="102"/>
    </row>
    <row r="97" spans="1:58" ht="15" customHeight="1" x14ac:dyDescent="0.2">
      <c r="A97" s="325" t="s">
        <v>152</v>
      </c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5"/>
      <c r="AB97" s="325"/>
      <c r="AD97" s="325" t="s">
        <v>153</v>
      </c>
      <c r="AE97" s="325"/>
      <c r="AF97" s="325"/>
      <c r="AG97" s="325"/>
      <c r="AH97" s="325"/>
      <c r="AI97" s="325"/>
      <c r="AJ97" s="325"/>
      <c r="AK97" s="325"/>
      <c r="AL97" s="325"/>
      <c r="AM97" s="325"/>
      <c r="AN97" s="325"/>
      <c r="AO97" s="325"/>
      <c r="AP97" s="325"/>
      <c r="AQ97" s="325"/>
      <c r="AR97" s="325"/>
      <c r="AS97" s="325"/>
      <c r="AT97" s="325"/>
      <c r="AU97" s="325"/>
      <c r="AV97" s="325"/>
      <c r="AW97" s="325"/>
      <c r="AX97" s="325"/>
      <c r="AY97" s="325"/>
      <c r="AZ97" s="325"/>
      <c r="BA97" s="325"/>
      <c r="BB97" s="325"/>
      <c r="BC97" s="325"/>
      <c r="BD97" s="325"/>
      <c r="BE97" s="325"/>
      <c r="BF97" s="102"/>
    </row>
    <row r="98" spans="1:58" ht="15" customHeight="1" x14ac:dyDescent="0.2">
      <c r="A98" s="321" t="s">
        <v>254</v>
      </c>
      <c r="B98" s="321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D98" s="321" t="s">
        <v>254</v>
      </c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102"/>
    </row>
    <row r="99" spans="1:58" ht="15" customHeight="1" x14ac:dyDescent="0.2">
      <c r="A99" s="321" t="s">
        <v>264</v>
      </c>
      <c r="B99" s="321"/>
      <c r="C99" s="321"/>
      <c r="D99" s="321"/>
      <c r="E99" s="321"/>
      <c r="F99" s="321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D99" s="321" t="s">
        <v>264</v>
      </c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1"/>
      <c r="AS99" s="321"/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102"/>
    </row>
    <row r="100" spans="1:58" ht="15" customHeight="1" x14ac:dyDescent="0.2">
      <c r="A100" s="321" t="s">
        <v>248</v>
      </c>
      <c r="B100" s="321"/>
      <c r="C100" s="321"/>
      <c r="D100" s="321"/>
      <c r="E100" s="321"/>
      <c r="F100" s="321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D100" s="321" t="s">
        <v>248</v>
      </c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  <c r="AP100" s="321"/>
      <c r="AQ100" s="321"/>
      <c r="AR100" s="321"/>
      <c r="AS100" s="321"/>
      <c r="AT100" s="321"/>
      <c r="AU100" s="321"/>
      <c r="AV100" s="321"/>
      <c r="AW100" s="321"/>
      <c r="AX100" s="321"/>
      <c r="AY100" s="321"/>
      <c r="AZ100" s="321"/>
      <c r="BA100" s="321"/>
      <c r="BB100" s="321"/>
      <c r="BC100" s="321"/>
      <c r="BD100" s="321"/>
      <c r="BE100" s="321"/>
      <c r="BF100" s="102"/>
    </row>
    <row r="101" spans="1:58" ht="15" customHeight="1" x14ac:dyDescent="0.2">
      <c r="A101" s="321" t="s">
        <v>513</v>
      </c>
      <c r="B101" s="321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D101" s="321" t="s">
        <v>513</v>
      </c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  <c r="AP101" s="321"/>
      <c r="AQ101" s="321"/>
      <c r="AR101" s="321"/>
      <c r="AS101" s="321"/>
      <c r="AT101" s="321"/>
      <c r="AU101" s="321"/>
      <c r="AV101" s="321"/>
      <c r="AW101" s="321"/>
      <c r="AX101" s="321"/>
      <c r="AY101" s="321"/>
      <c r="AZ101" s="321"/>
      <c r="BA101" s="321"/>
      <c r="BB101" s="321"/>
      <c r="BC101" s="321"/>
      <c r="BD101" s="321"/>
      <c r="BE101" s="321"/>
      <c r="BF101" s="102"/>
    </row>
    <row r="102" spans="1:58" ht="15" customHeight="1" thickBot="1" x14ac:dyDescent="0.25">
      <c r="A102" s="100"/>
      <c r="B102" s="142"/>
      <c r="C102" s="100"/>
      <c r="D102" s="100"/>
      <c r="E102" s="100"/>
      <c r="F102" s="101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D102" s="100"/>
      <c r="AE102" s="142"/>
      <c r="AF102" s="100"/>
      <c r="AG102" s="100"/>
      <c r="AH102" s="100"/>
      <c r="AI102" s="101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2"/>
    </row>
    <row r="103" spans="1:58" ht="15" customHeight="1" x14ac:dyDescent="0.2">
      <c r="A103" s="323" t="s">
        <v>260</v>
      </c>
      <c r="B103" s="316" t="s">
        <v>19</v>
      </c>
      <c r="C103" s="316"/>
      <c r="D103" s="316"/>
      <c r="E103" s="109"/>
      <c r="F103" s="316" t="s">
        <v>116</v>
      </c>
      <c r="G103" s="316"/>
      <c r="H103" s="316"/>
      <c r="I103" s="109"/>
      <c r="J103" s="316" t="s">
        <v>117</v>
      </c>
      <c r="K103" s="316"/>
      <c r="L103" s="316"/>
      <c r="M103" s="109"/>
      <c r="N103" s="316" t="s">
        <v>118</v>
      </c>
      <c r="O103" s="316"/>
      <c r="P103" s="316"/>
      <c r="Q103" s="109"/>
      <c r="R103" s="316" t="s">
        <v>119</v>
      </c>
      <c r="S103" s="316"/>
      <c r="T103" s="316"/>
      <c r="U103" s="109"/>
      <c r="V103" s="316" t="s">
        <v>120</v>
      </c>
      <c r="W103" s="316"/>
      <c r="X103" s="316"/>
      <c r="Y103" s="109"/>
      <c r="Z103" s="316" t="s">
        <v>121</v>
      </c>
      <c r="AA103" s="316"/>
      <c r="AB103" s="316"/>
      <c r="AD103" s="323" t="s">
        <v>260</v>
      </c>
      <c r="AE103" s="316" t="s">
        <v>19</v>
      </c>
      <c r="AF103" s="316"/>
      <c r="AG103" s="316"/>
      <c r="AH103" s="109"/>
      <c r="AI103" s="316" t="s">
        <v>116</v>
      </c>
      <c r="AJ103" s="316"/>
      <c r="AK103" s="316"/>
      <c r="AL103" s="109"/>
      <c r="AM103" s="316" t="s">
        <v>117</v>
      </c>
      <c r="AN103" s="316"/>
      <c r="AO103" s="316"/>
      <c r="AP103" s="109"/>
      <c r="AQ103" s="316" t="s">
        <v>118</v>
      </c>
      <c r="AR103" s="316"/>
      <c r="AS103" s="316"/>
      <c r="AT103" s="109"/>
      <c r="AU103" s="316" t="s">
        <v>119</v>
      </c>
      <c r="AV103" s="316"/>
      <c r="AW103" s="316"/>
      <c r="AX103" s="109"/>
      <c r="AY103" s="316" t="s">
        <v>120</v>
      </c>
      <c r="AZ103" s="316"/>
      <c r="BA103" s="316"/>
      <c r="BB103" s="109"/>
      <c r="BC103" s="316" t="s">
        <v>121</v>
      </c>
      <c r="BD103" s="316"/>
      <c r="BE103" s="316"/>
      <c r="BF103" s="102"/>
    </row>
    <row r="104" spans="1:58" ht="15" customHeight="1" thickBot="1" x14ac:dyDescent="0.25">
      <c r="A104" s="324"/>
      <c r="B104" s="110" t="s">
        <v>70</v>
      </c>
      <c r="C104" s="110" t="s">
        <v>71</v>
      </c>
      <c r="D104" s="110" t="s">
        <v>72</v>
      </c>
      <c r="E104" s="111"/>
      <c r="F104" s="110" t="s">
        <v>70</v>
      </c>
      <c r="G104" s="110" t="s">
        <v>71</v>
      </c>
      <c r="H104" s="110" t="s">
        <v>72</v>
      </c>
      <c r="I104" s="111"/>
      <c r="J104" s="110" t="s">
        <v>70</v>
      </c>
      <c r="K104" s="110" t="s">
        <v>71</v>
      </c>
      <c r="L104" s="110" t="s">
        <v>72</v>
      </c>
      <c r="M104" s="111"/>
      <c r="N104" s="110" t="s">
        <v>70</v>
      </c>
      <c r="O104" s="110" t="s">
        <v>71</v>
      </c>
      <c r="P104" s="110" t="s">
        <v>72</v>
      </c>
      <c r="Q104" s="111"/>
      <c r="R104" s="110" t="s">
        <v>70</v>
      </c>
      <c r="S104" s="110" t="s">
        <v>71</v>
      </c>
      <c r="T104" s="110" t="s">
        <v>72</v>
      </c>
      <c r="U104" s="111"/>
      <c r="V104" s="110" t="s">
        <v>70</v>
      </c>
      <c r="W104" s="110" t="s">
        <v>71</v>
      </c>
      <c r="X104" s="110" t="s">
        <v>72</v>
      </c>
      <c r="Y104" s="111"/>
      <c r="Z104" s="110" t="s">
        <v>70</v>
      </c>
      <c r="AA104" s="110" t="s">
        <v>71</v>
      </c>
      <c r="AB104" s="110" t="s">
        <v>72</v>
      </c>
      <c r="AD104" s="324"/>
      <c r="AE104" s="110" t="s">
        <v>70</v>
      </c>
      <c r="AF104" s="110" t="s">
        <v>71</v>
      </c>
      <c r="AG104" s="110" t="s">
        <v>72</v>
      </c>
      <c r="AH104" s="111"/>
      <c r="AI104" s="110" t="s">
        <v>70</v>
      </c>
      <c r="AJ104" s="110" t="s">
        <v>71</v>
      </c>
      <c r="AK104" s="110" t="s">
        <v>72</v>
      </c>
      <c r="AL104" s="111"/>
      <c r="AM104" s="110" t="s">
        <v>70</v>
      </c>
      <c r="AN104" s="110" t="s">
        <v>71</v>
      </c>
      <c r="AO104" s="110" t="s">
        <v>72</v>
      </c>
      <c r="AP104" s="111"/>
      <c r="AQ104" s="110" t="s">
        <v>70</v>
      </c>
      <c r="AR104" s="110" t="s">
        <v>71</v>
      </c>
      <c r="AS104" s="110" t="s">
        <v>72</v>
      </c>
      <c r="AT104" s="111"/>
      <c r="AU104" s="110" t="s">
        <v>70</v>
      </c>
      <c r="AV104" s="110" t="s">
        <v>71</v>
      </c>
      <c r="AW104" s="110" t="s">
        <v>72</v>
      </c>
      <c r="AX104" s="111"/>
      <c r="AY104" s="110" t="s">
        <v>70</v>
      </c>
      <c r="AZ104" s="110" t="s">
        <v>71</v>
      </c>
      <c r="BA104" s="110" t="s">
        <v>72</v>
      </c>
      <c r="BB104" s="111"/>
      <c r="BC104" s="110" t="s">
        <v>70</v>
      </c>
      <c r="BD104" s="110" t="s">
        <v>71</v>
      </c>
      <c r="BE104" s="110" t="s">
        <v>72</v>
      </c>
      <c r="BF104" s="102"/>
    </row>
    <row r="105" spans="1:58" ht="15" customHeight="1" x14ac:dyDescent="0.2">
      <c r="A105" s="104"/>
      <c r="B105" s="98"/>
      <c r="C105" s="98"/>
      <c r="D105" s="98"/>
      <c r="E105" s="99"/>
      <c r="F105" s="98"/>
      <c r="G105" s="98"/>
      <c r="H105" s="98"/>
      <c r="I105" s="99"/>
      <c r="J105" s="98"/>
      <c r="K105" s="98"/>
      <c r="L105" s="98"/>
      <c r="M105" s="99"/>
      <c r="N105" s="98"/>
      <c r="O105" s="98"/>
      <c r="P105" s="98"/>
      <c r="Q105" s="99"/>
      <c r="R105" s="98"/>
      <c r="S105" s="98"/>
      <c r="T105" s="98"/>
      <c r="U105" s="99"/>
      <c r="V105" s="98"/>
      <c r="W105" s="98"/>
      <c r="X105" s="98"/>
      <c r="Y105" s="99"/>
      <c r="Z105" s="98"/>
      <c r="AA105" s="98"/>
      <c r="AB105" s="98"/>
      <c r="AD105" s="104"/>
      <c r="AE105" s="98"/>
      <c r="AF105" s="98"/>
      <c r="AG105" s="98"/>
      <c r="AH105" s="99"/>
      <c r="AI105" s="98"/>
      <c r="AJ105" s="98"/>
      <c r="AK105" s="98"/>
      <c r="AL105" s="99"/>
      <c r="AM105" s="98"/>
      <c r="AN105" s="98"/>
      <c r="AO105" s="98"/>
      <c r="AP105" s="99"/>
      <c r="AQ105" s="98"/>
      <c r="AR105" s="98"/>
      <c r="AS105" s="98"/>
      <c r="AT105" s="99"/>
      <c r="AU105" s="98"/>
      <c r="AV105" s="98"/>
      <c r="AW105" s="98"/>
      <c r="AX105" s="99"/>
      <c r="AY105" s="98"/>
      <c r="AZ105" s="98"/>
      <c r="BA105" s="98"/>
      <c r="BB105" s="99"/>
      <c r="BC105" s="98"/>
      <c r="BD105" s="98"/>
      <c r="BE105" s="98"/>
      <c r="BF105" s="102"/>
    </row>
    <row r="106" spans="1:58" ht="15" customHeight="1" x14ac:dyDescent="0.25">
      <c r="A106" s="151" t="s">
        <v>262</v>
      </c>
      <c r="B106" s="153">
        <f>+F106+J106+N106+R106+V106+Z106</f>
        <v>23189</v>
      </c>
      <c r="C106" s="153">
        <f>+G106+K106+O106+S106+W106+AA106</f>
        <v>13117</v>
      </c>
      <c r="D106" s="153">
        <f>+H106+L106+P106+T106+X106+AB106</f>
        <v>10072</v>
      </c>
      <c r="E106" s="153"/>
      <c r="F106" s="153">
        <f>SUM(F108:F134)</f>
        <v>8319</v>
      </c>
      <c r="G106" s="153">
        <f>SUM(G108:G134)</f>
        <v>4860</v>
      </c>
      <c r="H106" s="153">
        <f>SUM(H108:H134)</f>
        <v>3459</v>
      </c>
      <c r="I106" s="153"/>
      <c r="J106" s="153">
        <f>SUM(J108:J134)</f>
        <v>5923</v>
      </c>
      <c r="K106" s="153">
        <f>SUM(K108:K134)</f>
        <v>3325</v>
      </c>
      <c r="L106" s="153">
        <f>SUM(L108:L134)</f>
        <v>2598</v>
      </c>
      <c r="M106" s="153"/>
      <c r="N106" s="153">
        <f>SUM(N108:N134)</f>
        <v>2632</v>
      </c>
      <c r="O106" s="153">
        <f>SUM(O108:O134)</f>
        <v>1491</v>
      </c>
      <c r="P106" s="153">
        <f>SUM(P108:P134)</f>
        <v>1141</v>
      </c>
      <c r="Q106" s="153"/>
      <c r="R106" s="153">
        <f>SUM(R108:R134)</f>
        <v>4916</v>
      </c>
      <c r="S106" s="153">
        <f>SUM(S108:S134)</f>
        <v>2698</v>
      </c>
      <c r="T106" s="153">
        <f>SUM(T108:T134)</f>
        <v>2218</v>
      </c>
      <c r="U106" s="153"/>
      <c r="V106" s="153">
        <f>SUM(V108:V134)</f>
        <v>1399</v>
      </c>
      <c r="W106" s="153">
        <f>SUM(W108:W134)</f>
        <v>743</v>
      </c>
      <c r="X106" s="153">
        <f>SUM(X108:X134)</f>
        <v>656</v>
      </c>
      <c r="Y106" s="153"/>
      <c r="Z106" s="153">
        <f>SUM(Z108:Z134)</f>
        <v>0</v>
      </c>
      <c r="AA106" s="153">
        <f>SUM(AA108:AA134)</f>
        <v>0</v>
      </c>
      <c r="AB106" s="153">
        <f>SUM(AB108:AB134)</f>
        <v>0</v>
      </c>
      <c r="AD106" s="151" t="s">
        <v>262</v>
      </c>
      <c r="AE106" s="159">
        <f>+B106/(B106+B13+B59)*100</f>
        <v>10.72973685793475</v>
      </c>
      <c r="AF106" s="159">
        <f>+C106/(C106+C13+C59)*100</f>
        <v>12.212539336722344</v>
      </c>
      <c r="AG106" s="159">
        <f>+D106/(D106+D13+D59)*100</f>
        <v>9.264761344089484</v>
      </c>
      <c r="AH106" s="160"/>
      <c r="AI106" s="159">
        <f>+F106/(F106+F13+F59)*100</f>
        <v>14.429681537500869</v>
      </c>
      <c r="AJ106" s="159">
        <f>+G106/(G106+G13+G59)*100</f>
        <v>16.32735335617819</v>
      </c>
      <c r="AK106" s="159">
        <f>+H106/(H106+H13+H59)*100</f>
        <v>12.404073728752779</v>
      </c>
      <c r="AL106" s="160"/>
      <c r="AM106" s="159">
        <f>+J106/(J106+J13+J59)*100</f>
        <v>11.966865339933326</v>
      </c>
      <c r="AN106" s="159">
        <f>+K106/(K106+K13+K59)*100</f>
        <v>13.392137908812632</v>
      </c>
      <c r="AO106" s="159">
        <f>+L106/(L106+L13+L59)*100</f>
        <v>10.532290104187782</v>
      </c>
      <c r="AP106" s="160"/>
      <c r="AQ106" s="159">
        <f>+N106/(N106+N13+N59)*100</f>
        <v>6.3854047890535917</v>
      </c>
      <c r="AR106" s="159">
        <f>+O106/(O106+O13+O59)*100</f>
        <v>7.3636902410114589</v>
      </c>
      <c r="AS106" s="159">
        <f>+P106/(P106+P13+P59)*100</f>
        <v>5.4408468837919033</v>
      </c>
      <c r="AT106" s="160"/>
      <c r="AU106" s="159">
        <f>+R106/(R106+R13+R59)*100</f>
        <v>13.61471142129168</v>
      </c>
      <c r="AV106" s="159">
        <f>+S106/(S106+S13+S59)*100</f>
        <v>15.188875752969654</v>
      </c>
      <c r="AW106" s="159">
        <f>+T106/(T106+T13+T59)*100</f>
        <v>12.090487871354592</v>
      </c>
      <c r="AX106" s="160"/>
      <c r="AY106" s="159">
        <f>+V106/(V106+V13+V59)*100</f>
        <v>4.5002734261910122</v>
      </c>
      <c r="AZ106" s="159">
        <f>+W106/(W106+W13+W59)*100</f>
        <v>5.1269666022633178</v>
      </c>
      <c r="BA106" s="159">
        <f>+X106/(X106+X13+X59)*100</f>
        <v>3.9529978909310031</v>
      </c>
      <c r="BB106" s="160"/>
      <c r="BC106" s="159">
        <f>+Z106/(Z106+Z13+Z59)*100</f>
        <v>0</v>
      </c>
      <c r="BD106" s="159">
        <f>+AA106/(AA106+AA13+AA59)*100</f>
        <v>0</v>
      </c>
      <c r="BE106" s="159">
        <f>+AB106/(AB106+AB13+AB59)*100</f>
        <v>0</v>
      </c>
      <c r="BF106" s="162"/>
    </row>
    <row r="107" spans="1:58" ht="15" customHeight="1" x14ac:dyDescent="0.2">
      <c r="A107" s="108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D107" s="108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02"/>
    </row>
    <row r="108" spans="1:58" ht="15" customHeight="1" x14ac:dyDescent="0.2">
      <c r="A108" s="108" t="s">
        <v>79</v>
      </c>
      <c r="B108" s="272">
        <v>2524</v>
      </c>
      <c r="C108" s="272">
        <v>1370</v>
      </c>
      <c r="D108" s="272">
        <v>1154</v>
      </c>
      <c r="E108" s="272"/>
      <c r="F108" s="272">
        <v>947</v>
      </c>
      <c r="G108" s="272">
        <v>544</v>
      </c>
      <c r="H108" s="272">
        <v>403</v>
      </c>
      <c r="I108" s="272"/>
      <c r="J108" s="272">
        <v>602</v>
      </c>
      <c r="K108" s="272">
        <v>324</v>
      </c>
      <c r="L108" s="272">
        <v>278</v>
      </c>
      <c r="M108" s="272"/>
      <c r="N108" s="272">
        <v>302</v>
      </c>
      <c r="O108" s="272">
        <v>179</v>
      </c>
      <c r="P108" s="272">
        <v>123</v>
      </c>
      <c r="Q108" s="272"/>
      <c r="R108" s="272">
        <v>527</v>
      </c>
      <c r="S108" s="272">
        <v>245</v>
      </c>
      <c r="T108" s="272">
        <v>282</v>
      </c>
      <c r="U108" s="272"/>
      <c r="V108" s="272">
        <v>146</v>
      </c>
      <c r="W108" s="272">
        <v>78</v>
      </c>
      <c r="X108" s="272">
        <v>68</v>
      </c>
      <c r="Y108" s="272"/>
      <c r="Z108" s="272">
        <v>0</v>
      </c>
      <c r="AA108" s="272">
        <v>0</v>
      </c>
      <c r="AB108" s="272">
        <v>0</v>
      </c>
      <c r="AD108" s="108" t="s">
        <v>79</v>
      </c>
      <c r="AE108" s="103">
        <f t="shared" ref="AE108:AE134" si="38">+B108/(B108+B15+B61)*100</f>
        <v>16.154633896569383</v>
      </c>
      <c r="AF108" s="103">
        <f t="shared" ref="AF108:AF134" si="39">+C108/(C108+C15+C61)*100</f>
        <v>16.91149240834465</v>
      </c>
      <c r="AG108" s="103">
        <f t="shared" ref="AG108:AG134" si="40">+D108/(D108+D15+D61)*100</f>
        <v>15.339625149541405</v>
      </c>
      <c r="AH108" s="143"/>
      <c r="AI108" s="103">
        <f t="shared" ref="AI108:AI134" si="41">+F108/(F108+F15+F61)*100</f>
        <v>21.348061316501351</v>
      </c>
      <c r="AJ108" s="103">
        <f t="shared" ref="AJ108:AJ134" si="42">+G108/(G108+G15+G61)*100</f>
        <v>22.619542619542621</v>
      </c>
      <c r="AK108" s="103">
        <f t="shared" ref="AK108:AK134" si="43">+H108/(H108+H15+H61)*100</f>
        <v>19.842442146725752</v>
      </c>
      <c r="AL108" s="106"/>
      <c r="AM108" s="103">
        <f t="shared" ref="AM108:AM134" si="44">+J108/(J108+J15+J61)*100</f>
        <v>16.943428088938926</v>
      </c>
      <c r="AN108" s="103">
        <f t="shared" ref="AN108:AN134" si="45">+K108/(K108+K15+K61)*100</f>
        <v>17.252396166134183</v>
      </c>
      <c r="AO108" s="103">
        <f t="shared" ref="AO108:AO134" si="46">+L108/(L108+L15+L61)*100</f>
        <v>16.597014925373134</v>
      </c>
      <c r="AP108" s="106"/>
      <c r="AQ108" s="103">
        <f t="shared" ref="AQ108:AQ134" si="47">+N108/(N108+N15+N61)*100</f>
        <v>10.457063711911358</v>
      </c>
      <c r="AR108" s="103">
        <f t="shared" ref="AR108:AR134" si="48">+O108/(O108+O15+O61)*100</f>
        <v>12.021490933512425</v>
      </c>
      <c r="AS108" s="103">
        <f t="shared" ref="AS108:AS134" si="49">+P108/(P108+P15+P61)*100</f>
        <v>8.7919942816297354</v>
      </c>
      <c r="AT108" s="106"/>
      <c r="AU108" s="103">
        <f t="shared" ref="AU108:AU134" si="50">+R108/(R108+R15+R61)*100</f>
        <v>21.130713712910985</v>
      </c>
      <c r="AV108" s="103">
        <f t="shared" ref="AV108:AV134" si="51">+S108/(S108+S15+S61)*100</f>
        <v>20.331950207468878</v>
      </c>
      <c r="AW108" s="103">
        <f t="shared" ref="AW108:AW134" si="52">+T108/(T108+T15+T61)*100</f>
        <v>21.87742435996897</v>
      </c>
      <c r="AX108" s="106"/>
      <c r="AY108" s="103">
        <f t="shared" ref="AY108:AY134" si="53">+V108/(V108+V15+V61)*100</f>
        <v>6.5236818588025018</v>
      </c>
      <c r="AZ108" s="103">
        <f t="shared" ref="AZ108:AZ134" si="54">+W108/(W108+W15+W61)*100</f>
        <v>7.0333633904418393</v>
      </c>
      <c r="BA108" s="103">
        <f t="shared" ref="BA108:BA134" si="55">+X108/(X108+X15+X61)*100</f>
        <v>6.0230292294065544</v>
      </c>
      <c r="BB108" s="143"/>
      <c r="BC108" s="103" t="s">
        <v>61</v>
      </c>
      <c r="BD108" s="103" t="s">
        <v>61</v>
      </c>
      <c r="BE108" s="103" t="s">
        <v>61</v>
      </c>
      <c r="BF108" s="102"/>
    </row>
    <row r="109" spans="1:58" ht="15" customHeight="1" x14ac:dyDescent="0.2">
      <c r="A109" s="108" t="s">
        <v>80</v>
      </c>
      <c r="B109" s="272">
        <v>2241</v>
      </c>
      <c r="C109" s="272">
        <v>1292</v>
      </c>
      <c r="D109" s="272">
        <v>949</v>
      </c>
      <c r="E109" s="272"/>
      <c r="F109" s="272">
        <v>741</v>
      </c>
      <c r="G109" s="272">
        <v>449</v>
      </c>
      <c r="H109" s="272">
        <v>292</v>
      </c>
      <c r="I109" s="272"/>
      <c r="J109" s="272">
        <v>651</v>
      </c>
      <c r="K109" s="272">
        <v>350</v>
      </c>
      <c r="L109" s="272">
        <v>301</v>
      </c>
      <c r="M109" s="272"/>
      <c r="N109" s="272">
        <v>232</v>
      </c>
      <c r="O109" s="272">
        <v>141</v>
      </c>
      <c r="P109" s="272">
        <v>91</v>
      </c>
      <c r="Q109" s="272"/>
      <c r="R109" s="272">
        <v>511</v>
      </c>
      <c r="S109" s="272">
        <v>300</v>
      </c>
      <c r="T109" s="272">
        <v>211</v>
      </c>
      <c r="U109" s="272"/>
      <c r="V109" s="272">
        <v>106</v>
      </c>
      <c r="W109" s="272">
        <v>52</v>
      </c>
      <c r="X109" s="272">
        <v>54</v>
      </c>
      <c r="Y109" s="272"/>
      <c r="Z109" s="272">
        <v>0</v>
      </c>
      <c r="AA109" s="272">
        <v>0</v>
      </c>
      <c r="AB109" s="272">
        <v>0</v>
      </c>
      <c r="AD109" s="108" t="s">
        <v>80</v>
      </c>
      <c r="AE109" s="103">
        <f t="shared" si="38"/>
        <v>11.485239852398523</v>
      </c>
      <c r="AF109" s="103">
        <f t="shared" si="39"/>
        <v>13.20253423257715</v>
      </c>
      <c r="AG109" s="103">
        <f t="shared" si="40"/>
        <v>9.7573514291589554</v>
      </c>
      <c r="AH109" s="143"/>
      <c r="AI109" s="103">
        <f t="shared" si="41"/>
        <v>15.335264900662251</v>
      </c>
      <c r="AJ109" s="103">
        <f t="shared" si="42"/>
        <v>17.874203821656049</v>
      </c>
      <c r="AK109" s="103">
        <f t="shared" si="43"/>
        <v>12.586206896551724</v>
      </c>
      <c r="AL109" s="106"/>
      <c r="AM109" s="103">
        <f t="shared" si="44"/>
        <v>14.839297925689538</v>
      </c>
      <c r="AN109" s="103">
        <f t="shared" si="45"/>
        <v>15.60410164957646</v>
      </c>
      <c r="AO109" s="103">
        <f t="shared" si="46"/>
        <v>14.039179104477611</v>
      </c>
      <c r="AP109" s="106"/>
      <c r="AQ109" s="103">
        <f t="shared" si="47"/>
        <v>5.9824651882413615</v>
      </c>
      <c r="AR109" s="103">
        <f t="shared" si="48"/>
        <v>7.4682203389830502</v>
      </c>
      <c r="AS109" s="103">
        <f t="shared" si="49"/>
        <v>4.5728643216080407</v>
      </c>
      <c r="AT109" s="106"/>
      <c r="AU109" s="103">
        <f t="shared" si="50"/>
        <v>14.911000875401225</v>
      </c>
      <c r="AV109" s="103">
        <f t="shared" si="51"/>
        <v>17.084282460136674</v>
      </c>
      <c r="AW109" s="103">
        <f t="shared" si="52"/>
        <v>12.627169359664872</v>
      </c>
      <c r="AX109" s="106"/>
      <c r="AY109" s="103">
        <f t="shared" si="53"/>
        <v>3.6426116838487976</v>
      </c>
      <c r="AZ109" s="103">
        <f t="shared" si="54"/>
        <v>3.8690476190476191</v>
      </c>
      <c r="BA109" s="103">
        <f t="shared" si="55"/>
        <v>3.4482758620689653</v>
      </c>
      <c r="BB109" s="143"/>
      <c r="BC109" s="103">
        <f t="shared" ref="BC109:BE110" si="56">+Z109/(Z109+Z16+Z62)*100</f>
        <v>0</v>
      </c>
      <c r="BD109" s="103">
        <f t="shared" si="56"/>
        <v>0</v>
      </c>
      <c r="BE109" s="103">
        <f t="shared" si="56"/>
        <v>0</v>
      </c>
      <c r="BF109" s="102"/>
    </row>
    <row r="110" spans="1:58" ht="15" customHeight="1" x14ac:dyDescent="0.2">
      <c r="A110" s="108" t="s">
        <v>81</v>
      </c>
      <c r="B110" s="272">
        <v>2255</v>
      </c>
      <c r="C110" s="272">
        <v>1251</v>
      </c>
      <c r="D110" s="272">
        <v>1004</v>
      </c>
      <c r="E110" s="272"/>
      <c r="F110" s="272">
        <v>977</v>
      </c>
      <c r="G110" s="272">
        <v>572</v>
      </c>
      <c r="H110" s="272">
        <v>405</v>
      </c>
      <c r="I110" s="272"/>
      <c r="J110" s="272">
        <v>613</v>
      </c>
      <c r="K110" s="272">
        <v>316</v>
      </c>
      <c r="L110" s="272">
        <v>297</v>
      </c>
      <c r="M110" s="272"/>
      <c r="N110" s="272">
        <v>193</v>
      </c>
      <c r="O110" s="272">
        <v>103</v>
      </c>
      <c r="P110" s="272">
        <v>90</v>
      </c>
      <c r="Q110" s="272"/>
      <c r="R110" s="272">
        <v>361</v>
      </c>
      <c r="S110" s="272">
        <v>211</v>
      </c>
      <c r="T110" s="272">
        <v>150</v>
      </c>
      <c r="U110" s="272"/>
      <c r="V110" s="272">
        <v>111</v>
      </c>
      <c r="W110" s="272">
        <v>49</v>
      </c>
      <c r="X110" s="272">
        <v>62</v>
      </c>
      <c r="Y110" s="272"/>
      <c r="Z110" s="272">
        <v>0</v>
      </c>
      <c r="AA110" s="272">
        <v>0</v>
      </c>
      <c r="AB110" s="272">
        <v>0</v>
      </c>
      <c r="AD110" s="108" t="s">
        <v>81</v>
      </c>
      <c r="AE110" s="103">
        <f t="shared" si="38"/>
        <v>14.903178904236336</v>
      </c>
      <c r="AF110" s="103">
        <f t="shared" si="39"/>
        <v>16.657789613848202</v>
      </c>
      <c r="AG110" s="103">
        <f t="shared" si="40"/>
        <v>13.174124130691512</v>
      </c>
      <c r="AH110" s="143"/>
      <c r="AI110" s="103">
        <f t="shared" si="41"/>
        <v>22.988235294117647</v>
      </c>
      <c r="AJ110" s="103">
        <f t="shared" si="42"/>
        <v>25.98818718764198</v>
      </c>
      <c r="AK110" s="103">
        <f t="shared" si="43"/>
        <v>19.765739385065885</v>
      </c>
      <c r="AL110" s="106"/>
      <c r="AM110" s="103">
        <f t="shared" si="44"/>
        <v>17.321277196948291</v>
      </c>
      <c r="AN110" s="103">
        <f t="shared" si="45"/>
        <v>18.361417780360256</v>
      </c>
      <c r="AO110" s="103">
        <f t="shared" si="46"/>
        <v>16.336633663366339</v>
      </c>
      <c r="AP110" s="106"/>
      <c r="AQ110" s="103">
        <f t="shared" si="47"/>
        <v>6.5114709851551957</v>
      </c>
      <c r="AR110" s="103">
        <f t="shared" si="48"/>
        <v>7.2688779110797466</v>
      </c>
      <c r="AS110" s="103">
        <f t="shared" si="49"/>
        <v>5.817711700064641</v>
      </c>
      <c r="AT110" s="106"/>
      <c r="AU110" s="103">
        <f t="shared" si="50"/>
        <v>15.952275740167918</v>
      </c>
      <c r="AV110" s="103">
        <f t="shared" si="51"/>
        <v>18.525021949078138</v>
      </c>
      <c r="AW110" s="103">
        <f t="shared" si="52"/>
        <v>13.345195729537366</v>
      </c>
      <c r="AX110" s="106"/>
      <c r="AY110" s="103">
        <f t="shared" si="53"/>
        <v>5.7933194154488517</v>
      </c>
      <c r="AZ110" s="103">
        <f t="shared" si="54"/>
        <v>5.46875</v>
      </c>
      <c r="BA110" s="103">
        <f t="shared" si="55"/>
        <v>6.0784313725490193</v>
      </c>
      <c r="BB110" s="143"/>
      <c r="BC110" s="103">
        <f t="shared" si="56"/>
        <v>0</v>
      </c>
      <c r="BD110" s="103">
        <f t="shared" si="56"/>
        <v>0</v>
      </c>
      <c r="BE110" s="103">
        <f t="shared" si="56"/>
        <v>0</v>
      </c>
      <c r="BF110" s="102"/>
    </row>
    <row r="111" spans="1:58" ht="15" customHeight="1" x14ac:dyDescent="0.2">
      <c r="A111" s="108" t="s">
        <v>82</v>
      </c>
      <c r="B111" s="272">
        <v>1858</v>
      </c>
      <c r="C111" s="272">
        <v>994</v>
      </c>
      <c r="D111" s="272">
        <v>864</v>
      </c>
      <c r="E111" s="272"/>
      <c r="F111" s="272">
        <v>862</v>
      </c>
      <c r="G111" s="272">
        <v>476</v>
      </c>
      <c r="H111" s="272">
        <v>386</v>
      </c>
      <c r="I111" s="272"/>
      <c r="J111" s="272">
        <v>294</v>
      </c>
      <c r="K111" s="272">
        <v>151</v>
      </c>
      <c r="L111" s="272">
        <v>143</v>
      </c>
      <c r="M111" s="272"/>
      <c r="N111" s="272">
        <v>184</v>
      </c>
      <c r="O111" s="272">
        <v>104</v>
      </c>
      <c r="P111" s="272">
        <v>80</v>
      </c>
      <c r="Q111" s="272"/>
      <c r="R111" s="272">
        <v>339</v>
      </c>
      <c r="S111" s="272">
        <v>177</v>
      </c>
      <c r="T111" s="272">
        <v>162</v>
      </c>
      <c r="U111" s="272"/>
      <c r="V111" s="272">
        <v>179</v>
      </c>
      <c r="W111" s="272">
        <v>86</v>
      </c>
      <c r="X111" s="272">
        <v>93</v>
      </c>
      <c r="Y111" s="272"/>
      <c r="Z111" s="272">
        <v>0</v>
      </c>
      <c r="AA111" s="272">
        <v>0</v>
      </c>
      <c r="AB111" s="272">
        <v>0</v>
      </c>
      <c r="AD111" s="108" t="s">
        <v>82</v>
      </c>
      <c r="AE111" s="103">
        <f t="shared" si="38"/>
        <v>15.273325113029182</v>
      </c>
      <c r="AF111" s="103">
        <f t="shared" si="39"/>
        <v>16.864608076009503</v>
      </c>
      <c r="AG111" s="103">
        <f t="shared" si="40"/>
        <v>13.777706904799873</v>
      </c>
      <c r="AH111" s="143"/>
      <c r="AI111" s="103">
        <f t="shared" si="41"/>
        <v>23.449401523394993</v>
      </c>
      <c r="AJ111" s="103">
        <f t="shared" si="42"/>
        <v>25.536480686695278</v>
      </c>
      <c r="AK111" s="103">
        <f t="shared" si="43"/>
        <v>21.302428256070641</v>
      </c>
      <c r="AL111" s="106"/>
      <c r="AM111" s="103">
        <f t="shared" si="44"/>
        <v>10.788990825688073</v>
      </c>
      <c r="AN111" s="103">
        <f t="shared" si="45"/>
        <v>11.535523300229181</v>
      </c>
      <c r="AO111" s="103">
        <f t="shared" si="46"/>
        <v>10.098870056497175</v>
      </c>
      <c r="AP111" s="106"/>
      <c r="AQ111" s="103">
        <f t="shared" si="47"/>
        <v>7.9105760963026652</v>
      </c>
      <c r="AR111" s="103">
        <f t="shared" si="48"/>
        <v>9.1954022988505741</v>
      </c>
      <c r="AS111" s="103">
        <f t="shared" si="49"/>
        <v>6.6945606694560666</v>
      </c>
      <c r="AT111" s="106"/>
      <c r="AU111" s="103">
        <f t="shared" si="50"/>
        <v>18.245425188374597</v>
      </c>
      <c r="AV111" s="103">
        <f t="shared" si="51"/>
        <v>19.688542825361512</v>
      </c>
      <c r="AW111" s="103">
        <f t="shared" si="52"/>
        <v>16.892596454640248</v>
      </c>
      <c r="AX111" s="106"/>
      <c r="AY111" s="103">
        <f t="shared" si="53"/>
        <v>11.329113924050633</v>
      </c>
      <c r="AZ111" s="103">
        <f t="shared" si="54"/>
        <v>12.445730824891461</v>
      </c>
      <c r="BA111" s="103">
        <f t="shared" si="55"/>
        <v>10.46119235095613</v>
      </c>
      <c r="BB111" s="143"/>
      <c r="BC111" s="103">
        <v>0</v>
      </c>
      <c r="BD111" s="103">
        <v>0</v>
      </c>
      <c r="BE111" s="103">
        <v>0</v>
      </c>
      <c r="BF111" s="102"/>
    </row>
    <row r="112" spans="1:58" ht="15" customHeight="1" x14ac:dyDescent="0.2">
      <c r="A112" s="108" t="s">
        <v>83</v>
      </c>
      <c r="B112" s="272">
        <v>335</v>
      </c>
      <c r="C112" s="272">
        <v>176</v>
      </c>
      <c r="D112" s="272">
        <v>159</v>
      </c>
      <c r="E112" s="272"/>
      <c r="F112" s="272">
        <v>78</v>
      </c>
      <c r="G112" s="272">
        <v>44</v>
      </c>
      <c r="H112" s="272">
        <v>34</v>
      </c>
      <c r="I112" s="272"/>
      <c r="J112" s="272">
        <v>75</v>
      </c>
      <c r="K112" s="272">
        <v>35</v>
      </c>
      <c r="L112" s="272">
        <v>40</v>
      </c>
      <c r="M112" s="272"/>
      <c r="N112" s="272">
        <v>50</v>
      </c>
      <c r="O112" s="272">
        <v>23</v>
      </c>
      <c r="P112" s="272">
        <v>27</v>
      </c>
      <c r="Q112" s="272"/>
      <c r="R112" s="272">
        <v>96</v>
      </c>
      <c r="S112" s="272">
        <v>54</v>
      </c>
      <c r="T112" s="272">
        <v>42</v>
      </c>
      <c r="U112" s="272"/>
      <c r="V112" s="272">
        <v>36</v>
      </c>
      <c r="W112" s="272">
        <v>20</v>
      </c>
      <c r="X112" s="272">
        <v>16</v>
      </c>
      <c r="Y112" s="272"/>
      <c r="Z112" s="272">
        <v>0</v>
      </c>
      <c r="AA112" s="272">
        <v>0</v>
      </c>
      <c r="AB112" s="272">
        <v>0</v>
      </c>
      <c r="AD112" s="108" t="s">
        <v>83</v>
      </c>
      <c r="AE112" s="103">
        <f t="shared" si="38"/>
        <v>10.908498860306089</v>
      </c>
      <c r="AF112" s="103">
        <f t="shared" si="39"/>
        <v>11.35483870967742</v>
      </c>
      <c r="AG112" s="103">
        <f t="shared" si="40"/>
        <v>10.453648915187378</v>
      </c>
      <c r="AH112" s="143"/>
      <c r="AI112" s="103">
        <f t="shared" si="41"/>
        <v>10.955056179775282</v>
      </c>
      <c r="AJ112" s="103">
        <f t="shared" si="42"/>
        <v>11.518324607329843</v>
      </c>
      <c r="AK112" s="103">
        <f t="shared" si="43"/>
        <v>10.303030303030303</v>
      </c>
      <c r="AL112" s="106"/>
      <c r="AM112" s="103">
        <f t="shared" si="44"/>
        <v>10.744985673352435</v>
      </c>
      <c r="AN112" s="103">
        <f t="shared" si="45"/>
        <v>9.9150141643059495</v>
      </c>
      <c r="AO112" s="103">
        <f t="shared" si="46"/>
        <v>11.594202898550725</v>
      </c>
      <c r="AP112" s="106"/>
      <c r="AQ112" s="103">
        <f t="shared" si="47"/>
        <v>8.3056478405315612</v>
      </c>
      <c r="AR112" s="103">
        <f t="shared" si="48"/>
        <v>7.4918566775244306</v>
      </c>
      <c r="AS112" s="103">
        <f t="shared" si="49"/>
        <v>9.1525423728813564</v>
      </c>
      <c r="AT112" s="106"/>
      <c r="AU112" s="103">
        <f t="shared" si="50"/>
        <v>16.551724137931036</v>
      </c>
      <c r="AV112" s="103">
        <f t="shared" si="51"/>
        <v>18.685121107266436</v>
      </c>
      <c r="AW112" s="103">
        <f t="shared" si="52"/>
        <v>14.432989690721648</v>
      </c>
      <c r="AX112" s="106"/>
      <c r="AY112" s="103">
        <f t="shared" si="53"/>
        <v>7.5156576200417531</v>
      </c>
      <c r="AZ112" s="103">
        <f t="shared" si="54"/>
        <v>9.1324200913241995</v>
      </c>
      <c r="BA112" s="103">
        <f t="shared" si="55"/>
        <v>6.1538461538461542</v>
      </c>
      <c r="BB112" s="143"/>
      <c r="BC112" s="103">
        <v>0</v>
      </c>
      <c r="BD112" s="103">
        <v>0</v>
      </c>
      <c r="BE112" s="103">
        <v>0</v>
      </c>
      <c r="BF112" s="102"/>
    </row>
    <row r="113" spans="1:58" ht="15" customHeight="1" x14ac:dyDescent="0.2">
      <c r="A113" s="108" t="s">
        <v>84</v>
      </c>
      <c r="B113" s="272">
        <v>390</v>
      </c>
      <c r="C113" s="272">
        <v>246</v>
      </c>
      <c r="D113" s="272">
        <v>144</v>
      </c>
      <c r="E113" s="272"/>
      <c r="F113" s="272">
        <v>138</v>
      </c>
      <c r="G113" s="272">
        <v>91</v>
      </c>
      <c r="H113" s="272">
        <v>47</v>
      </c>
      <c r="I113" s="272"/>
      <c r="J113" s="272">
        <v>93</v>
      </c>
      <c r="K113" s="272">
        <v>68</v>
      </c>
      <c r="L113" s="272">
        <v>25</v>
      </c>
      <c r="M113" s="272"/>
      <c r="N113" s="272">
        <v>49</v>
      </c>
      <c r="O113" s="272">
        <v>28</v>
      </c>
      <c r="P113" s="272">
        <v>21</v>
      </c>
      <c r="Q113" s="272"/>
      <c r="R113" s="272">
        <v>99</v>
      </c>
      <c r="S113" s="272">
        <v>52</v>
      </c>
      <c r="T113" s="272">
        <v>47</v>
      </c>
      <c r="U113" s="272"/>
      <c r="V113" s="272">
        <v>11</v>
      </c>
      <c r="W113" s="272">
        <v>7</v>
      </c>
      <c r="X113" s="272">
        <v>4</v>
      </c>
      <c r="Y113" s="272"/>
      <c r="Z113" s="272">
        <v>0</v>
      </c>
      <c r="AA113" s="272">
        <v>0</v>
      </c>
      <c r="AB113" s="272">
        <v>0</v>
      </c>
      <c r="AD113" s="108" t="s">
        <v>84</v>
      </c>
      <c r="AE113" s="103">
        <f t="shared" si="38"/>
        <v>5.3852526926263469</v>
      </c>
      <c r="AF113" s="103">
        <f t="shared" si="39"/>
        <v>6.7103109656301143</v>
      </c>
      <c r="AG113" s="103">
        <f t="shared" si="40"/>
        <v>4.0268456375838921</v>
      </c>
      <c r="AH113" s="143"/>
      <c r="AI113" s="103">
        <f t="shared" si="41"/>
        <v>7.1874999999999991</v>
      </c>
      <c r="AJ113" s="103">
        <f t="shared" si="42"/>
        <v>9.036742800397219</v>
      </c>
      <c r="AK113" s="103">
        <f t="shared" si="43"/>
        <v>5.1478641840087622</v>
      </c>
      <c r="AL113" s="106"/>
      <c r="AM113" s="103">
        <f t="shared" si="44"/>
        <v>5.8527375707992446</v>
      </c>
      <c r="AN113" s="103">
        <f t="shared" si="45"/>
        <v>8.2424242424242422</v>
      </c>
      <c r="AO113" s="103">
        <f t="shared" si="46"/>
        <v>3.2722513089005236</v>
      </c>
      <c r="AP113" s="106"/>
      <c r="AQ113" s="103">
        <f t="shared" si="47"/>
        <v>3.346994535519126</v>
      </c>
      <c r="AR113" s="103">
        <f t="shared" si="48"/>
        <v>3.9603960396039604</v>
      </c>
      <c r="AS113" s="103">
        <f t="shared" si="49"/>
        <v>2.7741083223249667</v>
      </c>
      <c r="AT113" s="106"/>
      <c r="AU113" s="103">
        <f t="shared" si="50"/>
        <v>7.7952755905511815</v>
      </c>
      <c r="AV113" s="103">
        <f t="shared" si="51"/>
        <v>8.2408874801901746</v>
      </c>
      <c r="AW113" s="103">
        <f t="shared" si="52"/>
        <v>7.3552425665101726</v>
      </c>
      <c r="AX113" s="106"/>
      <c r="AY113" s="103">
        <f t="shared" si="53"/>
        <v>1.1011011011011012</v>
      </c>
      <c r="AZ113" s="103">
        <f t="shared" si="54"/>
        <v>1.411290322580645</v>
      </c>
      <c r="BA113" s="103">
        <f t="shared" si="55"/>
        <v>0.79522862823061624</v>
      </c>
      <c r="BB113" s="143"/>
      <c r="BC113" s="103">
        <v>0</v>
      </c>
      <c r="BD113" s="103">
        <v>0</v>
      </c>
      <c r="BE113" s="103">
        <v>0</v>
      </c>
      <c r="BF113" s="102"/>
    </row>
    <row r="114" spans="1:58" ht="15" customHeight="1" x14ac:dyDescent="0.2">
      <c r="A114" s="108" t="s">
        <v>85</v>
      </c>
      <c r="B114" s="272">
        <v>119</v>
      </c>
      <c r="C114" s="272">
        <v>77</v>
      </c>
      <c r="D114" s="272">
        <v>42</v>
      </c>
      <c r="E114" s="272"/>
      <c r="F114" s="272">
        <v>19</v>
      </c>
      <c r="G114" s="272">
        <v>9</v>
      </c>
      <c r="H114" s="272">
        <v>10</v>
      </c>
      <c r="I114" s="272"/>
      <c r="J114" s="272">
        <v>38</v>
      </c>
      <c r="K114" s="272">
        <v>26</v>
      </c>
      <c r="L114" s="272">
        <v>12</v>
      </c>
      <c r="M114" s="272"/>
      <c r="N114" s="272">
        <v>2</v>
      </c>
      <c r="O114" s="272">
        <v>2</v>
      </c>
      <c r="P114" s="272">
        <v>0</v>
      </c>
      <c r="Q114" s="272"/>
      <c r="R114" s="272">
        <v>42</v>
      </c>
      <c r="S114" s="272">
        <v>32</v>
      </c>
      <c r="T114" s="272">
        <v>10</v>
      </c>
      <c r="U114" s="272"/>
      <c r="V114" s="272">
        <v>18</v>
      </c>
      <c r="W114" s="272">
        <v>8</v>
      </c>
      <c r="X114" s="272">
        <v>10</v>
      </c>
      <c r="Y114" s="272"/>
      <c r="Z114" s="272">
        <v>0</v>
      </c>
      <c r="AA114" s="272">
        <v>0</v>
      </c>
      <c r="AB114" s="272">
        <v>0</v>
      </c>
      <c r="AD114" s="108" t="s">
        <v>85</v>
      </c>
      <c r="AE114" s="103">
        <f t="shared" si="38"/>
        <v>7.3275862068965507</v>
      </c>
      <c r="AF114" s="103">
        <f t="shared" si="39"/>
        <v>9.4478527607361951</v>
      </c>
      <c r="AG114" s="103">
        <f t="shared" si="40"/>
        <v>5.1915945611866503</v>
      </c>
      <c r="AH114" s="143"/>
      <c r="AI114" s="103">
        <f t="shared" si="41"/>
        <v>5.2054794520547949</v>
      </c>
      <c r="AJ114" s="103">
        <f t="shared" si="42"/>
        <v>5.202312138728324</v>
      </c>
      <c r="AK114" s="103">
        <f t="shared" si="43"/>
        <v>5.2083333333333339</v>
      </c>
      <c r="AL114" s="106"/>
      <c r="AM114" s="103">
        <f t="shared" si="44"/>
        <v>10.674157303370785</v>
      </c>
      <c r="AN114" s="103">
        <f t="shared" si="45"/>
        <v>13.829787234042554</v>
      </c>
      <c r="AO114" s="103">
        <f t="shared" si="46"/>
        <v>7.1428571428571423</v>
      </c>
      <c r="AP114" s="106"/>
      <c r="AQ114" s="103">
        <f t="shared" si="47"/>
        <v>0.70175438596491224</v>
      </c>
      <c r="AR114" s="103">
        <f t="shared" si="48"/>
        <v>1.4184397163120568</v>
      </c>
      <c r="AS114" s="103">
        <f t="shared" si="49"/>
        <v>0</v>
      </c>
      <c r="AT114" s="106"/>
      <c r="AU114" s="103">
        <f t="shared" si="50"/>
        <v>15</v>
      </c>
      <c r="AV114" s="103">
        <f t="shared" si="51"/>
        <v>21.768707482993197</v>
      </c>
      <c r="AW114" s="103">
        <f t="shared" si="52"/>
        <v>7.518796992481203</v>
      </c>
      <c r="AX114" s="106"/>
      <c r="AY114" s="103">
        <f t="shared" si="53"/>
        <v>5.7324840764331215</v>
      </c>
      <c r="AZ114" s="103">
        <f t="shared" si="54"/>
        <v>5.2631578947368416</v>
      </c>
      <c r="BA114" s="103">
        <f t="shared" si="55"/>
        <v>6.1728395061728394</v>
      </c>
      <c r="BB114" s="143"/>
      <c r="BC114" s="103">
        <v>0</v>
      </c>
      <c r="BD114" s="103">
        <v>0</v>
      </c>
      <c r="BE114" s="103">
        <v>0</v>
      </c>
      <c r="BF114" s="102"/>
    </row>
    <row r="115" spans="1:58" ht="15" customHeight="1" x14ac:dyDescent="0.2">
      <c r="A115" s="108" t="s">
        <v>86</v>
      </c>
      <c r="B115" s="272">
        <v>2319</v>
      </c>
      <c r="C115" s="272">
        <v>1333</v>
      </c>
      <c r="D115" s="272">
        <v>986</v>
      </c>
      <c r="E115" s="272"/>
      <c r="F115" s="272">
        <v>781</v>
      </c>
      <c r="G115" s="272">
        <v>462</v>
      </c>
      <c r="H115" s="272">
        <v>319</v>
      </c>
      <c r="I115" s="272"/>
      <c r="J115" s="272">
        <v>629</v>
      </c>
      <c r="K115" s="272">
        <v>370</v>
      </c>
      <c r="L115" s="272">
        <v>259</v>
      </c>
      <c r="M115" s="272"/>
      <c r="N115" s="272">
        <v>282</v>
      </c>
      <c r="O115" s="272">
        <v>155</v>
      </c>
      <c r="P115" s="272">
        <v>127</v>
      </c>
      <c r="Q115" s="272"/>
      <c r="R115" s="272">
        <v>499</v>
      </c>
      <c r="S115" s="272">
        <v>276</v>
      </c>
      <c r="T115" s="272">
        <v>223</v>
      </c>
      <c r="U115" s="272"/>
      <c r="V115" s="272">
        <v>128</v>
      </c>
      <c r="W115" s="272">
        <v>70</v>
      </c>
      <c r="X115" s="272">
        <v>58</v>
      </c>
      <c r="Y115" s="272"/>
      <c r="Z115" s="272">
        <v>0</v>
      </c>
      <c r="AA115" s="272">
        <v>0</v>
      </c>
      <c r="AB115" s="272">
        <v>0</v>
      </c>
      <c r="AD115" s="108" t="s">
        <v>86</v>
      </c>
      <c r="AE115" s="103">
        <f t="shared" si="38"/>
        <v>11.305577223088923</v>
      </c>
      <c r="AF115" s="103">
        <f t="shared" si="39"/>
        <v>13.26500149268584</v>
      </c>
      <c r="AG115" s="103">
        <f t="shared" si="40"/>
        <v>9.4236834559877671</v>
      </c>
      <c r="AH115" s="143"/>
      <c r="AI115" s="103">
        <f t="shared" si="41"/>
        <v>14.417574303119807</v>
      </c>
      <c r="AJ115" s="103">
        <f t="shared" si="42"/>
        <v>16.553206735936939</v>
      </c>
      <c r="AK115" s="103">
        <f t="shared" si="43"/>
        <v>12.147753236862147</v>
      </c>
      <c r="AL115" s="106"/>
      <c r="AM115" s="103">
        <f t="shared" si="44"/>
        <v>13.471835510816021</v>
      </c>
      <c r="AN115" s="103">
        <f t="shared" si="45"/>
        <v>15.99654128837008</v>
      </c>
      <c r="AO115" s="103">
        <f t="shared" si="46"/>
        <v>10.993208828522921</v>
      </c>
      <c r="AP115" s="106"/>
      <c r="AQ115" s="103">
        <f t="shared" si="47"/>
        <v>7.0359281437125745</v>
      </c>
      <c r="AR115" s="103">
        <f t="shared" si="48"/>
        <v>8.064516129032258</v>
      </c>
      <c r="AS115" s="103">
        <f t="shared" si="49"/>
        <v>6.0882070949185048</v>
      </c>
      <c r="AT115" s="106"/>
      <c r="AU115" s="103">
        <f t="shared" si="50"/>
        <v>15.139563106796118</v>
      </c>
      <c r="AV115" s="103">
        <f t="shared" si="51"/>
        <v>17.692307692307693</v>
      </c>
      <c r="AW115" s="103">
        <f t="shared" si="52"/>
        <v>12.845622119815669</v>
      </c>
      <c r="AX115" s="106"/>
      <c r="AY115" s="103">
        <f t="shared" si="53"/>
        <v>4.2258171013535826</v>
      </c>
      <c r="AZ115" s="103">
        <f t="shared" si="54"/>
        <v>4.9400141143260416</v>
      </c>
      <c r="BA115" s="103">
        <f t="shared" si="55"/>
        <v>3.598014888337469</v>
      </c>
      <c r="BB115" s="143"/>
      <c r="BC115" s="103">
        <v>0</v>
      </c>
      <c r="BD115" s="103">
        <v>0</v>
      </c>
      <c r="BE115" s="103">
        <v>0</v>
      </c>
      <c r="BF115" s="102"/>
    </row>
    <row r="116" spans="1:58" ht="15" customHeight="1" x14ac:dyDescent="0.2">
      <c r="A116" s="108" t="s">
        <v>87</v>
      </c>
      <c r="B116" s="272">
        <v>768</v>
      </c>
      <c r="C116" s="272">
        <v>432</v>
      </c>
      <c r="D116" s="272">
        <v>336</v>
      </c>
      <c r="E116" s="272"/>
      <c r="F116" s="272">
        <v>219</v>
      </c>
      <c r="G116" s="272">
        <v>133</v>
      </c>
      <c r="H116" s="272">
        <v>86</v>
      </c>
      <c r="I116" s="272"/>
      <c r="J116" s="272">
        <v>205</v>
      </c>
      <c r="K116" s="272">
        <v>111</v>
      </c>
      <c r="L116" s="272">
        <v>94</v>
      </c>
      <c r="M116" s="272"/>
      <c r="N116" s="272">
        <v>94</v>
      </c>
      <c r="O116" s="272">
        <v>49</v>
      </c>
      <c r="P116" s="272">
        <v>45</v>
      </c>
      <c r="Q116" s="272"/>
      <c r="R116" s="272">
        <v>179</v>
      </c>
      <c r="S116" s="272">
        <v>100</v>
      </c>
      <c r="T116" s="272">
        <v>79</v>
      </c>
      <c r="U116" s="272"/>
      <c r="V116" s="272">
        <v>71</v>
      </c>
      <c r="W116" s="272">
        <v>39</v>
      </c>
      <c r="X116" s="272">
        <v>32</v>
      </c>
      <c r="Y116" s="272"/>
      <c r="Z116" s="272">
        <v>0</v>
      </c>
      <c r="AA116" s="272">
        <v>0</v>
      </c>
      <c r="AB116" s="272">
        <v>0</v>
      </c>
      <c r="AD116" s="108" t="s">
        <v>87</v>
      </c>
      <c r="AE116" s="103">
        <f t="shared" si="38"/>
        <v>8.0317925120267724</v>
      </c>
      <c r="AF116" s="103">
        <f t="shared" si="39"/>
        <v>9.2883250913781978</v>
      </c>
      <c r="AG116" s="103">
        <f t="shared" si="40"/>
        <v>6.8417837507635912</v>
      </c>
      <c r="AH116" s="143"/>
      <c r="AI116" s="103">
        <f t="shared" si="41"/>
        <v>10.724779627815867</v>
      </c>
      <c r="AJ116" s="103">
        <f t="shared" si="42"/>
        <v>13.461538461538462</v>
      </c>
      <c r="AK116" s="103">
        <f t="shared" si="43"/>
        <v>8.159392789373813</v>
      </c>
      <c r="AL116" s="106"/>
      <c r="AM116" s="103">
        <f t="shared" si="44"/>
        <v>9.5973782771535578</v>
      </c>
      <c r="AN116" s="103">
        <f t="shared" si="45"/>
        <v>10.412757973733584</v>
      </c>
      <c r="AO116" s="103">
        <f t="shared" si="46"/>
        <v>8.7850467289719631</v>
      </c>
      <c r="AP116" s="106"/>
      <c r="AQ116" s="103">
        <f t="shared" si="47"/>
        <v>5.1338066630256689</v>
      </c>
      <c r="AR116" s="103">
        <f t="shared" si="48"/>
        <v>5.4748603351955305</v>
      </c>
      <c r="AS116" s="103">
        <f t="shared" si="49"/>
        <v>4.8076923076923084</v>
      </c>
      <c r="AT116" s="106"/>
      <c r="AU116" s="103">
        <f t="shared" si="50"/>
        <v>10.48623315758641</v>
      </c>
      <c r="AV116" s="103">
        <f t="shared" si="51"/>
        <v>12.048192771084338</v>
      </c>
      <c r="AW116" s="103">
        <f t="shared" si="52"/>
        <v>9.007981755986318</v>
      </c>
      <c r="AX116" s="106"/>
      <c r="AY116" s="103">
        <f t="shared" si="53"/>
        <v>3.9488320355951054</v>
      </c>
      <c r="AZ116" s="103">
        <f t="shared" si="54"/>
        <v>4.5774647887323949</v>
      </c>
      <c r="BA116" s="103">
        <f t="shared" si="55"/>
        <v>3.382663847780127</v>
      </c>
      <c r="BB116" s="143"/>
      <c r="BC116" s="103">
        <v>0</v>
      </c>
      <c r="BD116" s="103">
        <v>0</v>
      </c>
      <c r="BE116" s="103">
        <v>0</v>
      </c>
      <c r="BF116" s="102"/>
    </row>
    <row r="117" spans="1:58" ht="15" customHeight="1" x14ac:dyDescent="0.2">
      <c r="A117" s="108" t="s">
        <v>88</v>
      </c>
      <c r="B117" s="272">
        <v>554</v>
      </c>
      <c r="C117" s="272">
        <v>365</v>
      </c>
      <c r="D117" s="272">
        <v>189</v>
      </c>
      <c r="E117" s="272"/>
      <c r="F117" s="272">
        <v>130</v>
      </c>
      <c r="G117" s="272">
        <v>89</v>
      </c>
      <c r="H117" s="272">
        <v>41</v>
      </c>
      <c r="I117" s="272"/>
      <c r="J117" s="272">
        <v>151</v>
      </c>
      <c r="K117" s="272">
        <v>97</v>
      </c>
      <c r="L117" s="272">
        <v>54</v>
      </c>
      <c r="M117" s="272"/>
      <c r="N117" s="272">
        <v>78</v>
      </c>
      <c r="O117" s="272">
        <v>52</v>
      </c>
      <c r="P117" s="272">
        <v>26</v>
      </c>
      <c r="Q117" s="272"/>
      <c r="R117" s="272">
        <v>152</v>
      </c>
      <c r="S117" s="272">
        <v>100</v>
      </c>
      <c r="T117" s="272">
        <v>52</v>
      </c>
      <c r="U117" s="272"/>
      <c r="V117" s="272">
        <v>43</v>
      </c>
      <c r="W117" s="272">
        <v>27</v>
      </c>
      <c r="X117" s="272">
        <v>16</v>
      </c>
      <c r="Y117" s="272"/>
      <c r="Z117" s="272">
        <v>0</v>
      </c>
      <c r="AA117" s="272">
        <v>0</v>
      </c>
      <c r="AB117" s="272">
        <v>0</v>
      </c>
      <c r="AD117" s="108" t="s">
        <v>88</v>
      </c>
      <c r="AE117" s="103">
        <f t="shared" si="38"/>
        <v>6.2415502478593963</v>
      </c>
      <c r="AF117" s="103">
        <f t="shared" si="39"/>
        <v>8.1673752517341693</v>
      </c>
      <c r="AG117" s="103">
        <f t="shared" si="40"/>
        <v>4.2886317222600407</v>
      </c>
      <c r="AH117" s="143"/>
      <c r="AI117" s="103">
        <f t="shared" si="41"/>
        <v>5.9523809523809517</v>
      </c>
      <c r="AJ117" s="103">
        <f t="shared" si="42"/>
        <v>7.5615972812234489</v>
      </c>
      <c r="AK117" s="103">
        <f t="shared" si="43"/>
        <v>4.0714995034756702</v>
      </c>
      <c r="AL117" s="106"/>
      <c r="AM117" s="103">
        <f t="shared" si="44"/>
        <v>7.6455696202531644</v>
      </c>
      <c r="AN117" s="103">
        <f t="shared" si="45"/>
        <v>9.6039603960396036</v>
      </c>
      <c r="AO117" s="103">
        <f t="shared" si="46"/>
        <v>5.5958549222797931</v>
      </c>
      <c r="AP117" s="106"/>
      <c r="AQ117" s="103">
        <f t="shared" si="47"/>
        <v>4.4142614601018675</v>
      </c>
      <c r="AR117" s="103">
        <f t="shared" si="48"/>
        <v>6.0115606936416182</v>
      </c>
      <c r="AS117" s="103">
        <f t="shared" si="49"/>
        <v>2.8824833702882482</v>
      </c>
      <c r="AT117" s="106"/>
      <c r="AU117" s="103">
        <f t="shared" si="50"/>
        <v>9.2457420924574212</v>
      </c>
      <c r="AV117" s="103">
        <f t="shared" si="51"/>
        <v>12.67427122940431</v>
      </c>
      <c r="AW117" s="103">
        <f t="shared" si="52"/>
        <v>6.0818713450292394</v>
      </c>
      <c r="AX117" s="106"/>
      <c r="AY117" s="103">
        <f t="shared" si="53"/>
        <v>3.2924961715160794</v>
      </c>
      <c r="AZ117" s="103">
        <f t="shared" si="54"/>
        <v>4.2993630573248405</v>
      </c>
      <c r="BA117" s="103">
        <f t="shared" si="55"/>
        <v>2.359882005899705</v>
      </c>
      <c r="BB117" s="143"/>
      <c r="BC117" s="103">
        <v>0</v>
      </c>
      <c r="BD117" s="103">
        <v>0</v>
      </c>
      <c r="BE117" s="103">
        <v>0</v>
      </c>
      <c r="BF117" s="102"/>
    </row>
    <row r="118" spans="1:58" ht="15" customHeight="1" x14ac:dyDescent="0.2">
      <c r="A118" s="108" t="s">
        <v>89</v>
      </c>
      <c r="B118" s="272">
        <v>394</v>
      </c>
      <c r="C118" s="272">
        <v>246</v>
      </c>
      <c r="D118" s="272">
        <v>148</v>
      </c>
      <c r="E118" s="272"/>
      <c r="F118" s="272">
        <v>115</v>
      </c>
      <c r="G118" s="272">
        <v>77</v>
      </c>
      <c r="H118" s="272">
        <v>38</v>
      </c>
      <c r="I118" s="272"/>
      <c r="J118" s="272">
        <v>126</v>
      </c>
      <c r="K118" s="272">
        <v>79</v>
      </c>
      <c r="L118" s="272">
        <v>47</v>
      </c>
      <c r="M118" s="272"/>
      <c r="N118" s="272">
        <v>39</v>
      </c>
      <c r="O118" s="272">
        <v>21</v>
      </c>
      <c r="P118" s="272">
        <v>18</v>
      </c>
      <c r="Q118" s="272"/>
      <c r="R118" s="272">
        <v>92</v>
      </c>
      <c r="S118" s="272">
        <v>54</v>
      </c>
      <c r="T118" s="272">
        <v>38</v>
      </c>
      <c r="U118" s="272"/>
      <c r="V118" s="272">
        <v>22</v>
      </c>
      <c r="W118" s="272">
        <v>15</v>
      </c>
      <c r="X118" s="272">
        <v>7</v>
      </c>
      <c r="Y118" s="272"/>
      <c r="Z118" s="272">
        <v>0</v>
      </c>
      <c r="AA118" s="272">
        <v>0</v>
      </c>
      <c r="AB118" s="272">
        <v>0</v>
      </c>
      <c r="AD118" s="108" t="s">
        <v>89</v>
      </c>
      <c r="AE118" s="103">
        <f t="shared" si="38"/>
        <v>12.04156479217604</v>
      </c>
      <c r="AF118" s="103">
        <f t="shared" si="39"/>
        <v>15.213358070500927</v>
      </c>
      <c r="AG118" s="103">
        <f t="shared" si="40"/>
        <v>8.9425981873111784</v>
      </c>
      <c r="AH118" s="143"/>
      <c r="AI118" s="103">
        <f t="shared" si="41"/>
        <v>12.965050732807216</v>
      </c>
      <c r="AJ118" s="103">
        <f t="shared" si="42"/>
        <v>16.775599128540307</v>
      </c>
      <c r="AK118" s="103">
        <f t="shared" si="43"/>
        <v>8.8785046728971952</v>
      </c>
      <c r="AL118" s="106"/>
      <c r="AM118" s="103">
        <f t="shared" si="44"/>
        <v>15.889029003783103</v>
      </c>
      <c r="AN118" s="103">
        <f t="shared" si="45"/>
        <v>19.174757281553397</v>
      </c>
      <c r="AO118" s="103">
        <f t="shared" si="46"/>
        <v>12.335958005249344</v>
      </c>
      <c r="AP118" s="106"/>
      <c r="AQ118" s="103">
        <f t="shared" si="47"/>
        <v>6.5989847715736047</v>
      </c>
      <c r="AR118" s="103">
        <f t="shared" si="48"/>
        <v>7.1672354948805461</v>
      </c>
      <c r="AS118" s="103">
        <f t="shared" si="49"/>
        <v>6.0402684563758395</v>
      </c>
      <c r="AT118" s="106"/>
      <c r="AU118" s="103">
        <f t="shared" si="50"/>
        <v>17.037037037037038</v>
      </c>
      <c r="AV118" s="103">
        <f t="shared" si="51"/>
        <v>22.881355932203391</v>
      </c>
      <c r="AW118" s="103">
        <f t="shared" si="52"/>
        <v>12.5</v>
      </c>
      <c r="AX118" s="106"/>
      <c r="AY118" s="103">
        <f t="shared" si="53"/>
        <v>4.7722342733188716</v>
      </c>
      <c r="AZ118" s="103">
        <f t="shared" si="54"/>
        <v>6.9124423963133648</v>
      </c>
      <c r="BA118" s="103">
        <f t="shared" si="55"/>
        <v>2.8688524590163933</v>
      </c>
      <c r="BB118" s="143"/>
      <c r="BC118" s="103">
        <v>0</v>
      </c>
      <c r="BD118" s="103">
        <v>0</v>
      </c>
      <c r="BE118" s="103">
        <v>0</v>
      </c>
      <c r="BF118" s="102"/>
    </row>
    <row r="119" spans="1:58" ht="15" customHeight="1" x14ac:dyDescent="0.2">
      <c r="A119" s="154" t="s">
        <v>90</v>
      </c>
      <c r="B119" s="272">
        <v>2144</v>
      </c>
      <c r="C119" s="272">
        <v>1154</v>
      </c>
      <c r="D119" s="272">
        <v>990</v>
      </c>
      <c r="E119" s="272"/>
      <c r="F119" s="272">
        <v>794</v>
      </c>
      <c r="G119" s="272">
        <v>433</v>
      </c>
      <c r="H119" s="272">
        <v>361</v>
      </c>
      <c r="I119" s="272"/>
      <c r="J119" s="272">
        <v>545</v>
      </c>
      <c r="K119" s="272">
        <v>295</v>
      </c>
      <c r="L119" s="272">
        <v>250</v>
      </c>
      <c r="M119" s="272"/>
      <c r="N119" s="272">
        <v>195</v>
      </c>
      <c r="O119" s="272">
        <v>109</v>
      </c>
      <c r="P119" s="272">
        <v>86</v>
      </c>
      <c r="Q119" s="272"/>
      <c r="R119" s="272">
        <v>529</v>
      </c>
      <c r="S119" s="272">
        <v>273</v>
      </c>
      <c r="T119" s="272">
        <v>256</v>
      </c>
      <c r="U119" s="272"/>
      <c r="V119" s="272">
        <v>81</v>
      </c>
      <c r="W119" s="272">
        <v>44</v>
      </c>
      <c r="X119" s="272">
        <v>37</v>
      </c>
      <c r="Y119" s="272"/>
      <c r="Z119" s="272">
        <v>0</v>
      </c>
      <c r="AA119" s="272">
        <v>0</v>
      </c>
      <c r="AB119" s="272">
        <v>0</v>
      </c>
      <c r="AD119" s="154" t="s">
        <v>90</v>
      </c>
      <c r="AE119" s="103">
        <f t="shared" si="38"/>
        <v>11.133035621559872</v>
      </c>
      <c r="AF119" s="103">
        <f t="shared" si="39"/>
        <v>12.169144785405463</v>
      </c>
      <c r="AG119" s="103">
        <f t="shared" si="40"/>
        <v>10.127877237851662</v>
      </c>
      <c r="AH119" s="143"/>
      <c r="AI119" s="103">
        <f t="shared" si="41"/>
        <v>14.927617973303253</v>
      </c>
      <c r="AJ119" s="103">
        <f t="shared" si="42"/>
        <v>16.084695393759286</v>
      </c>
      <c r="AK119" s="103">
        <f t="shared" si="43"/>
        <v>13.741910925009519</v>
      </c>
      <c r="AL119" s="106"/>
      <c r="AM119" s="103">
        <f t="shared" si="44"/>
        <v>11.652768868933077</v>
      </c>
      <c r="AN119" s="103">
        <f t="shared" si="45"/>
        <v>12.473572938689218</v>
      </c>
      <c r="AO119" s="103">
        <f t="shared" si="46"/>
        <v>10.813148788927336</v>
      </c>
      <c r="AP119" s="106"/>
      <c r="AQ119" s="103">
        <f t="shared" si="47"/>
        <v>5.4883197298057977</v>
      </c>
      <c r="AR119" s="103">
        <f t="shared" si="48"/>
        <v>6.3593932322053686</v>
      </c>
      <c r="AS119" s="103">
        <f t="shared" si="49"/>
        <v>4.6764545948885266</v>
      </c>
      <c r="AT119" s="106"/>
      <c r="AU119" s="103">
        <f t="shared" si="50"/>
        <v>16.505460218408736</v>
      </c>
      <c r="AV119" s="103">
        <f t="shared" si="51"/>
        <v>17.889908256880734</v>
      </c>
      <c r="AW119" s="103">
        <f t="shared" si="52"/>
        <v>15.247170935080407</v>
      </c>
      <c r="AX119" s="106"/>
      <c r="AY119" s="103">
        <f t="shared" si="53"/>
        <v>3.2517061421116016</v>
      </c>
      <c r="AZ119" s="103">
        <f t="shared" si="54"/>
        <v>3.7319762510602206</v>
      </c>
      <c r="BA119" s="103">
        <f t="shared" si="55"/>
        <v>2.8201219512195124</v>
      </c>
      <c r="BB119" s="143"/>
      <c r="BC119" s="103">
        <v>0</v>
      </c>
      <c r="BD119" s="103">
        <v>0</v>
      </c>
      <c r="BE119" s="103">
        <v>0</v>
      </c>
      <c r="BF119" s="102"/>
    </row>
    <row r="120" spans="1:58" ht="15" customHeight="1" x14ac:dyDescent="0.2">
      <c r="A120" s="108" t="s">
        <v>91</v>
      </c>
      <c r="B120" s="272">
        <v>274</v>
      </c>
      <c r="C120" s="272">
        <v>171</v>
      </c>
      <c r="D120" s="272">
        <v>103</v>
      </c>
      <c r="E120" s="272"/>
      <c r="F120" s="272">
        <v>84</v>
      </c>
      <c r="G120" s="272">
        <v>54</v>
      </c>
      <c r="H120" s="272">
        <v>30</v>
      </c>
      <c r="I120" s="272"/>
      <c r="J120" s="272">
        <v>66</v>
      </c>
      <c r="K120" s="272">
        <v>42</v>
      </c>
      <c r="L120" s="272">
        <v>24</v>
      </c>
      <c r="M120" s="272"/>
      <c r="N120" s="272">
        <v>31</v>
      </c>
      <c r="O120" s="272">
        <v>22</v>
      </c>
      <c r="P120" s="272">
        <v>9</v>
      </c>
      <c r="Q120" s="272"/>
      <c r="R120" s="272">
        <v>76</v>
      </c>
      <c r="S120" s="272">
        <v>39</v>
      </c>
      <c r="T120" s="272">
        <v>37</v>
      </c>
      <c r="U120" s="272"/>
      <c r="V120" s="272">
        <v>17</v>
      </c>
      <c r="W120" s="272">
        <v>14</v>
      </c>
      <c r="X120" s="272">
        <v>3</v>
      </c>
      <c r="Y120" s="272"/>
      <c r="Z120" s="272">
        <v>0</v>
      </c>
      <c r="AA120" s="272">
        <v>0</v>
      </c>
      <c r="AB120" s="272">
        <v>0</v>
      </c>
      <c r="AD120" s="108" t="s">
        <v>91</v>
      </c>
      <c r="AE120" s="103">
        <f t="shared" si="38"/>
        <v>5.3317766102354547</v>
      </c>
      <c r="AF120" s="103">
        <f t="shared" si="39"/>
        <v>6.5642994241842612</v>
      </c>
      <c r="AG120" s="103">
        <f t="shared" si="40"/>
        <v>4.0647198105761646</v>
      </c>
      <c r="AH120" s="143"/>
      <c r="AI120" s="103">
        <f t="shared" si="41"/>
        <v>6.431852986217458</v>
      </c>
      <c r="AJ120" s="103">
        <f t="shared" si="42"/>
        <v>7.9178885630498534</v>
      </c>
      <c r="AK120" s="103">
        <f t="shared" si="43"/>
        <v>4.8076923076923084</v>
      </c>
      <c r="AL120" s="106"/>
      <c r="AM120" s="103">
        <f t="shared" si="44"/>
        <v>5.8823529411764701</v>
      </c>
      <c r="AN120" s="103">
        <f t="shared" si="45"/>
        <v>7.3298429319371721</v>
      </c>
      <c r="AO120" s="103">
        <f t="shared" si="46"/>
        <v>4.3715846994535523</v>
      </c>
      <c r="AP120" s="106"/>
      <c r="AQ120" s="103">
        <f t="shared" si="47"/>
        <v>3.3297529538131041</v>
      </c>
      <c r="AR120" s="103">
        <f t="shared" si="48"/>
        <v>4.7722342733188716</v>
      </c>
      <c r="AS120" s="103">
        <f t="shared" si="49"/>
        <v>1.9148936170212765</v>
      </c>
      <c r="AT120" s="106"/>
      <c r="AU120" s="103">
        <f t="shared" si="50"/>
        <v>7.8028747433264893</v>
      </c>
      <c r="AV120" s="103">
        <f t="shared" si="51"/>
        <v>7.6320939334637963</v>
      </c>
      <c r="AW120" s="103">
        <f t="shared" si="52"/>
        <v>7.9913606911447079</v>
      </c>
      <c r="AX120" s="106"/>
      <c r="AY120" s="103">
        <f t="shared" si="53"/>
        <v>2.1091811414392061</v>
      </c>
      <c r="AZ120" s="103">
        <f t="shared" si="54"/>
        <v>3.7037037037037033</v>
      </c>
      <c r="BA120" s="103">
        <f t="shared" si="55"/>
        <v>0.7009345794392523</v>
      </c>
      <c r="BB120" s="143"/>
      <c r="BC120" s="103">
        <v>0</v>
      </c>
      <c r="BD120" s="103">
        <v>0</v>
      </c>
      <c r="BE120" s="103">
        <v>0</v>
      </c>
      <c r="BF120" s="102"/>
    </row>
    <row r="121" spans="1:58" ht="15" customHeight="1" x14ac:dyDescent="0.2">
      <c r="A121" s="108" t="s">
        <v>92</v>
      </c>
      <c r="B121" s="272">
        <v>2394</v>
      </c>
      <c r="C121" s="272">
        <v>1311</v>
      </c>
      <c r="D121" s="272">
        <v>1083</v>
      </c>
      <c r="E121" s="272"/>
      <c r="F121" s="272">
        <v>914</v>
      </c>
      <c r="G121" s="272">
        <v>509</v>
      </c>
      <c r="H121" s="272">
        <v>405</v>
      </c>
      <c r="I121" s="272"/>
      <c r="J121" s="272">
        <v>649</v>
      </c>
      <c r="K121" s="272">
        <v>353</v>
      </c>
      <c r="L121" s="272">
        <v>296</v>
      </c>
      <c r="M121" s="272"/>
      <c r="N121" s="272">
        <v>303</v>
      </c>
      <c r="O121" s="272">
        <v>152</v>
      </c>
      <c r="P121" s="272">
        <v>151</v>
      </c>
      <c r="Q121" s="272"/>
      <c r="R121" s="272">
        <v>428</v>
      </c>
      <c r="S121" s="272">
        <v>237</v>
      </c>
      <c r="T121" s="272">
        <v>191</v>
      </c>
      <c r="U121" s="272"/>
      <c r="V121" s="272">
        <v>100</v>
      </c>
      <c r="W121" s="272">
        <v>60</v>
      </c>
      <c r="X121" s="272">
        <v>40</v>
      </c>
      <c r="Y121" s="272"/>
      <c r="Z121" s="272">
        <v>0</v>
      </c>
      <c r="AA121" s="272">
        <v>0</v>
      </c>
      <c r="AB121" s="272">
        <v>0</v>
      </c>
      <c r="AD121" s="108" t="s">
        <v>92</v>
      </c>
      <c r="AE121" s="103">
        <f t="shared" si="38"/>
        <v>11.630957586357674</v>
      </c>
      <c r="AF121" s="103">
        <f t="shared" si="39"/>
        <v>12.769065939417551</v>
      </c>
      <c r="AG121" s="103">
        <f t="shared" si="40"/>
        <v>10.498255137650252</v>
      </c>
      <c r="AH121" s="143"/>
      <c r="AI121" s="103">
        <f t="shared" si="41"/>
        <v>16.706269420581247</v>
      </c>
      <c r="AJ121" s="103">
        <f t="shared" si="42"/>
        <v>18.198069360028601</v>
      </c>
      <c r="AK121" s="103">
        <f t="shared" si="43"/>
        <v>15.145848915482423</v>
      </c>
      <c r="AL121" s="106"/>
      <c r="AM121" s="103">
        <f t="shared" si="44"/>
        <v>13.217922606924642</v>
      </c>
      <c r="AN121" s="103">
        <f t="shared" si="45"/>
        <v>14.623032311516157</v>
      </c>
      <c r="AO121" s="103">
        <f t="shared" si="46"/>
        <v>11.858974358974358</v>
      </c>
      <c r="AP121" s="106"/>
      <c r="AQ121" s="103">
        <f t="shared" si="47"/>
        <v>7.5598802395209583</v>
      </c>
      <c r="AR121" s="103">
        <f t="shared" si="48"/>
        <v>7.592407592407592</v>
      </c>
      <c r="AS121" s="103">
        <f t="shared" si="49"/>
        <v>7.5274177467597205</v>
      </c>
      <c r="AT121" s="106"/>
      <c r="AU121" s="103">
        <f t="shared" si="50"/>
        <v>13.080684596577017</v>
      </c>
      <c r="AV121" s="103">
        <f t="shared" si="51"/>
        <v>14.040284360189572</v>
      </c>
      <c r="AW121" s="103">
        <f t="shared" si="52"/>
        <v>12.058080808080808</v>
      </c>
      <c r="AX121" s="106"/>
      <c r="AY121" s="103">
        <f t="shared" si="53"/>
        <v>3.4411562284927735</v>
      </c>
      <c r="AZ121" s="103">
        <f t="shared" si="54"/>
        <v>4.4117647058823533</v>
      </c>
      <c r="BA121" s="103">
        <f t="shared" si="55"/>
        <v>2.58732212160414</v>
      </c>
      <c r="BB121" s="143"/>
      <c r="BC121" s="103">
        <v>0</v>
      </c>
      <c r="BD121" s="103">
        <v>0</v>
      </c>
      <c r="BE121" s="103">
        <v>0</v>
      </c>
      <c r="BF121" s="102"/>
    </row>
    <row r="122" spans="1:58" ht="15" customHeight="1" x14ac:dyDescent="0.2">
      <c r="A122" s="108" t="s">
        <v>93</v>
      </c>
      <c r="B122" s="272">
        <v>260</v>
      </c>
      <c r="C122" s="272">
        <v>154</v>
      </c>
      <c r="D122" s="272">
        <v>106</v>
      </c>
      <c r="E122" s="272"/>
      <c r="F122" s="272">
        <v>91</v>
      </c>
      <c r="G122" s="272">
        <v>54</v>
      </c>
      <c r="H122" s="272">
        <v>37</v>
      </c>
      <c r="I122" s="272"/>
      <c r="J122" s="272">
        <v>64</v>
      </c>
      <c r="K122" s="272">
        <v>37</v>
      </c>
      <c r="L122" s="272">
        <v>27</v>
      </c>
      <c r="M122" s="272"/>
      <c r="N122" s="272">
        <v>54</v>
      </c>
      <c r="O122" s="272">
        <v>33</v>
      </c>
      <c r="P122" s="272">
        <v>21</v>
      </c>
      <c r="Q122" s="272"/>
      <c r="R122" s="272">
        <v>50</v>
      </c>
      <c r="S122" s="272">
        <v>29</v>
      </c>
      <c r="T122" s="272">
        <v>21</v>
      </c>
      <c r="U122" s="272"/>
      <c r="V122" s="272">
        <v>1</v>
      </c>
      <c r="W122" s="272">
        <v>1</v>
      </c>
      <c r="X122" s="272">
        <v>0</v>
      </c>
      <c r="Y122" s="272"/>
      <c r="Z122" s="272">
        <v>0</v>
      </c>
      <c r="AA122" s="272">
        <v>0</v>
      </c>
      <c r="AB122" s="272">
        <v>0</v>
      </c>
      <c r="AD122" s="108" t="s">
        <v>93</v>
      </c>
      <c r="AE122" s="103">
        <f t="shared" si="38"/>
        <v>8.360128617363344</v>
      </c>
      <c r="AF122" s="103">
        <f t="shared" si="39"/>
        <v>9.625</v>
      </c>
      <c r="AG122" s="103">
        <f t="shared" si="40"/>
        <v>7.0198675496688745</v>
      </c>
      <c r="AH122" s="143"/>
      <c r="AI122" s="103">
        <f t="shared" si="41"/>
        <v>10.022026431718063</v>
      </c>
      <c r="AJ122" s="103">
        <f t="shared" si="42"/>
        <v>11.020408163265307</v>
      </c>
      <c r="AK122" s="103">
        <f t="shared" si="43"/>
        <v>8.8516746411483265</v>
      </c>
      <c r="AL122" s="106"/>
      <c r="AM122" s="103">
        <f t="shared" si="44"/>
        <v>8.2901554404145088</v>
      </c>
      <c r="AN122" s="103">
        <f t="shared" si="45"/>
        <v>9.5115681233933156</v>
      </c>
      <c r="AO122" s="103">
        <f t="shared" si="46"/>
        <v>7.0496083550913839</v>
      </c>
      <c r="AP122" s="106"/>
      <c r="AQ122" s="103">
        <f t="shared" si="47"/>
        <v>9.2307692307692317</v>
      </c>
      <c r="AR122" s="103">
        <f t="shared" si="48"/>
        <v>10.3125</v>
      </c>
      <c r="AS122" s="103">
        <f t="shared" si="49"/>
        <v>7.9245283018867925</v>
      </c>
      <c r="AT122" s="106"/>
      <c r="AU122" s="103">
        <f t="shared" si="50"/>
        <v>9.9601593625498008</v>
      </c>
      <c r="AV122" s="103">
        <f t="shared" si="51"/>
        <v>11.983471074380166</v>
      </c>
      <c r="AW122" s="103">
        <f t="shared" si="52"/>
        <v>8.0769230769230766</v>
      </c>
      <c r="AX122" s="106"/>
      <c r="AY122" s="103">
        <f t="shared" si="53"/>
        <v>0.29154518950437319</v>
      </c>
      <c r="AZ122" s="103">
        <f t="shared" si="54"/>
        <v>0.62893081761006298</v>
      </c>
      <c r="BA122" s="103">
        <f t="shared" si="55"/>
        <v>0</v>
      </c>
      <c r="BB122" s="143"/>
      <c r="BC122" s="103">
        <v>0</v>
      </c>
      <c r="BD122" s="103">
        <v>0</v>
      </c>
      <c r="BE122" s="103">
        <v>0</v>
      </c>
      <c r="BF122" s="102"/>
    </row>
    <row r="123" spans="1:58" ht="15" customHeight="1" x14ac:dyDescent="0.2">
      <c r="A123" s="108" t="s">
        <v>94</v>
      </c>
      <c r="B123" s="272">
        <v>758</v>
      </c>
      <c r="C123" s="272">
        <v>412</v>
      </c>
      <c r="D123" s="272">
        <v>346</v>
      </c>
      <c r="E123" s="272"/>
      <c r="F123" s="272">
        <v>214</v>
      </c>
      <c r="G123" s="272">
        <v>119</v>
      </c>
      <c r="H123" s="272">
        <v>95</v>
      </c>
      <c r="I123" s="272"/>
      <c r="J123" s="272">
        <v>182</v>
      </c>
      <c r="K123" s="272">
        <v>107</v>
      </c>
      <c r="L123" s="272">
        <v>75</v>
      </c>
      <c r="M123" s="272"/>
      <c r="N123" s="272">
        <v>103</v>
      </c>
      <c r="O123" s="272">
        <v>63</v>
      </c>
      <c r="P123" s="272">
        <v>40</v>
      </c>
      <c r="Q123" s="272"/>
      <c r="R123" s="272">
        <v>198</v>
      </c>
      <c r="S123" s="272">
        <v>98</v>
      </c>
      <c r="T123" s="272">
        <v>100</v>
      </c>
      <c r="U123" s="272"/>
      <c r="V123" s="272">
        <v>61</v>
      </c>
      <c r="W123" s="272">
        <v>25</v>
      </c>
      <c r="X123" s="272">
        <v>36</v>
      </c>
      <c r="Y123" s="272"/>
      <c r="Z123" s="272">
        <v>0</v>
      </c>
      <c r="AA123" s="272">
        <v>0</v>
      </c>
      <c r="AB123" s="272">
        <v>0</v>
      </c>
      <c r="AD123" s="108" t="s">
        <v>94</v>
      </c>
      <c r="AE123" s="103">
        <f t="shared" si="38"/>
        <v>12.514446095426779</v>
      </c>
      <c r="AF123" s="103">
        <f t="shared" si="39"/>
        <v>14.315496872828353</v>
      </c>
      <c r="AG123" s="103">
        <f t="shared" si="40"/>
        <v>10.883925762818496</v>
      </c>
      <c r="AH123" s="143"/>
      <c r="AI123" s="103">
        <f t="shared" si="41"/>
        <v>14.069690992767917</v>
      </c>
      <c r="AJ123" s="103">
        <f t="shared" si="42"/>
        <v>15.454545454545453</v>
      </c>
      <c r="AK123" s="103">
        <f t="shared" si="43"/>
        <v>12.649800266311583</v>
      </c>
      <c r="AL123" s="106"/>
      <c r="AM123" s="103">
        <f t="shared" si="44"/>
        <v>12.825933756166313</v>
      </c>
      <c r="AN123" s="103">
        <f t="shared" si="45"/>
        <v>15.970149253731345</v>
      </c>
      <c r="AO123" s="103">
        <f t="shared" si="46"/>
        <v>10.013351134846461</v>
      </c>
      <c r="AP123" s="106"/>
      <c r="AQ123" s="103">
        <f t="shared" si="47"/>
        <v>9.1474245115452941</v>
      </c>
      <c r="AR123" s="103">
        <f t="shared" si="48"/>
        <v>11.209964412811388</v>
      </c>
      <c r="AS123" s="103">
        <f t="shared" si="49"/>
        <v>7.0921985815602842</v>
      </c>
      <c r="AT123" s="106"/>
      <c r="AU123" s="103">
        <f t="shared" si="50"/>
        <v>17.983651226158038</v>
      </c>
      <c r="AV123" s="103">
        <f t="shared" si="51"/>
        <v>19.367588932806324</v>
      </c>
      <c r="AW123" s="103">
        <f t="shared" si="52"/>
        <v>16.806722689075631</v>
      </c>
      <c r="AX123" s="106"/>
      <c r="AY123" s="103">
        <f t="shared" si="53"/>
        <v>7.3053892215568865</v>
      </c>
      <c r="AZ123" s="103">
        <f t="shared" si="54"/>
        <v>7.02247191011236</v>
      </c>
      <c r="BA123" s="103">
        <f t="shared" si="55"/>
        <v>7.5156576200417531</v>
      </c>
      <c r="BB123" s="143"/>
      <c r="BC123" s="103">
        <v>0</v>
      </c>
      <c r="BD123" s="103">
        <v>0</v>
      </c>
      <c r="BE123" s="103">
        <v>0</v>
      </c>
      <c r="BF123" s="102"/>
    </row>
    <row r="124" spans="1:58" ht="15" customHeight="1" x14ac:dyDescent="0.2">
      <c r="A124" s="108" t="s">
        <v>95</v>
      </c>
      <c r="B124" s="272">
        <v>119</v>
      </c>
      <c r="C124" s="272">
        <v>80</v>
      </c>
      <c r="D124" s="272">
        <v>39</v>
      </c>
      <c r="E124" s="272"/>
      <c r="F124" s="272">
        <v>36</v>
      </c>
      <c r="G124" s="272">
        <v>23</v>
      </c>
      <c r="H124" s="272">
        <v>13</v>
      </c>
      <c r="I124" s="272"/>
      <c r="J124" s="272">
        <v>25</v>
      </c>
      <c r="K124" s="272">
        <v>18</v>
      </c>
      <c r="L124" s="272">
        <v>7</v>
      </c>
      <c r="M124" s="272"/>
      <c r="N124" s="272">
        <v>25</v>
      </c>
      <c r="O124" s="272">
        <v>18</v>
      </c>
      <c r="P124" s="272">
        <v>7</v>
      </c>
      <c r="Q124" s="272"/>
      <c r="R124" s="272">
        <v>30</v>
      </c>
      <c r="S124" s="272">
        <v>19</v>
      </c>
      <c r="T124" s="272">
        <v>11</v>
      </c>
      <c r="U124" s="272"/>
      <c r="V124" s="272">
        <v>3</v>
      </c>
      <c r="W124" s="272">
        <v>2</v>
      </c>
      <c r="X124" s="272">
        <v>1</v>
      </c>
      <c r="Y124" s="272"/>
      <c r="Z124" s="272">
        <v>0</v>
      </c>
      <c r="AA124" s="272">
        <v>0</v>
      </c>
      <c r="AB124" s="272">
        <v>0</v>
      </c>
      <c r="AD124" s="108" t="s">
        <v>95</v>
      </c>
      <c r="AE124" s="103">
        <f t="shared" si="38"/>
        <v>4.7561950439648282</v>
      </c>
      <c r="AF124" s="103">
        <f t="shared" si="39"/>
        <v>6.5843621399176957</v>
      </c>
      <c r="AG124" s="103">
        <f t="shared" si="40"/>
        <v>3.0303030303030303</v>
      </c>
      <c r="AH124" s="143"/>
      <c r="AI124" s="103">
        <f t="shared" si="41"/>
        <v>6.1224489795918364</v>
      </c>
      <c r="AJ124" s="103">
        <f t="shared" si="42"/>
        <v>7.8767123287671232</v>
      </c>
      <c r="AK124" s="103">
        <f t="shared" si="43"/>
        <v>4.3918918918918921</v>
      </c>
      <c r="AL124" s="106"/>
      <c r="AM124" s="103">
        <f t="shared" si="44"/>
        <v>4.621072088724584</v>
      </c>
      <c r="AN124" s="103">
        <f t="shared" si="45"/>
        <v>6.8965517241379306</v>
      </c>
      <c r="AO124" s="103">
        <f t="shared" si="46"/>
        <v>2.5</v>
      </c>
      <c r="AP124" s="106"/>
      <c r="AQ124" s="103">
        <f t="shared" si="47"/>
        <v>6.0975609756097562</v>
      </c>
      <c r="AR124" s="103">
        <f t="shared" si="48"/>
        <v>9.7826086956521738</v>
      </c>
      <c r="AS124" s="103">
        <f t="shared" si="49"/>
        <v>3.0973451327433628</v>
      </c>
      <c r="AT124" s="106"/>
      <c r="AU124" s="103">
        <f t="shared" si="50"/>
        <v>6.3965884861407254</v>
      </c>
      <c r="AV124" s="103">
        <f t="shared" si="51"/>
        <v>7.9831932773109235</v>
      </c>
      <c r="AW124" s="103">
        <f t="shared" si="52"/>
        <v>4.7619047619047619</v>
      </c>
      <c r="AX124" s="106"/>
      <c r="AY124" s="103">
        <f t="shared" si="53"/>
        <v>0.60728744939271251</v>
      </c>
      <c r="AZ124" s="103">
        <f t="shared" si="54"/>
        <v>0.83333333333333337</v>
      </c>
      <c r="BA124" s="103">
        <f t="shared" si="55"/>
        <v>0.39370078740157477</v>
      </c>
      <c r="BB124" s="143"/>
      <c r="BC124" s="103">
        <v>0</v>
      </c>
      <c r="BD124" s="103">
        <v>0</v>
      </c>
      <c r="BE124" s="103">
        <v>0</v>
      </c>
      <c r="BF124" s="102"/>
    </row>
    <row r="125" spans="1:58" ht="15" customHeight="1" x14ac:dyDescent="0.2">
      <c r="A125" s="108" t="s">
        <v>96</v>
      </c>
      <c r="B125" s="272">
        <v>184</v>
      </c>
      <c r="C125" s="272">
        <v>117</v>
      </c>
      <c r="D125" s="272">
        <v>67</v>
      </c>
      <c r="E125" s="272"/>
      <c r="F125" s="272">
        <v>58</v>
      </c>
      <c r="G125" s="272">
        <v>41</v>
      </c>
      <c r="H125" s="272">
        <v>17</v>
      </c>
      <c r="I125" s="272"/>
      <c r="J125" s="272">
        <v>55</v>
      </c>
      <c r="K125" s="272">
        <v>32</v>
      </c>
      <c r="L125" s="272">
        <v>23</v>
      </c>
      <c r="M125" s="272"/>
      <c r="N125" s="272">
        <v>20</v>
      </c>
      <c r="O125" s="272">
        <v>11</v>
      </c>
      <c r="P125" s="272">
        <v>9</v>
      </c>
      <c r="Q125" s="272"/>
      <c r="R125" s="272">
        <v>50</v>
      </c>
      <c r="S125" s="272">
        <v>32</v>
      </c>
      <c r="T125" s="272">
        <v>18</v>
      </c>
      <c r="U125" s="272"/>
      <c r="V125" s="272">
        <v>1</v>
      </c>
      <c r="W125" s="272">
        <v>1</v>
      </c>
      <c r="X125" s="272">
        <v>0</v>
      </c>
      <c r="Y125" s="272"/>
      <c r="Z125" s="272">
        <v>0</v>
      </c>
      <c r="AA125" s="272">
        <v>0</v>
      </c>
      <c r="AB125" s="272">
        <v>0</v>
      </c>
      <c r="AD125" s="108" t="s">
        <v>96</v>
      </c>
      <c r="AE125" s="103">
        <f t="shared" si="38"/>
        <v>4.7545219638242893</v>
      </c>
      <c r="AF125" s="103">
        <f t="shared" si="39"/>
        <v>6.1128526645768027</v>
      </c>
      <c r="AG125" s="103">
        <f t="shared" si="40"/>
        <v>3.425357873210634</v>
      </c>
      <c r="AH125" s="143"/>
      <c r="AI125" s="103">
        <f t="shared" si="41"/>
        <v>6.0796645702306078</v>
      </c>
      <c r="AJ125" s="103">
        <f t="shared" si="42"/>
        <v>8.0078125</v>
      </c>
      <c r="AK125" s="103">
        <f t="shared" si="43"/>
        <v>3.8461538461538463</v>
      </c>
      <c r="AL125" s="106"/>
      <c r="AM125" s="103">
        <f t="shared" si="44"/>
        <v>6.602641056422569</v>
      </c>
      <c r="AN125" s="103">
        <f t="shared" si="45"/>
        <v>7.441860465116279</v>
      </c>
      <c r="AO125" s="103">
        <f t="shared" si="46"/>
        <v>5.7071960297766751</v>
      </c>
      <c r="AP125" s="106"/>
      <c r="AQ125" s="103">
        <f t="shared" si="47"/>
        <v>2.7434842249657065</v>
      </c>
      <c r="AR125" s="103">
        <f t="shared" si="48"/>
        <v>3.2448377581120944</v>
      </c>
      <c r="AS125" s="103">
        <f t="shared" si="49"/>
        <v>2.3076923076923079</v>
      </c>
      <c r="AT125" s="106"/>
      <c r="AU125" s="103">
        <f t="shared" si="50"/>
        <v>6.7842605156037985</v>
      </c>
      <c r="AV125" s="103">
        <f t="shared" si="51"/>
        <v>8.9635854341736696</v>
      </c>
      <c r="AW125" s="103">
        <f t="shared" si="52"/>
        <v>4.7368421052631584</v>
      </c>
      <c r="AX125" s="106"/>
      <c r="AY125" s="103">
        <f t="shared" si="53"/>
        <v>0.16666666666666669</v>
      </c>
      <c r="AZ125" s="103">
        <f t="shared" si="54"/>
        <v>0.37313432835820892</v>
      </c>
      <c r="BA125" s="103">
        <f t="shared" si="55"/>
        <v>0</v>
      </c>
      <c r="BB125" s="143"/>
      <c r="BC125" s="103">
        <v>0</v>
      </c>
      <c r="BD125" s="103">
        <v>0</v>
      </c>
      <c r="BE125" s="103">
        <v>0</v>
      </c>
      <c r="BF125" s="102"/>
    </row>
    <row r="126" spans="1:58" ht="15" customHeight="1" x14ac:dyDescent="0.2">
      <c r="A126" s="108" t="s">
        <v>97</v>
      </c>
      <c r="B126" s="272">
        <v>306</v>
      </c>
      <c r="C126" s="272">
        <v>172</v>
      </c>
      <c r="D126" s="272">
        <v>134</v>
      </c>
      <c r="E126" s="272"/>
      <c r="F126" s="272">
        <v>80</v>
      </c>
      <c r="G126" s="272">
        <v>51</v>
      </c>
      <c r="H126" s="272">
        <v>29</v>
      </c>
      <c r="I126" s="272"/>
      <c r="J126" s="272">
        <v>72</v>
      </c>
      <c r="K126" s="272">
        <v>41</v>
      </c>
      <c r="L126" s="272">
        <v>31</v>
      </c>
      <c r="M126" s="272"/>
      <c r="N126" s="272">
        <v>38</v>
      </c>
      <c r="O126" s="272">
        <v>20</v>
      </c>
      <c r="P126" s="272">
        <v>18</v>
      </c>
      <c r="Q126" s="272"/>
      <c r="R126" s="272">
        <v>59</v>
      </c>
      <c r="S126" s="272">
        <v>34</v>
      </c>
      <c r="T126" s="272">
        <v>25</v>
      </c>
      <c r="U126" s="272"/>
      <c r="V126" s="272">
        <v>57</v>
      </c>
      <c r="W126" s="272">
        <v>26</v>
      </c>
      <c r="X126" s="272">
        <v>31</v>
      </c>
      <c r="Y126" s="272"/>
      <c r="Z126" s="272">
        <v>0</v>
      </c>
      <c r="AA126" s="272">
        <v>0</v>
      </c>
      <c r="AB126" s="272">
        <v>0</v>
      </c>
      <c r="AD126" s="108" t="s">
        <v>97</v>
      </c>
      <c r="AE126" s="103">
        <f t="shared" si="38"/>
        <v>10.812720848056538</v>
      </c>
      <c r="AF126" s="103">
        <f t="shared" si="39"/>
        <v>11.927877947295423</v>
      </c>
      <c r="AG126" s="103">
        <f t="shared" si="40"/>
        <v>9.6541786743515843</v>
      </c>
      <c r="AH126" s="143"/>
      <c r="AI126" s="103">
        <f t="shared" si="41"/>
        <v>11.661807580174926</v>
      </c>
      <c r="AJ126" s="103">
        <f t="shared" si="42"/>
        <v>13.821138211382115</v>
      </c>
      <c r="AK126" s="103">
        <f t="shared" si="43"/>
        <v>9.1482649842271293</v>
      </c>
      <c r="AL126" s="106"/>
      <c r="AM126" s="103">
        <f t="shared" si="44"/>
        <v>12.587412587412588</v>
      </c>
      <c r="AN126" s="103">
        <f t="shared" si="45"/>
        <v>15.073529411764705</v>
      </c>
      <c r="AO126" s="103">
        <f t="shared" si="46"/>
        <v>10.333333333333334</v>
      </c>
      <c r="AP126" s="106"/>
      <c r="AQ126" s="103">
        <f t="shared" si="47"/>
        <v>6.8965517241379306</v>
      </c>
      <c r="AR126" s="103">
        <f t="shared" si="48"/>
        <v>6.8965517241379306</v>
      </c>
      <c r="AS126" s="103">
        <f t="shared" si="49"/>
        <v>6.8965517241379306</v>
      </c>
      <c r="AT126" s="106"/>
      <c r="AU126" s="103">
        <f t="shared" si="50"/>
        <v>10.966542750929369</v>
      </c>
      <c r="AV126" s="103">
        <f t="shared" si="51"/>
        <v>12.781954887218044</v>
      </c>
      <c r="AW126" s="103">
        <f t="shared" si="52"/>
        <v>9.1911764705882355</v>
      </c>
      <c r="AX126" s="106"/>
      <c r="AY126" s="103">
        <f t="shared" si="53"/>
        <v>11.801242236024844</v>
      </c>
      <c r="AZ126" s="103">
        <f t="shared" si="54"/>
        <v>10.612244897959183</v>
      </c>
      <c r="BA126" s="103">
        <f t="shared" si="55"/>
        <v>13.025210084033615</v>
      </c>
      <c r="BB126" s="143"/>
      <c r="BC126" s="103">
        <v>0</v>
      </c>
      <c r="BD126" s="103">
        <v>0</v>
      </c>
      <c r="BE126" s="103">
        <v>0</v>
      </c>
      <c r="BF126" s="102"/>
    </row>
    <row r="127" spans="1:58" ht="15" customHeight="1" x14ac:dyDescent="0.2">
      <c r="A127" s="108" t="s">
        <v>98</v>
      </c>
      <c r="B127" s="272">
        <v>672</v>
      </c>
      <c r="C127" s="272">
        <v>403</v>
      </c>
      <c r="D127" s="272">
        <v>269</v>
      </c>
      <c r="E127" s="272"/>
      <c r="F127" s="272">
        <v>224</v>
      </c>
      <c r="G127" s="272">
        <v>128</v>
      </c>
      <c r="H127" s="272">
        <v>96</v>
      </c>
      <c r="I127" s="272"/>
      <c r="J127" s="272">
        <v>169</v>
      </c>
      <c r="K127" s="272">
        <v>112</v>
      </c>
      <c r="L127" s="272">
        <v>57</v>
      </c>
      <c r="M127" s="272"/>
      <c r="N127" s="272">
        <v>79</v>
      </c>
      <c r="O127" s="272">
        <v>46</v>
      </c>
      <c r="P127" s="272">
        <v>33</v>
      </c>
      <c r="Q127" s="272"/>
      <c r="R127" s="272">
        <v>142</v>
      </c>
      <c r="S127" s="272">
        <v>85</v>
      </c>
      <c r="T127" s="272">
        <v>57</v>
      </c>
      <c r="U127" s="272"/>
      <c r="V127" s="272">
        <v>58</v>
      </c>
      <c r="W127" s="272">
        <v>32</v>
      </c>
      <c r="X127" s="272">
        <v>26</v>
      </c>
      <c r="Y127" s="272"/>
      <c r="Z127" s="272">
        <v>0</v>
      </c>
      <c r="AA127" s="272">
        <v>0</v>
      </c>
      <c r="AB127" s="272">
        <v>0</v>
      </c>
      <c r="AD127" s="108" t="s">
        <v>98</v>
      </c>
      <c r="AE127" s="103">
        <f t="shared" si="38"/>
        <v>9.0541632983023437</v>
      </c>
      <c r="AF127" s="103">
        <f t="shared" si="39"/>
        <v>10.836246302769561</v>
      </c>
      <c r="AG127" s="103">
        <f t="shared" si="40"/>
        <v>7.2643802322441262</v>
      </c>
      <c r="AH127" s="143"/>
      <c r="AI127" s="103">
        <f t="shared" si="41"/>
        <v>10.753720595295247</v>
      </c>
      <c r="AJ127" s="103">
        <f t="shared" si="42"/>
        <v>11.951447245564893</v>
      </c>
      <c r="AK127" s="103">
        <f t="shared" si="43"/>
        <v>9.4861660079051369</v>
      </c>
      <c r="AL127" s="106"/>
      <c r="AM127" s="103">
        <f t="shared" si="44"/>
        <v>10.374462860650706</v>
      </c>
      <c r="AN127" s="103">
        <f t="shared" si="45"/>
        <v>13.54292623941959</v>
      </c>
      <c r="AO127" s="103">
        <f t="shared" si="46"/>
        <v>7.1072319201995011</v>
      </c>
      <c r="AP127" s="106"/>
      <c r="AQ127" s="103">
        <f t="shared" si="47"/>
        <v>5.5244755244755241</v>
      </c>
      <c r="AR127" s="103">
        <f t="shared" si="48"/>
        <v>6.5808297567954224</v>
      </c>
      <c r="AS127" s="103">
        <f t="shared" si="49"/>
        <v>4.5143638850889189</v>
      </c>
      <c r="AT127" s="106"/>
      <c r="AU127" s="103">
        <f t="shared" si="50"/>
        <v>11.620294599018004</v>
      </c>
      <c r="AV127" s="103">
        <f t="shared" si="51"/>
        <v>13.302034428794993</v>
      </c>
      <c r="AW127" s="103">
        <f t="shared" si="52"/>
        <v>9.7770154373927962</v>
      </c>
      <c r="AX127" s="106"/>
      <c r="AY127" s="103">
        <f t="shared" si="53"/>
        <v>5.4820415879017013</v>
      </c>
      <c r="AZ127" s="103">
        <f t="shared" si="54"/>
        <v>6.625258799171843</v>
      </c>
      <c r="BA127" s="103">
        <f t="shared" si="55"/>
        <v>4.5217391304347831</v>
      </c>
      <c r="BB127" s="143"/>
      <c r="BC127" s="103">
        <v>0</v>
      </c>
      <c r="BD127" s="103">
        <v>0</v>
      </c>
      <c r="BE127" s="103">
        <v>0</v>
      </c>
      <c r="BF127" s="102"/>
    </row>
    <row r="128" spans="1:58" ht="15" customHeight="1" x14ac:dyDescent="0.2">
      <c r="A128" s="108" t="s">
        <v>99</v>
      </c>
      <c r="B128" s="272">
        <v>384</v>
      </c>
      <c r="C128" s="272">
        <v>266</v>
      </c>
      <c r="D128" s="272">
        <v>118</v>
      </c>
      <c r="E128" s="272"/>
      <c r="F128" s="272">
        <v>133</v>
      </c>
      <c r="G128" s="272">
        <v>96</v>
      </c>
      <c r="H128" s="272">
        <v>37</v>
      </c>
      <c r="I128" s="272"/>
      <c r="J128" s="272">
        <v>65</v>
      </c>
      <c r="K128" s="272">
        <v>41</v>
      </c>
      <c r="L128" s="272">
        <v>24</v>
      </c>
      <c r="M128" s="272"/>
      <c r="N128" s="272">
        <v>55</v>
      </c>
      <c r="O128" s="272">
        <v>34</v>
      </c>
      <c r="P128" s="272">
        <v>21</v>
      </c>
      <c r="Q128" s="272"/>
      <c r="R128" s="272">
        <v>91</v>
      </c>
      <c r="S128" s="272">
        <v>63</v>
      </c>
      <c r="T128" s="272">
        <v>28</v>
      </c>
      <c r="U128" s="272"/>
      <c r="V128" s="272">
        <v>40</v>
      </c>
      <c r="W128" s="272">
        <v>32</v>
      </c>
      <c r="X128" s="272">
        <v>8</v>
      </c>
      <c r="Y128" s="272"/>
      <c r="Z128" s="272">
        <v>0</v>
      </c>
      <c r="AA128" s="272">
        <v>0</v>
      </c>
      <c r="AB128" s="272">
        <v>0</v>
      </c>
      <c r="AD128" s="108" t="s">
        <v>99</v>
      </c>
      <c r="AE128" s="103">
        <f t="shared" si="38"/>
        <v>8.2991138966933224</v>
      </c>
      <c r="AF128" s="103">
        <f t="shared" si="39"/>
        <v>11.600523331879634</v>
      </c>
      <c r="AG128" s="103">
        <f t="shared" si="40"/>
        <v>5.0556983718937447</v>
      </c>
      <c r="AH128" s="143"/>
      <c r="AI128" s="103">
        <f t="shared" si="41"/>
        <v>10.358255451713395</v>
      </c>
      <c r="AJ128" s="103">
        <f t="shared" si="42"/>
        <v>15.118110236220472</v>
      </c>
      <c r="AK128" s="103">
        <f t="shared" si="43"/>
        <v>5.7010785824345147</v>
      </c>
      <c r="AL128" s="106"/>
      <c r="AM128" s="103">
        <f t="shared" si="44"/>
        <v>6.3725490196078427</v>
      </c>
      <c r="AN128" s="103">
        <f t="shared" si="45"/>
        <v>8.2661290322580641</v>
      </c>
      <c r="AO128" s="103">
        <f t="shared" si="46"/>
        <v>4.5801526717557248</v>
      </c>
      <c r="AP128" s="106"/>
      <c r="AQ128" s="103">
        <f t="shared" si="47"/>
        <v>6.2429057888762767</v>
      </c>
      <c r="AR128" s="103">
        <f t="shared" si="48"/>
        <v>7.8160919540229887</v>
      </c>
      <c r="AS128" s="103">
        <f t="shared" si="49"/>
        <v>4.7085201793721971</v>
      </c>
      <c r="AT128" s="106"/>
      <c r="AU128" s="103">
        <f t="shared" si="50"/>
        <v>12.214765100671141</v>
      </c>
      <c r="AV128" s="103">
        <f t="shared" si="51"/>
        <v>15.869017632241814</v>
      </c>
      <c r="AW128" s="103">
        <f t="shared" si="52"/>
        <v>8.0459770114942533</v>
      </c>
      <c r="AX128" s="106"/>
      <c r="AY128" s="103">
        <f t="shared" si="53"/>
        <v>5.7388809182209473</v>
      </c>
      <c r="AZ128" s="103">
        <f t="shared" si="54"/>
        <v>9.6969696969696972</v>
      </c>
      <c r="BA128" s="103">
        <f t="shared" si="55"/>
        <v>2.1798365122615802</v>
      </c>
      <c r="BB128" s="143"/>
      <c r="BC128" s="103">
        <v>0</v>
      </c>
      <c r="BD128" s="103">
        <v>0</v>
      </c>
      <c r="BE128" s="103">
        <v>0</v>
      </c>
      <c r="BF128" s="102"/>
    </row>
    <row r="129" spans="1:58" ht="15" customHeight="1" x14ac:dyDescent="0.2">
      <c r="A129" s="108" t="s">
        <v>100</v>
      </c>
      <c r="B129" s="272">
        <v>45</v>
      </c>
      <c r="C129" s="272">
        <v>29</v>
      </c>
      <c r="D129" s="272">
        <v>16</v>
      </c>
      <c r="E129" s="272"/>
      <c r="F129" s="272">
        <v>19</v>
      </c>
      <c r="G129" s="272">
        <v>12</v>
      </c>
      <c r="H129" s="272">
        <v>7</v>
      </c>
      <c r="I129" s="272"/>
      <c r="J129" s="272">
        <v>13</v>
      </c>
      <c r="K129" s="272">
        <v>8</v>
      </c>
      <c r="L129" s="272">
        <v>5</v>
      </c>
      <c r="M129" s="272"/>
      <c r="N129" s="272">
        <v>5</v>
      </c>
      <c r="O129" s="272">
        <v>3</v>
      </c>
      <c r="P129" s="272">
        <v>2</v>
      </c>
      <c r="Q129" s="272"/>
      <c r="R129" s="272">
        <v>7</v>
      </c>
      <c r="S129" s="272">
        <v>5</v>
      </c>
      <c r="T129" s="272">
        <v>2</v>
      </c>
      <c r="U129" s="272"/>
      <c r="V129" s="272">
        <v>1</v>
      </c>
      <c r="W129" s="272">
        <v>1</v>
      </c>
      <c r="X129" s="272">
        <v>0</v>
      </c>
      <c r="Y129" s="272"/>
      <c r="Z129" s="272">
        <v>0</v>
      </c>
      <c r="AA129" s="272">
        <v>0</v>
      </c>
      <c r="AB129" s="272">
        <v>0</v>
      </c>
      <c r="AD129" s="108" t="s">
        <v>100</v>
      </c>
      <c r="AE129" s="103">
        <f t="shared" si="38"/>
        <v>4.7071129707112966</v>
      </c>
      <c r="AF129" s="103">
        <f t="shared" si="39"/>
        <v>6.5610859728506794</v>
      </c>
      <c r="AG129" s="103">
        <f t="shared" si="40"/>
        <v>3.1128404669260701</v>
      </c>
      <c r="AH129" s="143"/>
      <c r="AI129" s="103">
        <f t="shared" si="41"/>
        <v>7.9497907949790791</v>
      </c>
      <c r="AJ129" s="103">
        <f t="shared" si="42"/>
        <v>11.214953271028037</v>
      </c>
      <c r="AK129" s="103">
        <f t="shared" si="43"/>
        <v>5.3030303030303028</v>
      </c>
      <c r="AL129" s="106"/>
      <c r="AM129" s="103">
        <f t="shared" si="44"/>
        <v>5.8558558558558556</v>
      </c>
      <c r="AN129" s="103">
        <f t="shared" si="45"/>
        <v>8</v>
      </c>
      <c r="AO129" s="103">
        <f t="shared" si="46"/>
        <v>4.0983606557377046</v>
      </c>
      <c r="AP129" s="106"/>
      <c r="AQ129" s="103">
        <f t="shared" si="47"/>
        <v>2.9069767441860463</v>
      </c>
      <c r="AR129" s="103">
        <f t="shared" si="48"/>
        <v>3.5714285714285712</v>
      </c>
      <c r="AS129" s="103">
        <f t="shared" si="49"/>
        <v>2.2727272727272729</v>
      </c>
      <c r="AT129" s="106"/>
      <c r="AU129" s="103">
        <f t="shared" si="50"/>
        <v>4.2682926829268295</v>
      </c>
      <c r="AV129" s="103">
        <f t="shared" si="51"/>
        <v>6.3291139240506329</v>
      </c>
      <c r="AW129" s="103">
        <f t="shared" si="52"/>
        <v>2.3529411764705883</v>
      </c>
      <c r="AX129" s="106"/>
      <c r="AY129" s="103">
        <f t="shared" si="53"/>
        <v>0.62893081761006298</v>
      </c>
      <c r="AZ129" s="103">
        <f t="shared" si="54"/>
        <v>1.3888888888888888</v>
      </c>
      <c r="BA129" s="103">
        <f t="shared" si="55"/>
        <v>0</v>
      </c>
      <c r="BB129" s="143"/>
      <c r="BC129" s="103">
        <v>0</v>
      </c>
      <c r="BD129" s="103">
        <v>0</v>
      </c>
      <c r="BE129" s="103">
        <v>0</v>
      </c>
      <c r="BF129" s="102"/>
    </row>
    <row r="130" spans="1:58" ht="15" customHeight="1" x14ac:dyDescent="0.2">
      <c r="A130" s="108" t="s">
        <v>101</v>
      </c>
      <c r="B130" s="272">
        <v>287</v>
      </c>
      <c r="C130" s="272">
        <v>176</v>
      </c>
      <c r="D130" s="272">
        <v>111</v>
      </c>
      <c r="E130" s="272"/>
      <c r="F130" s="272">
        <v>108</v>
      </c>
      <c r="G130" s="272">
        <v>68</v>
      </c>
      <c r="H130" s="272">
        <v>40</v>
      </c>
      <c r="I130" s="272"/>
      <c r="J130" s="272">
        <v>68</v>
      </c>
      <c r="K130" s="272">
        <v>39</v>
      </c>
      <c r="L130" s="272">
        <v>29</v>
      </c>
      <c r="M130" s="272"/>
      <c r="N130" s="272">
        <v>32</v>
      </c>
      <c r="O130" s="272">
        <v>21</v>
      </c>
      <c r="P130" s="272">
        <v>11</v>
      </c>
      <c r="Q130" s="272"/>
      <c r="R130" s="272">
        <v>66</v>
      </c>
      <c r="S130" s="272">
        <v>40</v>
      </c>
      <c r="T130" s="272">
        <v>26</v>
      </c>
      <c r="U130" s="272"/>
      <c r="V130" s="272">
        <v>13</v>
      </c>
      <c r="W130" s="272">
        <v>8</v>
      </c>
      <c r="X130" s="272">
        <v>5</v>
      </c>
      <c r="Y130" s="272"/>
      <c r="Z130" s="272">
        <v>0</v>
      </c>
      <c r="AA130" s="272">
        <v>0</v>
      </c>
      <c r="AB130" s="272">
        <v>0</v>
      </c>
      <c r="AD130" s="108" t="s">
        <v>101</v>
      </c>
      <c r="AE130" s="103">
        <f t="shared" si="38"/>
        <v>7.1947856605665574</v>
      </c>
      <c r="AF130" s="103">
        <f t="shared" si="39"/>
        <v>8.9933571793561562</v>
      </c>
      <c r="AG130" s="103">
        <f t="shared" si="40"/>
        <v>5.46259842519685</v>
      </c>
      <c r="AH130" s="143"/>
      <c r="AI130" s="103">
        <f t="shared" si="41"/>
        <v>9.6</v>
      </c>
      <c r="AJ130" s="103">
        <f t="shared" si="42"/>
        <v>12.035398230088495</v>
      </c>
      <c r="AK130" s="103">
        <f t="shared" si="43"/>
        <v>7.1428571428571423</v>
      </c>
      <c r="AL130" s="106"/>
      <c r="AM130" s="103">
        <f t="shared" si="44"/>
        <v>7.4074074074074066</v>
      </c>
      <c r="AN130" s="103">
        <f t="shared" si="45"/>
        <v>8.4598698481561811</v>
      </c>
      <c r="AO130" s="103">
        <f t="shared" si="46"/>
        <v>6.3457330415754925</v>
      </c>
      <c r="AP130" s="106"/>
      <c r="AQ130" s="103">
        <f t="shared" si="47"/>
        <v>4.2160737812911728</v>
      </c>
      <c r="AR130" s="103">
        <f t="shared" si="48"/>
        <v>5.4404145077720205</v>
      </c>
      <c r="AS130" s="103">
        <f t="shared" si="49"/>
        <v>2.9490616621983912</v>
      </c>
      <c r="AT130" s="106"/>
      <c r="AU130" s="103">
        <f t="shared" si="50"/>
        <v>9.6350364963503647</v>
      </c>
      <c r="AV130" s="103">
        <f t="shared" si="51"/>
        <v>12.012012012012011</v>
      </c>
      <c r="AW130" s="103">
        <f t="shared" si="52"/>
        <v>7.3863636363636367</v>
      </c>
      <c r="AX130" s="106"/>
      <c r="AY130" s="103">
        <f t="shared" si="53"/>
        <v>2.5896414342629481</v>
      </c>
      <c r="AZ130" s="103">
        <f t="shared" si="54"/>
        <v>3.7735849056603774</v>
      </c>
      <c r="BA130" s="103">
        <f t="shared" si="55"/>
        <v>1.7241379310344827</v>
      </c>
      <c r="BB130" s="143"/>
      <c r="BC130" s="103">
        <v>0</v>
      </c>
      <c r="BD130" s="103">
        <v>0</v>
      </c>
      <c r="BE130" s="103">
        <v>0</v>
      </c>
      <c r="BF130" s="102"/>
    </row>
    <row r="131" spans="1:58" ht="15" customHeight="1" x14ac:dyDescent="0.2">
      <c r="A131" s="108" t="s">
        <v>102</v>
      </c>
      <c r="B131" s="272">
        <v>57</v>
      </c>
      <c r="C131" s="272">
        <v>35</v>
      </c>
      <c r="D131" s="272">
        <v>22</v>
      </c>
      <c r="E131" s="272"/>
      <c r="F131" s="272">
        <v>11</v>
      </c>
      <c r="G131" s="272">
        <v>10</v>
      </c>
      <c r="H131" s="272">
        <v>1</v>
      </c>
      <c r="I131" s="272"/>
      <c r="J131" s="272">
        <v>22</v>
      </c>
      <c r="K131" s="272">
        <v>11</v>
      </c>
      <c r="L131" s="272">
        <v>11</v>
      </c>
      <c r="M131" s="272"/>
      <c r="N131" s="272">
        <v>9</v>
      </c>
      <c r="O131" s="272">
        <v>7</v>
      </c>
      <c r="P131" s="272">
        <v>2</v>
      </c>
      <c r="Q131" s="272"/>
      <c r="R131" s="272">
        <v>12</v>
      </c>
      <c r="S131" s="272">
        <v>5</v>
      </c>
      <c r="T131" s="272">
        <v>7</v>
      </c>
      <c r="U131" s="272"/>
      <c r="V131" s="272">
        <v>3</v>
      </c>
      <c r="W131" s="272">
        <v>2</v>
      </c>
      <c r="X131" s="272">
        <v>1</v>
      </c>
      <c r="Y131" s="272"/>
      <c r="Z131" s="272">
        <v>0</v>
      </c>
      <c r="AA131" s="272">
        <v>0</v>
      </c>
      <c r="AB131" s="272">
        <v>0</v>
      </c>
      <c r="AD131" s="108" t="s">
        <v>102</v>
      </c>
      <c r="AE131" s="103">
        <f t="shared" si="38"/>
        <v>11.176470588235295</v>
      </c>
      <c r="AF131" s="103">
        <f t="shared" si="39"/>
        <v>14.056224899598394</v>
      </c>
      <c r="AG131" s="103">
        <f t="shared" si="40"/>
        <v>8.4291187739463602</v>
      </c>
      <c r="AH131" s="143"/>
      <c r="AI131" s="103">
        <f t="shared" si="41"/>
        <v>7.9710144927536222</v>
      </c>
      <c r="AJ131" s="103">
        <f t="shared" si="42"/>
        <v>13.333333333333334</v>
      </c>
      <c r="AK131" s="103">
        <f t="shared" si="43"/>
        <v>1.5873015873015872</v>
      </c>
      <c r="AL131" s="106"/>
      <c r="AM131" s="103">
        <f t="shared" si="44"/>
        <v>17.1875</v>
      </c>
      <c r="AN131" s="103">
        <f t="shared" si="45"/>
        <v>17.460317460317459</v>
      </c>
      <c r="AO131" s="103">
        <f t="shared" si="46"/>
        <v>16.923076923076923</v>
      </c>
      <c r="AP131" s="106"/>
      <c r="AQ131" s="103">
        <f t="shared" si="47"/>
        <v>8.5714285714285712</v>
      </c>
      <c r="AR131" s="103">
        <f t="shared" si="48"/>
        <v>13.725490196078432</v>
      </c>
      <c r="AS131" s="103">
        <f t="shared" si="49"/>
        <v>3.7037037037037033</v>
      </c>
      <c r="AT131" s="106"/>
      <c r="AU131" s="103">
        <f t="shared" si="50"/>
        <v>15.384615384615385</v>
      </c>
      <c r="AV131" s="103">
        <f t="shared" si="51"/>
        <v>13.157894736842104</v>
      </c>
      <c r="AW131" s="103">
        <f t="shared" si="52"/>
        <v>17.5</v>
      </c>
      <c r="AX131" s="106"/>
      <c r="AY131" s="103">
        <f t="shared" si="53"/>
        <v>4.918032786885246</v>
      </c>
      <c r="AZ131" s="103">
        <f t="shared" si="54"/>
        <v>9.0909090909090917</v>
      </c>
      <c r="BA131" s="103">
        <f t="shared" si="55"/>
        <v>2.5641025641025639</v>
      </c>
      <c r="BB131" s="143"/>
      <c r="BC131" s="103">
        <v>0</v>
      </c>
      <c r="BD131" s="103">
        <v>0</v>
      </c>
      <c r="BE131" s="103">
        <v>0</v>
      </c>
      <c r="BF131" s="102"/>
    </row>
    <row r="132" spans="1:58" ht="15" customHeight="1" x14ac:dyDescent="0.2">
      <c r="A132" s="108" t="s">
        <v>103</v>
      </c>
      <c r="B132" s="272">
        <v>930</v>
      </c>
      <c r="C132" s="272">
        <v>471</v>
      </c>
      <c r="D132" s="272">
        <v>459</v>
      </c>
      <c r="E132" s="272"/>
      <c r="F132" s="272">
        <v>337</v>
      </c>
      <c r="G132" s="272">
        <v>177</v>
      </c>
      <c r="H132" s="272">
        <v>160</v>
      </c>
      <c r="I132" s="272"/>
      <c r="J132" s="272">
        <v>259</v>
      </c>
      <c r="K132" s="272">
        <v>143</v>
      </c>
      <c r="L132" s="272">
        <v>116</v>
      </c>
      <c r="M132" s="272"/>
      <c r="N132" s="272">
        <v>101</v>
      </c>
      <c r="O132" s="272">
        <v>44</v>
      </c>
      <c r="P132" s="272">
        <v>57</v>
      </c>
      <c r="Q132" s="272"/>
      <c r="R132" s="272">
        <v>172</v>
      </c>
      <c r="S132" s="272">
        <v>80</v>
      </c>
      <c r="T132" s="272">
        <v>92</v>
      </c>
      <c r="U132" s="272"/>
      <c r="V132" s="272">
        <v>61</v>
      </c>
      <c r="W132" s="272">
        <v>27</v>
      </c>
      <c r="X132" s="272">
        <v>34</v>
      </c>
      <c r="Y132" s="272"/>
      <c r="Z132" s="272">
        <v>0</v>
      </c>
      <c r="AA132" s="272">
        <v>0</v>
      </c>
      <c r="AB132" s="272">
        <v>0</v>
      </c>
      <c r="AD132" s="108" t="s">
        <v>103</v>
      </c>
      <c r="AE132" s="103">
        <f t="shared" si="38"/>
        <v>10.207441554165294</v>
      </c>
      <c r="AF132" s="103">
        <f t="shared" si="39"/>
        <v>10.438829787234043</v>
      </c>
      <c r="AG132" s="103">
        <f t="shared" si="40"/>
        <v>9.9804305283757326</v>
      </c>
      <c r="AH132" s="143"/>
      <c r="AI132" s="103">
        <f t="shared" si="41"/>
        <v>12.828321279025504</v>
      </c>
      <c r="AJ132" s="103">
        <f t="shared" si="42"/>
        <v>12.697274031563847</v>
      </c>
      <c r="AK132" s="103">
        <f t="shared" si="43"/>
        <v>12.9764801297648</v>
      </c>
      <c r="AL132" s="106"/>
      <c r="AM132" s="103">
        <f t="shared" si="44"/>
        <v>12.04091120409112</v>
      </c>
      <c r="AN132" s="103">
        <f t="shared" si="45"/>
        <v>13.228492136910269</v>
      </c>
      <c r="AO132" s="103">
        <f t="shared" si="46"/>
        <v>10.841121495327103</v>
      </c>
      <c r="AP132" s="106"/>
      <c r="AQ132" s="103">
        <f t="shared" si="47"/>
        <v>6.1323618700667879</v>
      </c>
      <c r="AR132" s="103">
        <f t="shared" si="48"/>
        <v>5.4054054054054053</v>
      </c>
      <c r="AS132" s="103">
        <f t="shared" si="49"/>
        <v>6.8427370948379345</v>
      </c>
      <c r="AT132" s="106"/>
      <c r="AU132" s="103">
        <f t="shared" si="50"/>
        <v>12.112676056338028</v>
      </c>
      <c r="AV132" s="103">
        <f t="shared" si="51"/>
        <v>11.904761904761903</v>
      </c>
      <c r="AW132" s="103">
        <f t="shared" si="52"/>
        <v>12.299465240641712</v>
      </c>
      <c r="AX132" s="106"/>
      <c r="AY132" s="103">
        <f t="shared" si="53"/>
        <v>4.8183254344391786</v>
      </c>
      <c r="AZ132" s="103">
        <f t="shared" si="54"/>
        <v>4.900181488203267</v>
      </c>
      <c r="BA132" s="103">
        <f t="shared" si="55"/>
        <v>4.755244755244755</v>
      </c>
      <c r="BB132" s="143"/>
      <c r="BC132" s="103">
        <v>0</v>
      </c>
      <c r="BD132" s="103">
        <v>0</v>
      </c>
      <c r="BE132" s="103">
        <v>0</v>
      </c>
      <c r="BF132" s="102"/>
    </row>
    <row r="133" spans="1:58" ht="15" customHeight="1" x14ac:dyDescent="0.2">
      <c r="A133" s="108" t="s">
        <v>104</v>
      </c>
      <c r="B133" s="272">
        <v>508</v>
      </c>
      <c r="C133" s="272">
        <v>310</v>
      </c>
      <c r="D133" s="272">
        <v>198</v>
      </c>
      <c r="E133" s="272"/>
      <c r="F133" s="272">
        <v>154</v>
      </c>
      <c r="G133" s="272">
        <v>101</v>
      </c>
      <c r="H133" s="272">
        <v>53</v>
      </c>
      <c r="I133" s="272"/>
      <c r="J133" s="272">
        <v>161</v>
      </c>
      <c r="K133" s="272">
        <v>100</v>
      </c>
      <c r="L133" s="272">
        <v>61</v>
      </c>
      <c r="M133" s="272"/>
      <c r="N133" s="272">
        <v>60</v>
      </c>
      <c r="O133" s="272">
        <v>37</v>
      </c>
      <c r="P133" s="272">
        <v>23</v>
      </c>
      <c r="Q133" s="272"/>
      <c r="R133" s="272">
        <v>102</v>
      </c>
      <c r="S133" s="272">
        <v>55</v>
      </c>
      <c r="T133" s="272">
        <v>47</v>
      </c>
      <c r="U133" s="272"/>
      <c r="V133" s="272">
        <v>31</v>
      </c>
      <c r="W133" s="272">
        <v>17</v>
      </c>
      <c r="X133" s="272">
        <v>14</v>
      </c>
      <c r="Y133" s="272"/>
      <c r="Z133" s="272">
        <v>0</v>
      </c>
      <c r="AA133" s="272">
        <v>0</v>
      </c>
      <c r="AB133" s="272">
        <v>0</v>
      </c>
      <c r="AD133" s="108" t="s">
        <v>104</v>
      </c>
      <c r="AE133" s="103">
        <f t="shared" si="38"/>
        <v>6.0411463907717922</v>
      </c>
      <c r="AF133" s="103">
        <f t="shared" si="39"/>
        <v>7.5609756097560972</v>
      </c>
      <c r="AG133" s="103">
        <f t="shared" si="40"/>
        <v>4.595033650498956</v>
      </c>
      <c r="AH133" s="143"/>
      <c r="AI133" s="103">
        <f t="shared" si="41"/>
        <v>6.6608996539792384</v>
      </c>
      <c r="AJ133" s="103">
        <f t="shared" si="42"/>
        <v>8.7826086956521738</v>
      </c>
      <c r="AK133" s="103">
        <f t="shared" si="43"/>
        <v>4.5611015490533564</v>
      </c>
      <c r="AL133" s="106"/>
      <c r="AM133" s="103">
        <f t="shared" si="44"/>
        <v>8.5095137420718814</v>
      </c>
      <c r="AN133" s="103">
        <f t="shared" si="45"/>
        <v>10.2880658436214</v>
      </c>
      <c r="AO133" s="103">
        <f t="shared" si="46"/>
        <v>6.6304347826086962</v>
      </c>
      <c r="AP133" s="106"/>
      <c r="AQ133" s="103">
        <f t="shared" si="47"/>
        <v>3.9164490861618799</v>
      </c>
      <c r="AR133" s="103">
        <f t="shared" si="48"/>
        <v>4.9932523616734139</v>
      </c>
      <c r="AS133" s="103">
        <f t="shared" si="49"/>
        <v>2.9077117572692797</v>
      </c>
      <c r="AT133" s="106"/>
      <c r="AU133" s="103">
        <f t="shared" si="50"/>
        <v>7.0637119113573412</v>
      </c>
      <c r="AV133" s="103">
        <f t="shared" si="51"/>
        <v>7.9365079365079358</v>
      </c>
      <c r="AW133" s="103">
        <f t="shared" si="52"/>
        <v>6.2583222370173104</v>
      </c>
      <c r="AX133" s="106"/>
      <c r="AY133" s="103">
        <f t="shared" si="53"/>
        <v>2.5223759153783565</v>
      </c>
      <c r="AZ133" s="103">
        <f t="shared" si="54"/>
        <v>3.125</v>
      </c>
      <c r="BA133" s="103">
        <f t="shared" si="55"/>
        <v>2.0437956204379564</v>
      </c>
      <c r="BB133" s="143"/>
      <c r="BC133" s="103">
        <v>0</v>
      </c>
      <c r="BD133" s="103">
        <v>0</v>
      </c>
      <c r="BE133" s="103">
        <v>0</v>
      </c>
      <c r="BF133" s="102"/>
    </row>
    <row r="134" spans="1:58" ht="15" customHeight="1" thickBot="1" x14ac:dyDescent="0.25">
      <c r="A134" s="123" t="s">
        <v>105</v>
      </c>
      <c r="B134" s="272">
        <v>110</v>
      </c>
      <c r="C134" s="272">
        <v>74</v>
      </c>
      <c r="D134" s="272">
        <v>36</v>
      </c>
      <c r="E134" s="272"/>
      <c r="F134" s="272">
        <v>55</v>
      </c>
      <c r="G134" s="272">
        <v>38</v>
      </c>
      <c r="H134" s="272">
        <v>17</v>
      </c>
      <c r="I134" s="272"/>
      <c r="J134" s="272">
        <v>31</v>
      </c>
      <c r="K134" s="272">
        <v>19</v>
      </c>
      <c r="L134" s="272">
        <v>12</v>
      </c>
      <c r="M134" s="272"/>
      <c r="N134" s="272">
        <v>17</v>
      </c>
      <c r="O134" s="272">
        <v>14</v>
      </c>
      <c r="P134" s="272">
        <v>3</v>
      </c>
      <c r="Q134" s="272"/>
      <c r="R134" s="272">
        <v>7</v>
      </c>
      <c r="S134" s="272">
        <v>3</v>
      </c>
      <c r="T134" s="272">
        <v>4</v>
      </c>
      <c r="U134" s="272"/>
      <c r="V134" s="272">
        <v>0</v>
      </c>
      <c r="W134" s="272">
        <v>0</v>
      </c>
      <c r="X134" s="272">
        <v>0</v>
      </c>
      <c r="Y134" s="272"/>
      <c r="Z134" s="272">
        <v>0</v>
      </c>
      <c r="AA134" s="272">
        <v>0</v>
      </c>
      <c r="AB134" s="272">
        <v>0</v>
      </c>
      <c r="AD134" s="123" t="s">
        <v>105</v>
      </c>
      <c r="AE134" s="105">
        <f t="shared" si="38"/>
        <v>9.5238095238095237</v>
      </c>
      <c r="AF134" s="105">
        <f t="shared" si="39"/>
        <v>11.89710610932476</v>
      </c>
      <c r="AG134" s="105">
        <f t="shared" si="40"/>
        <v>6.7542213883677302</v>
      </c>
      <c r="AH134" s="156"/>
      <c r="AI134" s="105">
        <f t="shared" si="41"/>
        <v>14.864864864864865</v>
      </c>
      <c r="AJ134" s="105">
        <f t="shared" si="42"/>
        <v>18.446601941747574</v>
      </c>
      <c r="AK134" s="105">
        <f t="shared" si="43"/>
        <v>10.365853658536585</v>
      </c>
      <c r="AL134" s="101"/>
      <c r="AM134" s="105">
        <f t="shared" si="44"/>
        <v>11.524163568773234</v>
      </c>
      <c r="AN134" s="105">
        <f t="shared" si="45"/>
        <v>13.970588235294118</v>
      </c>
      <c r="AO134" s="105">
        <f t="shared" si="46"/>
        <v>9.0225563909774422</v>
      </c>
      <c r="AP134" s="101"/>
      <c r="AQ134" s="105">
        <f t="shared" si="47"/>
        <v>8.6734693877551017</v>
      </c>
      <c r="AR134" s="105">
        <f t="shared" si="48"/>
        <v>12.612612612612612</v>
      </c>
      <c r="AS134" s="105">
        <f t="shared" si="49"/>
        <v>3.5294117647058822</v>
      </c>
      <c r="AT134" s="101"/>
      <c r="AU134" s="105">
        <f t="shared" si="50"/>
        <v>3.6269430051813467</v>
      </c>
      <c r="AV134" s="105">
        <f t="shared" si="51"/>
        <v>3.0927835051546393</v>
      </c>
      <c r="AW134" s="105">
        <f t="shared" si="52"/>
        <v>4.1666666666666661</v>
      </c>
      <c r="AX134" s="101"/>
      <c r="AY134" s="105">
        <f t="shared" si="53"/>
        <v>0</v>
      </c>
      <c r="AZ134" s="105">
        <f t="shared" si="54"/>
        <v>0</v>
      </c>
      <c r="BA134" s="105">
        <f t="shared" si="55"/>
        <v>0</v>
      </c>
      <c r="BB134" s="156"/>
      <c r="BC134" s="105">
        <v>0</v>
      </c>
      <c r="BD134" s="105">
        <v>0</v>
      </c>
      <c r="BE134" s="105">
        <v>0</v>
      </c>
      <c r="BF134" s="102"/>
    </row>
    <row r="135" spans="1:58" ht="15" customHeight="1" x14ac:dyDescent="0.2">
      <c r="A135" s="317" t="s">
        <v>256</v>
      </c>
      <c r="B135" s="317"/>
      <c r="C135" s="317"/>
      <c r="D135" s="317"/>
      <c r="E135" s="317"/>
      <c r="F135" s="317"/>
      <c r="G135" s="317"/>
      <c r="H135" s="317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  <c r="S135" s="317"/>
      <c r="T135" s="317"/>
      <c r="U135" s="317"/>
      <c r="V135" s="317"/>
      <c r="W135" s="317"/>
      <c r="X135" s="317"/>
      <c r="Y135" s="317"/>
      <c r="Z135" s="317"/>
      <c r="AA135" s="317"/>
      <c r="AB135" s="317"/>
      <c r="AD135" s="317" t="s">
        <v>256</v>
      </c>
      <c r="AE135" s="317"/>
      <c r="AF135" s="317"/>
      <c r="AG135" s="317"/>
      <c r="AH135" s="317"/>
      <c r="AI135" s="317"/>
      <c r="AJ135" s="317"/>
      <c r="AK135" s="317"/>
      <c r="AL135" s="317"/>
      <c r="AM135" s="317"/>
      <c r="AN135" s="317"/>
      <c r="AO135" s="317"/>
      <c r="AP135" s="317"/>
      <c r="AQ135" s="317"/>
      <c r="AR135" s="317"/>
      <c r="AS135" s="317"/>
      <c r="AT135" s="317"/>
      <c r="AU135" s="317"/>
      <c r="AV135" s="317"/>
      <c r="AW135" s="317"/>
      <c r="AX135" s="317"/>
      <c r="AY135" s="317"/>
      <c r="AZ135" s="317"/>
      <c r="BA135" s="317"/>
      <c r="BB135" s="317"/>
      <c r="BC135" s="317"/>
      <c r="BD135" s="317"/>
      <c r="BE135" s="317"/>
    </row>
    <row r="136" spans="1:58" ht="15" customHeight="1" x14ac:dyDescent="0.2">
      <c r="A136" s="318" t="s">
        <v>242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D136" s="318" t="s">
        <v>242</v>
      </c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</row>
    <row r="137" spans="1:58" ht="15" customHeight="1" x14ac:dyDescent="0.2">
      <c r="BF137" s="102"/>
    </row>
    <row r="138" spans="1:58" ht="15" customHeight="1" x14ac:dyDescent="0.2">
      <c r="BF138" s="102"/>
    </row>
    <row r="139" spans="1:58" ht="15" customHeight="1" x14ac:dyDescent="0.2">
      <c r="BF139" s="102"/>
    </row>
    <row r="140" spans="1:58" ht="15" customHeight="1" x14ac:dyDescent="0.2">
      <c r="AE140" s="158"/>
      <c r="BF140" s="102"/>
    </row>
    <row r="141" spans="1:58" ht="15" customHeight="1" x14ac:dyDescent="0.2">
      <c r="AE141" s="158"/>
      <c r="BF141" s="102"/>
    </row>
    <row r="142" spans="1:58" ht="15" customHeight="1" x14ac:dyDescent="0.2">
      <c r="AE142" s="158"/>
      <c r="BF142" s="102"/>
    </row>
    <row r="143" spans="1:58" ht="15" customHeight="1" x14ac:dyDescent="0.2">
      <c r="AE143" s="158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  <row r="177" spans="31:31" ht="15" customHeight="1" x14ac:dyDescent="0.2">
      <c r="AE177" s="158"/>
    </row>
    <row r="178" spans="31:31" ht="15" customHeight="1" x14ac:dyDescent="0.2">
      <c r="AE178" s="158"/>
    </row>
  </sheetData>
  <mergeCells count="102">
    <mergeCell ref="A100:AB100"/>
    <mergeCell ref="AD100:BE100"/>
    <mergeCell ref="A101:AB101"/>
    <mergeCell ref="AD101:BE101"/>
    <mergeCell ref="A54:AB54"/>
    <mergeCell ref="AD54:BE54"/>
    <mergeCell ref="A96:AB96"/>
    <mergeCell ref="AD96:BE96"/>
    <mergeCell ref="A97:AB97"/>
    <mergeCell ref="AD97:BE97"/>
    <mergeCell ref="A98:AB98"/>
    <mergeCell ref="AD98:BE98"/>
    <mergeCell ref="A99:AB99"/>
    <mergeCell ref="AD99:BE99"/>
    <mergeCell ref="A49:AB49"/>
    <mergeCell ref="AD49:BE49"/>
    <mergeCell ref="A50:AB50"/>
    <mergeCell ref="AD50:BE50"/>
    <mergeCell ref="A51:AB51"/>
    <mergeCell ref="AD51:BE51"/>
    <mergeCell ref="A52:AB52"/>
    <mergeCell ref="AD52:BE52"/>
    <mergeCell ref="A53:AB53"/>
    <mergeCell ref="AD53:BE53"/>
    <mergeCell ref="N10:P10"/>
    <mergeCell ref="A3:AB3"/>
    <mergeCell ref="AD3:BE3"/>
    <mergeCell ref="A4:AB4"/>
    <mergeCell ref="AD4:BE4"/>
    <mergeCell ref="A5:AB5"/>
    <mergeCell ref="AD5:BE5"/>
    <mergeCell ref="A6:AB6"/>
    <mergeCell ref="AD6:BE6"/>
    <mergeCell ref="A7:AB7"/>
    <mergeCell ref="AD7:BE7"/>
    <mergeCell ref="A8:AB8"/>
    <mergeCell ref="AD8:BE8"/>
    <mergeCell ref="A56:A57"/>
    <mergeCell ref="B56:D56"/>
    <mergeCell ref="F56:H56"/>
    <mergeCell ref="J56:L56"/>
    <mergeCell ref="N56:P56"/>
    <mergeCell ref="BC10:BE10"/>
    <mergeCell ref="A42:AB42"/>
    <mergeCell ref="AD42:BE42"/>
    <mergeCell ref="A43:AB43"/>
    <mergeCell ref="AD43:BE43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  <mergeCell ref="A10:A11"/>
    <mergeCell ref="B10:D10"/>
    <mergeCell ref="F10:H10"/>
    <mergeCell ref="J10:L10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  <mergeCell ref="A103:A104"/>
    <mergeCell ref="B103:D103"/>
    <mergeCell ref="F103:H103"/>
    <mergeCell ref="J103:L103"/>
    <mergeCell ref="N103:P103"/>
    <mergeCell ref="AA1:AB2"/>
    <mergeCell ref="BG1:BH2"/>
    <mergeCell ref="AA46:AB47"/>
    <mergeCell ref="BG45:BH46"/>
    <mergeCell ref="AA91:AB92"/>
    <mergeCell ref="BG91:BH92"/>
    <mergeCell ref="BC103:BE103"/>
    <mergeCell ref="A135:AB135"/>
    <mergeCell ref="AD135:BE135"/>
    <mergeCell ref="BC56:BE56"/>
    <mergeCell ref="A88:AB88"/>
    <mergeCell ref="AD88:BE88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V56:X56"/>
    <mergeCell ref="Z56:AB56"/>
    <mergeCell ref="AD56:AD57"/>
    <mergeCell ref="AE56:AG56"/>
  </mergeCells>
  <hyperlinks>
    <hyperlink ref="AD1" r:id="rId1" location="INDICE!A1" display="INDICE"/>
    <hyperlink ref="AA1" r:id="rId2" location="INDICE!A1"/>
    <hyperlink ref="AA1:AB2" location="INDICE!A1" display="INDICE"/>
    <hyperlink ref="BG1" r:id="rId3" location="INDICE!A1"/>
    <hyperlink ref="BG1:BH2" location="INDICE!A1" display="INDICE"/>
    <hyperlink ref="AA46" r:id="rId4" location="INDICE!A1"/>
    <hyperlink ref="AA46:AB47" location="INDICE!A1" display="INDICE"/>
    <hyperlink ref="BG45" r:id="rId5" location="INDICE!A1"/>
    <hyperlink ref="BG45:BH46" location="INDICE!A1" display="INDICE"/>
    <hyperlink ref="AA91" r:id="rId6" location="INDICE!A1"/>
    <hyperlink ref="AA91:AB92" location="INDICE!A1" display="INDICE"/>
    <hyperlink ref="BG91" r:id="rId7" location="INDICE!A1"/>
    <hyperlink ref="BG91:BH92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8"/>
  <headerFooter alignWithMargins="0"/>
  <rowBreaks count="2" manualBreakCount="2">
    <brk id="48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6.285156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22" t="s">
        <v>310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353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71"/>
      <c r="AF3" s="171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86095</v>
      </c>
      <c r="C10" s="152">
        <f t="shared" si="0"/>
        <v>42434</v>
      </c>
      <c r="D10" s="152">
        <f t="shared" si="0"/>
        <v>43661</v>
      </c>
      <c r="E10" s="152"/>
      <c r="F10" s="152">
        <f t="shared" ref="F10:H12" si="1">+F16+F22</f>
        <v>18022</v>
      </c>
      <c r="G10" s="152">
        <f t="shared" si="1"/>
        <v>9310</v>
      </c>
      <c r="H10" s="152">
        <f t="shared" si="1"/>
        <v>8712</v>
      </c>
      <c r="I10" s="152"/>
      <c r="J10" s="152">
        <f t="shared" ref="J10:L12" si="2">+J16+J22</f>
        <v>15578</v>
      </c>
      <c r="K10" s="152">
        <f t="shared" si="2"/>
        <v>7830</v>
      </c>
      <c r="L10" s="152">
        <f t="shared" si="2"/>
        <v>7748</v>
      </c>
      <c r="M10" s="152"/>
      <c r="N10" s="152">
        <f t="shared" ref="N10:P12" si="3">+N16+N22</f>
        <v>13057</v>
      </c>
      <c r="O10" s="152">
        <f t="shared" si="3"/>
        <v>6523</v>
      </c>
      <c r="P10" s="152">
        <f t="shared" si="3"/>
        <v>6534</v>
      </c>
      <c r="Q10" s="152"/>
      <c r="R10" s="152">
        <f t="shared" ref="R10:T12" si="4">+R16+R22</f>
        <v>15302</v>
      </c>
      <c r="S10" s="152">
        <f t="shared" si="4"/>
        <v>7516</v>
      </c>
      <c r="T10" s="152">
        <f t="shared" si="4"/>
        <v>7786</v>
      </c>
      <c r="U10" s="152"/>
      <c r="V10" s="152">
        <f t="shared" ref="V10:X12" si="5">+V16+V22</f>
        <v>12406</v>
      </c>
      <c r="W10" s="152">
        <f t="shared" si="5"/>
        <v>5824</v>
      </c>
      <c r="X10" s="152">
        <f t="shared" si="5"/>
        <v>6582</v>
      </c>
      <c r="Y10" s="152"/>
      <c r="Z10" s="152">
        <f t="shared" ref="Z10:AB12" si="6">+Z16+Z22</f>
        <v>11730</v>
      </c>
      <c r="AA10" s="152">
        <f t="shared" si="6"/>
        <v>5431</v>
      </c>
      <c r="AB10" s="152">
        <f t="shared" si="6"/>
        <v>6299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83089</v>
      </c>
      <c r="C11" s="115">
        <f t="shared" si="0"/>
        <v>40594</v>
      </c>
      <c r="D11" s="115">
        <f t="shared" si="0"/>
        <v>42495</v>
      </c>
      <c r="E11" s="115"/>
      <c r="F11" s="115">
        <f t="shared" si="1"/>
        <v>17559</v>
      </c>
      <c r="G11" s="115">
        <f t="shared" si="1"/>
        <v>9011</v>
      </c>
      <c r="H11" s="115">
        <f t="shared" si="1"/>
        <v>8548</v>
      </c>
      <c r="I11" s="115"/>
      <c r="J11" s="115">
        <f t="shared" si="2"/>
        <v>15126</v>
      </c>
      <c r="K11" s="115">
        <f t="shared" si="2"/>
        <v>7535</v>
      </c>
      <c r="L11" s="115">
        <f t="shared" si="2"/>
        <v>7591</v>
      </c>
      <c r="M11" s="115"/>
      <c r="N11" s="115">
        <f t="shared" si="3"/>
        <v>12662</v>
      </c>
      <c r="O11" s="115">
        <f t="shared" si="3"/>
        <v>6274</v>
      </c>
      <c r="P11" s="115">
        <f t="shared" si="3"/>
        <v>6388</v>
      </c>
      <c r="Q11" s="115"/>
      <c r="R11" s="115">
        <f t="shared" si="4"/>
        <v>14667</v>
      </c>
      <c r="S11" s="115">
        <f t="shared" si="4"/>
        <v>7148</v>
      </c>
      <c r="T11" s="115">
        <f t="shared" si="4"/>
        <v>7519</v>
      </c>
      <c r="U11" s="115"/>
      <c r="V11" s="115">
        <f t="shared" si="5"/>
        <v>11843</v>
      </c>
      <c r="W11" s="115">
        <f t="shared" si="5"/>
        <v>5493</v>
      </c>
      <c r="X11" s="115">
        <f t="shared" si="5"/>
        <v>6350</v>
      </c>
      <c r="Y11" s="115"/>
      <c r="Z11" s="115">
        <f t="shared" si="6"/>
        <v>11232</v>
      </c>
      <c r="AA11" s="115">
        <f t="shared" si="6"/>
        <v>5133</v>
      </c>
      <c r="AB11" s="115">
        <f t="shared" si="6"/>
        <v>6099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621</v>
      </c>
      <c r="C12" s="115">
        <f>+C18+C24</f>
        <v>350</v>
      </c>
      <c r="D12" s="115">
        <f>+D18+D24</f>
        <v>271</v>
      </c>
      <c r="E12" s="115"/>
      <c r="F12" s="115">
        <f t="shared" si="1"/>
        <v>153</v>
      </c>
      <c r="G12" s="115">
        <f t="shared" si="1"/>
        <v>86</v>
      </c>
      <c r="H12" s="115">
        <f t="shared" si="1"/>
        <v>67</v>
      </c>
      <c r="I12" s="115"/>
      <c r="J12" s="115">
        <f t="shared" si="2"/>
        <v>135</v>
      </c>
      <c r="K12" s="115">
        <f t="shared" si="2"/>
        <v>75</v>
      </c>
      <c r="L12" s="115">
        <f t="shared" si="2"/>
        <v>60</v>
      </c>
      <c r="M12" s="115"/>
      <c r="N12" s="115">
        <f t="shared" si="3"/>
        <v>115</v>
      </c>
      <c r="O12" s="115">
        <f t="shared" si="3"/>
        <v>61</v>
      </c>
      <c r="P12" s="115">
        <f t="shared" si="3"/>
        <v>54</v>
      </c>
      <c r="Q12" s="115"/>
      <c r="R12" s="115">
        <f t="shared" si="4"/>
        <v>74</v>
      </c>
      <c r="S12" s="115">
        <f t="shared" si="4"/>
        <v>39</v>
      </c>
      <c r="T12" s="115">
        <f t="shared" si="4"/>
        <v>35</v>
      </c>
      <c r="U12" s="115"/>
      <c r="V12" s="115">
        <f t="shared" si="5"/>
        <v>81</v>
      </c>
      <c r="W12" s="115">
        <f t="shared" si="5"/>
        <v>47</v>
      </c>
      <c r="X12" s="115">
        <f t="shared" si="5"/>
        <v>34</v>
      </c>
      <c r="Y12" s="115"/>
      <c r="Z12" s="115">
        <f t="shared" si="6"/>
        <v>63</v>
      </c>
      <c r="AA12" s="115">
        <f t="shared" si="6"/>
        <v>42</v>
      </c>
      <c r="AB12" s="115">
        <f t="shared" si="6"/>
        <v>21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2385</v>
      </c>
      <c r="C13" s="115">
        <f>+C19</f>
        <v>1490</v>
      </c>
      <c r="D13" s="115">
        <f>+D19</f>
        <v>895</v>
      </c>
      <c r="E13" s="115"/>
      <c r="F13" s="115">
        <f>+F19</f>
        <v>310</v>
      </c>
      <c r="G13" s="115">
        <f>+G19</f>
        <v>213</v>
      </c>
      <c r="H13" s="115">
        <f>+H19</f>
        <v>97</v>
      </c>
      <c r="I13" s="115"/>
      <c r="J13" s="115">
        <f>+J19</f>
        <v>317</v>
      </c>
      <c r="K13" s="115">
        <f>+K19</f>
        <v>220</v>
      </c>
      <c r="L13" s="115">
        <f>+L19</f>
        <v>97</v>
      </c>
      <c r="M13" s="115"/>
      <c r="N13" s="115">
        <f>+N19</f>
        <v>280</v>
      </c>
      <c r="O13" s="115">
        <f>+O19</f>
        <v>188</v>
      </c>
      <c r="P13" s="115">
        <f>+P19</f>
        <v>92</v>
      </c>
      <c r="Q13" s="115"/>
      <c r="R13" s="115">
        <f>+R19</f>
        <v>561</v>
      </c>
      <c r="S13" s="115">
        <f>+S19</f>
        <v>329</v>
      </c>
      <c r="T13" s="115">
        <f>+T19</f>
        <v>232</v>
      </c>
      <c r="U13" s="115"/>
      <c r="V13" s="115">
        <f>+V19</f>
        <v>482</v>
      </c>
      <c r="W13" s="115">
        <f>+W19</f>
        <v>284</v>
      </c>
      <c r="X13" s="115">
        <f>+X19</f>
        <v>198</v>
      </c>
      <c r="Y13" s="115"/>
      <c r="Z13" s="115">
        <f>+Z19</f>
        <v>435</v>
      </c>
      <c r="AA13" s="115">
        <f>+AA19</f>
        <v>256</v>
      </c>
      <c r="AB13" s="115">
        <f>+AB19</f>
        <v>179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58123</v>
      </c>
      <c r="C16" s="271">
        <v>28441</v>
      </c>
      <c r="D16" s="271">
        <v>29682</v>
      </c>
      <c r="E16" s="271"/>
      <c r="F16" s="271">
        <v>11355</v>
      </c>
      <c r="G16" s="271">
        <v>5896</v>
      </c>
      <c r="H16" s="271">
        <v>5459</v>
      </c>
      <c r="I16" s="271"/>
      <c r="J16" s="271">
        <v>9785</v>
      </c>
      <c r="K16" s="271">
        <v>4898</v>
      </c>
      <c r="L16" s="271">
        <v>4887</v>
      </c>
      <c r="M16" s="271"/>
      <c r="N16" s="271">
        <v>8282</v>
      </c>
      <c r="O16" s="271">
        <v>4107</v>
      </c>
      <c r="P16" s="271">
        <v>4175</v>
      </c>
      <c r="Q16" s="271"/>
      <c r="R16" s="271">
        <v>11143</v>
      </c>
      <c r="S16" s="271">
        <v>5423</v>
      </c>
      <c r="T16" s="271">
        <v>5720</v>
      </c>
      <c r="U16" s="271"/>
      <c r="V16" s="271">
        <v>9012</v>
      </c>
      <c r="W16" s="271">
        <v>4219</v>
      </c>
      <c r="X16" s="271">
        <v>4793</v>
      </c>
      <c r="Y16" s="271"/>
      <c r="Z16" s="271">
        <v>8546</v>
      </c>
      <c r="AA16" s="271">
        <v>3898</v>
      </c>
      <c r="AB16" s="271">
        <v>4648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55117</v>
      </c>
      <c r="C17" s="272">
        <v>26601</v>
      </c>
      <c r="D17" s="272">
        <v>28516</v>
      </c>
      <c r="E17" s="272"/>
      <c r="F17" s="272">
        <v>10892</v>
      </c>
      <c r="G17" s="272">
        <v>5597</v>
      </c>
      <c r="H17" s="272">
        <v>5295</v>
      </c>
      <c r="I17" s="272"/>
      <c r="J17" s="272">
        <v>9333</v>
      </c>
      <c r="K17" s="272">
        <v>4603</v>
      </c>
      <c r="L17" s="272">
        <v>4730</v>
      </c>
      <c r="M17" s="272"/>
      <c r="N17" s="272">
        <v>7887</v>
      </c>
      <c r="O17" s="272">
        <v>3858</v>
      </c>
      <c r="P17" s="272">
        <v>4029</v>
      </c>
      <c r="Q17" s="272"/>
      <c r="R17" s="272">
        <v>10508</v>
      </c>
      <c r="S17" s="272">
        <v>5055</v>
      </c>
      <c r="T17" s="272">
        <v>5453</v>
      </c>
      <c r="U17" s="272"/>
      <c r="V17" s="272">
        <v>8449</v>
      </c>
      <c r="W17" s="272">
        <v>3888</v>
      </c>
      <c r="X17" s="272">
        <v>4561</v>
      </c>
      <c r="Y17" s="272"/>
      <c r="Z17" s="272">
        <v>8048</v>
      </c>
      <c r="AA17" s="272">
        <v>3600</v>
      </c>
      <c r="AB17" s="272">
        <v>4448</v>
      </c>
    </row>
    <row r="18" spans="1:33" ht="15" customHeight="1" x14ac:dyDescent="0.2">
      <c r="A18" s="116" t="s">
        <v>74</v>
      </c>
      <c r="B18" s="272">
        <v>621</v>
      </c>
      <c r="C18" s="272">
        <v>350</v>
      </c>
      <c r="D18" s="272">
        <v>271</v>
      </c>
      <c r="E18" s="272"/>
      <c r="F18" s="272">
        <v>153</v>
      </c>
      <c r="G18" s="272">
        <v>86</v>
      </c>
      <c r="H18" s="272">
        <v>67</v>
      </c>
      <c r="I18" s="272"/>
      <c r="J18" s="272">
        <v>135</v>
      </c>
      <c r="K18" s="272">
        <v>75</v>
      </c>
      <c r="L18" s="272">
        <v>60</v>
      </c>
      <c r="M18" s="272"/>
      <c r="N18" s="272">
        <v>115</v>
      </c>
      <c r="O18" s="272">
        <v>61</v>
      </c>
      <c r="P18" s="272">
        <v>54</v>
      </c>
      <c r="Q18" s="272"/>
      <c r="R18" s="272">
        <v>74</v>
      </c>
      <c r="S18" s="272">
        <v>39</v>
      </c>
      <c r="T18" s="272">
        <v>35</v>
      </c>
      <c r="U18" s="272"/>
      <c r="V18" s="272">
        <v>81</v>
      </c>
      <c r="W18" s="272">
        <v>47</v>
      </c>
      <c r="X18" s="272">
        <v>34</v>
      </c>
      <c r="Y18" s="272"/>
      <c r="Z18" s="272">
        <v>63</v>
      </c>
      <c r="AA18" s="272">
        <v>42</v>
      </c>
      <c r="AB18" s="272">
        <v>21</v>
      </c>
    </row>
    <row r="19" spans="1:33" ht="15" customHeight="1" x14ac:dyDescent="0.2">
      <c r="A19" s="116" t="s">
        <v>263</v>
      </c>
      <c r="B19" s="272">
        <v>2385</v>
      </c>
      <c r="C19" s="272">
        <v>1490</v>
      </c>
      <c r="D19" s="272">
        <v>895</v>
      </c>
      <c r="E19" s="272"/>
      <c r="F19" s="272">
        <v>310</v>
      </c>
      <c r="G19" s="272">
        <v>213</v>
      </c>
      <c r="H19" s="272">
        <v>97</v>
      </c>
      <c r="I19" s="272"/>
      <c r="J19" s="272">
        <v>317</v>
      </c>
      <c r="K19" s="272">
        <v>220</v>
      </c>
      <c r="L19" s="272">
        <v>97</v>
      </c>
      <c r="M19" s="272"/>
      <c r="N19" s="272">
        <v>280</v>
      </c>
      <c r="O19" s="272">
        <v>188</v>
      </c>
      <c r="P19" s="272">
        <v>92</v>
      </c>
      <c r="Q19" s="272"/>
      <c r="R19" s="272">
        <v>561</v>
      </c>
      <c r="S19" s="272">
        <v>329</v>
      </c>
      <c r="T19" s="272">
        <v>232</v>
      </c>
      <c r="U19" s="272"/>
      <c r="V19" s="272">
        <v>482</v>
      </c>
      <c r="W19" s="272">
        <v>284</v>
      </c>
      <c r="X19" s="272">
        <v>198</v>
      </c>
      <c r="Y19" s="272"/>
      <c r="Z19" s="272">
        <v>435</v>
      </c>
      <c r="AA19" s="272">
        <v>256</v>
      </c>
      <c r="AB19" s="272">
        <v>179</v>
      </c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3" s="163" customFormat="1" ht="15" customHeight="1" x14ac:dyDescent="0.2">
      <c r="A22" s="137" t="s">
        <v>19</v>
      </c>
      <c r="B22" s="271">
        <v>27972</v>
      </c>
      <c r="C22" s="271">
        <v>13993</v>
      </c>
      <c r="D22" s="271">
        <v>13979</v>
      </c>
      <c r="E22" s="271"/>
      <c r="F22" s="271">
        <v>6667</v>
      </c>
      <c r="G22" s="271">
        <v>3414</v>
      </c>
      <c r="H22" s="271">
        <v>3253</v>
      </c>
      <c r="I22" s="271"/>
      <c r="J22" s="271">
        <v>5793</v>
      </c>
      <c r="K22" s="271">
        <v>2932</v>
      </c>
      <c r="L22" s="271">
        <v>2861</v>
      </c>
      <c r="M22" s="271"/>
      <c r="N22" s="271">
        <v>4775</v>
      </c>
      <c r="O22" s="271">
        <v>2416</v>
      </c>
      <c r="P22" s="271">
        <v>2359</v>
      </c>
      <c r="Q22" s="271"/>
      <c r="R22" s="271">
        <v>4159</v>
      </c>
      <c r="S22" s="271">
        <v>2093</v>
      </c>
      <c r="T22" s="271">
        <v>2066</v>
      </c>
      <c r="U22" s="271"/>
      <c r="V22" s="271">
        <v>3394</v>
      </c>
      <c r="W22" s="271">
        <v>1605</v>
      </c>
      <c r="X22" s="271">
        <v>1789</v>
      </c>
      <c r="Y22" s="271"/>
      <c r="Z22" s="271">
        <v>3184</v>
      </c>
      <c r="AA22" s="271">
        <v>1533</v>
      </c>
      <c r="AB22" s="271">
        <v>1651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27972</v>
      </c>
      <c r="C23" s="272">
        <v>13993</v>
      </c>
      <c r="D23" s="272">
        <v>13979</v>
      </c>
      <c r="E23" s="272"/>
      <c r="F23" s="272">
        <v>6667</v>
      </c>
      <c r="G23" s="272">
        <v>3414</v>
      </c>
      <c r="H23" s="272">
        <v>3253</v>
      </c>
      <c r="I23" s="272"/>
      <c r="J23" s="272">
        <v>5793</v>
      </c>
      <c r="K23" s="272">
        <v>2932</v>
      </c>
      <c r="L23" s="272">
        <v>2861</v>
      </c>
      <c r="M23" s="272"/>
      <c r="N23" s="272">
        <v>4775</v>
      </c>
      <c r="O23" s="272">
        <v>2416</v>
      </c>
      <c r="P23" s="272">
        <v>2359</v>
      </c>
      <c r="Q23" s="272"/>
      <c r="R23" s="272">
        <v>4159</v>
      </c>
      <c r="S23" s="272">
        <v>2093</v>
      </c>
      <c r="T23" s="272">
        <v>2066</v>
      </c>
      <c r="U23" s="272"/>
      <c r="V23" s="272">
        <v>3394</v>
      </c>
      <c r="W23" s="272">
        <v>1605</v>
      </c>
      <c r="X23" s="272">
        <v>1789</v>
      </c>
      <c r="Y23" s="272"/>
      <c r="Z23" s="272">
        <v>3184</v>
      </c>
      <c r="AA23" s="272">
        <v>1533</v>
      </c>
      <c r="AB23" s="272">
        <v>1651</v>
      </c>
    </row>
    <row r="24" spans="1:33" ht="15" customHeight="1" x14ac:dyDescent="0.2">
      <c r="A24" s="116" t="s">
        <v>74</v>
      </c>
      <c r="B24" s="248">
        <v>0</v>
      </c>
      <c r="C24" s="248">
        <v>0</v>
      </c>
      <c r="D24" s="248">
        <v>0</v>
      </c>
      <c r="E24" s="248"/>
      <c r="F24" s="248">
        <v>0</v>
      </c>
      <c r="G24" s="248">
        <v>0</v>
      </c>
      <c r="H24" s="248">
        <v>0</v>
      </c>
      <c r="I24" s="248"/>
      <c r="J24" s="248">
        <v>0</v>
      </c>
      <c r="K24" s="248">
        <v>0</v>
      </c>
      <c r="L24" s="248">
        <v>0</v>
      </c>
      <c r="M24" s="248"/>
      <c r="N24" s="248">
        <v>0</v>
      </c>
      <c r="O24" s="248">
        <v>0</v>
      </c>
      <c r="P24" s="248">
        <v>0</v>
      </c>
      <c r="Q24" s="248"/>
      <c r="R24" s="248">
        <v>0</v>
      </c>
      <c r="S24" s="248">
        <v>0</v>
      </c>
      <c r="T24" s="248">
        <v>0</v>
      </c>
      <c r="U24" s="248"/>
      <c r="V24" s="248">
        <v>0</v>
      </c>
      <c r="W24" s="248">
        <v>0</v>
      </c>
      <c r="X24" s="248">
        <v>0</v>
      </c>
      <c r="Y24" s="248"/>
      <c r="Z24" s="248">
        <v>0</v>
      </c>
      <c r="AA24" s="248">
        <v>0</v>
      </c>
      <c r="AB24" s="248">
        <v>0</v>
      </c>
    </row>
    <row r="25" spans="1:33" ht="15" customHeight="1" thickBot="1" x14ac:dyDescent="0.25">
      <c r="A25" s="120" t="s">
        <v>263</v>
      </c>
      <c r="B25" s="249">
        <v>0</v>
      </c>
      <c r="C25" s="249">
        <v>0</v>
      </c>
      <c r="D25" s="249">
        <v>0</v>
      </c>
      <c r="E25" s="249"/>
      <c r="F25" s="249">
        <v>0</v>
      </c>
      <c r="G25" s="249">
        <v>0</v>
      </c>
      <c r="H25" s="249">
        <v>0</v>
      </c>
      <c r="I25" s="249"/>
      <c r="J25" s="249">
        <v>0</v>
      </c>
      <c r="K25" s="249">
        <v>0</v>
      </c>
      <c r="L25" s="249">
        <v>0</v>
      </c>
      <c r="M25" s="249"/>
      <c r="N25" s="249">
        <v>0</v>
      </c>
      <c r="O25" s="249">
        <v>0</v>
      </c>
      <c r="P25" s="249">
        <v>0</v>
      </c>
      <c r="Q25" s="249"/>
      <c r="R25" s="249">
        <v>0</v>
      </c>
      <c r="S25" s="249">
        <v>0</v>
      </c>
      <c r="T25" s="249">
        <v>0</v>
      </c>
      <c r="U25" s="249"/>
      <c r="V25" s="249">
        <v>0</v>
      </c>
      <c r="W25" s="249">
        <v>0</v>
      </c>
      <c r="X25" s="249">
        <v>0</v>
      </c>
      <c r="Y25" s="249"/>
      <c r="Z25" s="249">
        <v>0</v>
      </c>
      <c r="AA25" s="249">
        <v>0</v>
      </c>
      <c r="AB25" s="249">
        <v>0</v>
      </c>
    </row>
    <row r="26" spans="1:33" ht="15" customHeight="1" x14ac:dyDescent="0.2">
      <c r="A26" s="317" t="s">
        <v>256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</row>
    <row r="27" spans="1:33" ht="15" customHeight="1" x14ac:dyDescent="0.2">
      <c r="A27" s="318" t="s">
        <v>242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7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9"/>
  <sheetViews>
    <sheetView topLeftCell="A88" zoomScaleNormal="100" zoomScaleSheetLayoutView="50" workbookViewId="0">
      <selection activeCell="AE102" sqref="AE102:AF103"/>
    </sheetView>
  </sheetViews>
  <sheetFormatPr baseColWidth="10" defaultRowHeight="15" customHeight="1" x14ac:dyDescent="0.25"/>
  <cols>
    <col min="1" max="1" width="16.28515625" style="108" customWidth="1"/>
    <col min="2" max="4" width="7.5703125" style="108" customWidth="1"/>
    <col min="5" max="5" width="1.7109375" style="108" customWidth="1"/>
    <col min="6" max="8" width="7.5703125" style="108" customWidth="1"/>
    <col min="9" max="9" width="1.7109375" style="108" customWidth="1"/>
    <col min="10" max="12" width="7.5703125" style="108" customWidth="1"/>
    <col min="13" max="13" width="1.7109375" style="108" customWidth="1"/>
    <col min="14" max="16" width="7.5703125" style="108" customWidth="1"/>
    <col min="17" max="17" width="1.7109375" style="108" customWidth="1"/>
    <col min="18" max="20" width="7.5703125" style="108" customWidth="1"/>
    <col min="21" max="21" width="1.7109375" style="108" customWidth="1"/>
    <col min="22" max="24" width="7.5703125" style="108" customWidth="1"/>
    <col min="25" max="25" width="1.7109375" style="108" customWidth="1"/>
    <col min="26" max="28" width="7.570312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22" t="s">
        <v>311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350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71"/>
      <c r="AF3" s="171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s="171" customFormat="1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s="171" customFormat="1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15" t="s">
        <v>473</v>
      </c>
      <c r="B10" s="315" t="s">
        <v>76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57009</v>
      </c>
      <c r="C12" s="152">
        <f t="shared" si="0"/>
        <v>26459</v>
      </c>
      <c r="D12" s="152">
        <f t="shared" si="0"/>
        <v>30550</v>
      </c>
      <c r="E12" s="152"/>
      <c r="F12" s="152">
        <f t="shared" ref="F12:H14" si="1">+F18+F24</f>
        <v>11661</v>
      </c>
      <c r="G12" s="152">
        <f t="shared" si="1"/>
        <v>5664</v>
      </c>
      <c r="H12" s="152">
        <f t="shared" si="1"/>
        <v>5997</v>
      </c>
      <c r="I12" s="152"/>
      <c r="J12" s="152">
        <f t="shared" ref="J12:L14" si="2">+J18+J24</f>
        <v>9219</v>
      </c>
      <c r="K12" s="152">
        <f t="shared" si="2"/>
        <v>4359</v>
      </c>
      <c r="L12" s="152">
        <f t="shared" si="2"/>
        <v>4860</v>
      </c>
      <c r="M12" s="152"/>
      <c r="N12" s="152">
        <f t="shared" ref="N12:P14" si="3">+N18+N24</f>
        <v>9122</v>
      </c>
      <c r="O12" s="152">
        <f t="shared" si="3"/>
        <v>4298</v>
      </c>
      <c r="P12" s="152">
        <f t="shared" si="3"/>
        <v>4824</v>
      </c>
      <c r="Q12" s="152"/>
      <c r="R12" s="152">
        <f t="shared" ref="R12:T14" si="4">+R18+R24</f>
        <v>8995</v>
      </c>
      <c r="S12" s="152">
        <f t="shared" si="4"/>
        <v>4104</v>
      </c>
      <c r="T12" s="152">
        <f t="shared" si="4"/>
        <v>4891</v>
      </c>
      <c r="U12" s="152"/>
      <c r="V12" s="152">
        <f t="shared" ref="V12:X14" si="5">+V18+V24</f>
        <v>8475</v>
      </c>
      <c r="W12" s="152">
        <f t="shared" si="5"/>
        <v>3735</v>
      </c>
      <c r="X12" s="152">
        <f t="shared" si="5"/>
        <v>4740</v>
      </c>
      <c r="Y12" s="152"/>
      <c r="Z12" s="152">
        <f t="shared" ref="Z12:AB14" si="6">+Z18+Z24</f>
        <v>9537</v>
      </c>
      <c r="AA12" s="152">
        <f t="shared" si="6"/>
        <v>4299</v>
      </c>
      <c r="AB12" s="152">
        <f t="shared" si="6"/>
        <v>5238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54875</v>
      </c>
      <c r="C13" s="115">
        <f t="shared" si="0"/>
        <v>25176</v>
      </c>
      <c r="D13" s="115">
        <f t="shared" si="0"/>
        <v>29699</v>
      </c>
      <c r="E13" s="115"/>
      <c r="F13" s="115">
        <f t="shared" si="1"/>
        <v>11342</v>
      </c>
      <c r="G13" s="115">
        <f t="shared" si="1"/>
        <v>5466</v>
      </c>
      <c r="H13" s="115">
        <f t="shared" si="1"/>
        <v>5876</v>
      </c>
      <c r="I13" s="115"/>
      <c r="J13" s="115">
        <f t="shared" si="2"/>
        <v>8902</v>
      </c>
      <c r="K13" s="115">
        <f t="shared" si="2"/>
        <v>4161</v>
      </c>
      <c r="L13" s="115">
        <f t="shared" si="2"/>
        <v>4741</v>
      </c>
      <c r="M13" s="115"/>
      <c r="N13" s="115">
        <f t="shared" si="3"/>
        <v>8832</v>
      </c>
      <c r="O13" s="115">
        <f t="shared" si="3"/>
        <v>4116</v>
      </c>
      <c r="P13" s="115">
        <f t="shared" si="3"/>
        <v>4716</v>
      </c>
      <c r="Q13" s="115"/>
      <c r="R13" s="115">
        <f t="shared" si="4"/>
        <v>8630</v>
      </c>
      <c r="S13" s="115">
        <f t="shared" si="4"/>
        <v>3898</v>
      </c>
      <c r="T13" s="115">
        <f t="shared" si="4"/>
        <v>4732</v>
      </c>
      <c r="U13" s="115"/>
      <c r="V13" s="115">
        <f t="shared" si="5"/>
        <v>8112</v>
      </c>
      <c r="W13" s="115">
        <f t="shared" si="5"/>
        <v>3525</v>
      </c>
      <c r="X13" s="115">
        <f t="shared" si="5"/>
        <v>4587</v>
      </c>
      <c r="Y13" s="115"/>
      <c r="Z13" s="115">
        <f t="shared" si="6"/>
        <v>9057</v>
      </c>
      <c r="AA13" s="115">
        <f t="shared" si="6"/>
        <v>4010</v>
      </c>
      <c r="AB13" s="115">
        <f t="shared" si="6"/>
        <v>5047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494</v>
      </c>
      <c r="C14" s="115">
        <f>+C20+C26</f>
        <v>268</v>
      </c>
      <c r="D14" s="115">
        <f>+D20+D26</f>
        <v>226</v>
      </c>
      <c r="E14" s="115"/>
      <c r="F14" s="115">
        <f t="shared" si="1"/>
        <v>115</v>
      </c>
      <c r="G14" s="115">
        <f t="shared" si="1"/>
        <v>63</v>
      </c>
      <c r="H14" s="115">
        <f t="shared" si="1"/>
        <v>52</v>
      </c>
      <c r="I14" s="115"/>
      <c r="J14" s="115">
        <f t="shared" si="2"/>
        <v>106</v>
      </c>
      <c r="K14" s="115">
        <f t="shared" si="2"/>
        <v>58</v>
      </c>
      <c r="L14" s="115">
        <f t="shared" si="2"/>
        <v>48</v>
      </c>
      <c r="M14" s="115"/>
      <c r="N14" s="115">
        <f t="shared" si="3"/>
        <v>90</v>
      </c>
      <c r="O14" s="115">
        <f t="shared" si="3"/>
        <v>43</v>
      </c>
      <c r="P14" s="115">
        <f t="shared" si="3"/>
        <v>47</v>
      </c>
      <c r="Q14" s="115"/>
      <c r="R14" s="115">
        <f t="shared" si="4"/>
        <v>52</v>
      </c>
      <c r="S14" s="115">
        <f t="shared" si="4"/>
        <v>24</v>
      </c>
      <c r="T14" s="115">
        <f t="shared" si="4"/>
        <v>28</v>
      </c>
      <c r="U14" s="115"/>
      <c r="V14" s="115">
        <f t="shared" si="5"/>
        <v>68</v>
      </c>
      <c r="W14" s="115">
        <f t="shared" si="5"/>
        <v>38</v>
      </c>
      <c r="X14" s="115">
        <f t="shared" si="5"/>
        <v>30</v>
      </c>
      <c r="Y14" s="115"/>
      <c r="Z14" s="115">
        <f t="shared" si="6"/>
        <v>63</v>
      </c>
      <c r="AA14" s="115">
        <f t="shared" si="6"/>
        <v>42</v>
      </c>
      <c r="AB14" s="115">
        <f t="shared" si="6"/>
        <v>21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1640</v>
      </c>
      <c r="C15" s="115">
        <f>+C21</f>
        <v>1015</v>
      </c>
      <c r="D15" s="115">
        <f>+D21</f>
        <v>625</v>
      </c>
      <c r="E15" s="115"/>
      <c r="F15" s="115">
        <f>+F21</f>
        <v>204</v>
      </c>
      <c r="G15" s="115">
        <f>+G21</f>
        <v>135</v>
      </c>
      <c r="H15" s="115">
        <f>+H21</f>
        <v>69</v>
      </c>
      <c r="I15" s="115"/>
      <c r="J15" s="115">
        <f>+J21</f>
        <v>211</v>
      </c>
      <c r="K15" s="115">
        <f>+K21</f>
        <v>140</v>
      </c>
      <c r="L15" s="115">
        <f>+L21</f>
        <v>71</v>
      </c>
      <c r="M15" s="115"/>
      <c r="N15" s="115">
        <f>+N21</f>
        <v>200</v>
      </c>
      <c r="O15" s="115">
        <f>+O21</f>
        <v>139</v>
      </c>
      <c r="P15" s="115">
        <f>+P21</f>
        <v>61</v>
      </c>
      <c r="Q15" s="115"/>
      <c r="R15" s="115">
        <f>+R21</f>
        <v>313</v>
      </c>
      <c r="S15" s="115">
        <f>+S21</f>
        <v>182</v>
      </c>
      <c r="T15" s="115">
        <f>+T21</f>
        <v>131</v>
      </c>
      <c r="U15" s="115"/>
      <c r="V15" s="115">
        <f>+V21</f>
        <v>295</v>
      </c>
      <c r="W15" s="115">
        <f>+W21</f>
        <v>172</v>
      </c>
      <c r="X15" s="115">
        <f>+X21</f>
        <v>123</v>
      </c>
      <c r="Y15" s="115"/>
      <c r="Z15" s="115">
        <f>+Z21</f>
        <v>417</v>
      </c>
      <c r="AA15" s="115">
        <f>+AA21</f>
        <v>247</v>
      </c>
      <c r="AB15" s="115">
        <f>+AB21</f>
        <v>170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8"/>
      <c r="J17" s="117"/>
      <c r="K17" s="117"/>
      <c r="L17" s="117"/>
      <c r="M17" s="118"/>
      <c r="N17" s="117"/>
      <c r="O17" s="117"/>
      <c r="P17" s="117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38028</v>
      </c>
      <c r="C18" s="271">
        <v>17572</v>
      </c>
      <c r="D18" s="271">
        <v>20456</v>
      </c>
      <c r="E18" s="271"/>
      <c r="F18" s="271">
        <v>7191</v>
      </c>
      <c r="G18" s="271">
        <v>3502</v>
      </c>
      <c r="H18" s="271">
        <v>3689</v>
      </c>
      <c r="I18" s="271"/>
      <c r="J18" s="271">
        <v>5624</v>
      </c>
      <c r="K18" s="271">
        <v>2659</v>
      </c>
      <c r="L18" s="271">
        <v>2965</v>
      </c>
      <c r="M18" s="271"/>
      <c r="N18" s="271">
        <v>5649</v>
      </c>
      <c r="O18" s="271">
        <v>2647</v>
      </c>
      <c r="P18" s="271">
        <v>3002</v>
      </c>
      <c r="Q18" s="271"/>
      <c r="R18" s="271">
        <v>6406</v>
      </c>
      <c r="S18" s="271">
        <v>2917</v>
      </c>
      <c r="T18" s="271">
        <v>3489</v>
      </c>
      <c r="U18" s="271"/>
      <c r="V18" s="271">
        <v>6119</v>
      </c>
      <c r="W18" s="271">
        <v>2702</v>
      </c>
      <c r="X18" s="271">
        <v>3417</v>
      </c>
      <c r="Y18" s="271"/>
      <c r="Z18" s="271">
        <v>7039</v>
      </c>
      <c r="AA18" s="271">
        <v>3145</v>
      </c>
      <c r="AB18" s="271">
        <v>3894</v>
      </c>
      <c r="AC18" s="108"/>
      <c r="AD18" s="108"/>
      <c r="AE18" s="108"/>
      <c r="AF18" s="108"/>
      <c r="AG18" s="108"/>
    </row>
    <row r="19" spans="1:33" ht="15" customHeight="1" x14ac:dyDescent="0.2">
      <c r="A19" s="116" t="s">
        <v>73</v>
      </c>
      <c r="B19" s="272">
        <v>35894</v>
      </c>
      <c r="C19" s="272">
        <v>16289</v>
      </c>
      <c r="D19" s="272">
        <v>19605</v>
      </c>
      <c r="E19" s="272"/>
      <c r="F19" s="272">
        <v>6872</v>
      </c>
      <c r="G19" s="272">
        <v>3304</v>
      </c>
      <c r="H19" s="272">
        <v>3568</v>
      </c>
      <c r="I19" s="272"/>
      <c r="J19" s="272">
        <v>5307</v>
      </c>
      <c r="K19" s="272">
        <v>2461</v>
      </c>
      <c r="L19" s="272">
        <v>2846</v>
      </c>
      <c r="M19" s="272"/>
      <c r="N19" s="272">
        <v>5359</v>
      </c>
      <c r="O19" s="272">
        <v>2465</v>
      </c>
      <c r="P19" s="272">
        <v>2894</v>
      </c>
      <c r="Q19" s="272"/>
      <c r="R19" s="272">
        <v>6041</v>
      </c>
      <c r="S19" s="272">
        <v>2711</v>
      </c>
      <c r="T19" s="272">
        <v>3330</v>
      </c>
      <c r="U19" s="272"/>
      <c r="V19" s="272">
        <v>5756</v>
      </c>
      <c r="W19" s="272">
        <v>2492</v>
      </c>
      <c r="X19" s="272">
        <v>3264</v>
      </c>
      <c r="Y19" s="272"/>
      <c r="Z19" s="272">
        <v>6559</v>
      </c>
      <c r="AA19" s="272">
        <v>2856</v>
      </c>
      <c r="AB19" s="272">
        <v>3703</v>
      </c>
    </row>
    <row r="20" spans="1:33" ht="15" customHeight="1" x14ac:dyDescent="0.2">
      <c r="A20" s="116" t="s">
        <v>74</v>
      </c>
      <c r="B20" s="272">
        <v>494</v>
      </c>
      <c r="C20" s="272">
        <v>268</v>
      </c>
      <c r="D20" s="272">
        <v>226</v>
      </c>
      <c r="E20" s="272"/>
      <c r="F20" s="272">
        <v>115</v>
      </c>
      <c r="G20" s="272">
        <v>63</v>
      </c>
      <c r="H20" s="272">
        <v>52</v>
      </c>
      <c r="I20" s="272"/>
      <c r="J20" s="272">
        <v>106</v>
      </c>
      <c r="K20" s="272">
        <v>58</v>
      </c>
      <c r="L20" s="272">
        <v>48</v>
      </c>
      <c r="M20" s="272"/>
      <c r="N20" s="272">
        <v>90</v>
      </c>
      <c r="O20" s="272">
        <v>43</v>
      </c>
      <c r="P20" s="272">
        <v>47</v>
      </c>
      <c r="Q20" s="272"/>
      <c r="R20" s="272">
        <v>52</v>
      </c>
      <c r="S20" s="272">
        <v>24</v>
      </c>
      <c r="T20" s="272">
        <v>28</v>
      </c>
      <c r="U20" s="272"/>
      <c r="V20" s="272">
        <v>68</v>
      </c>
      <c r="W20" s="272">
        <v>38</v>
      </c>
      <c r="X20" s="272">
        <v>30</v>
      </c>
      <c r="Y20" s="272"/>
      <c r="Z20" s="272">
        <v>63</v>
      </c>
      <c r="AA20" s="272">
        <v>42</v>
      </c>
      <c r="AB20" s="272">
        <v>21</v>
      </c>
    </row>
    <row r="21" spans="1:33" ht="15" customHeight="1" x14ac:dyDescent="0.2">
      <c r="A21" s="116" t="s">
        <v>263</v>
      </c>
      <c r="B21" s="272">
        <v>1640</v>
      </c>
      <c r="C21" s="272">
        <v>1015</v>
      </c>
      <c r="D21" s="272">
        <v>625</v>
      </c>
      <c r="E21" s="272"/>
      <c r="F21" s="272">
        <v>204</v>
      </c>
      <c r="G21" s="272">
        <v>135</v>
      </c>
      <c r="H21" s="272">
        <v>69</v>
      </c>
      <c r="I21" s="272"/>
      <c r="J21" s="272">
        <v>211</v>
      </c>
      <c r="K21" s="272">
        <v>140</v>
      </c>
      <c r="L21" s="272">
        <v>71</v>
      </c>
      <c r="M21" s="272"/>
      <c r="N21" s="272">
        <v>200</v>
      </c>
      <c r="O21" s="272">
        <v>139</v>
      </c>
      <c r="P21" s="272">
        <v>61</v>
      </c>
      <c r="Q21" s="272"/>
      <c r="R21" s="272">
        <v>313</v>
      </c>
      <c r="S21" s="272">
        <v>182</v>
      </c>
      <c r="T21" s="272">
        <v>131</v>
      </c>
      <c r="U21" s="272"/>
      <c r="V21" s="272">
        <v>295</v>
      </c>
      <c r="W21" s="272">
        <v>172</v>
      </c>
      <c r="X21" s="272">
        <v>123</v>
      </c>
      <c r="Y21" s="272"/>
      <c r="Z21" s="272">
        <v>417</v>
      </c>
      <c r="AA21" s="272">
        <v>247</v>
      </c>
      <c r="AB21" s="272">
        <v>170</v>
      </c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</row>
    <row r="24" spans="1:33" s="124" customFormat="1" ht="15" customHeight="1" x14ac:dyDescent="0.2">
      <c r="A24" s="137" t="s">
        <v>19</v>
      </c>
      <c r="B24" s="271">
        <v>18981</v>
      </c>
      <c r="C24" s="271">
        <v>8887</v>
      </c>
      <c r="D24" s="271">
        <v>10094</v>
      </c>
      <c r="E24" s="271"/>
      <c r="F24" s="271">
        <v>4470</v>
      </c>
      <c r="G24" s="271">
        <v>2162</v>
      </c>
      <c r="H24" s="271">
        <v>2308</v>
      </c>
      <c r="I24" s="271"/>
      <c r="J24" s="271">
        <v>3595</v>
      </c>
      <c r="K24" s="271">
        <v>1700</v>
      </c>
      <c r="L24" s="271">
        <v>1895</v>
      </c>
      <c r="M24" s="271"/>
      <c r="N24" s="271">
        <v>3473</v>
      </c>
      <c r="O24" s="271">
        <v>1651</v>
      </c>
      <c r="P24" s="271">
        <v>1822</v>
      </c>
      <c r="Q24" s="271"/>
      <c r="R24" s="271">
        <v>2589</v>
      </c>
      <c r="S24" s="271">
        <v>1187</v>
      </c>
      <c r="T24" s="271">
        <v>1402</v>
      </c>
      <c r="U24" s="271"/>
      <c r="V24" s="271">
        <v>2356</v>
      </c>
      <c r="W24" s="271">
        <v>1033</v>
      </c>
      <c r="X24" s="271">
        <v>1323</v>
      </c>
      <c r="Y24" s="271"/>
      <c r="Z24" s="271">
        <v>2498</v>
      </c>
      <c r="AA24" s="271">
        <v>1154</v>
      </c>
      <c r="AB24" s="271">
        <v>1344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18981</v>
      </c>
      <c r="C25" s="272">
        <v>8887</v>
      </c>
      <c r="D25" s="272">
        <v>10094</v>
      </c>
      <c r="E25" s="272"/>
      <c r="F25" s="272">
        <v>4470</v>
      </c>
      <c r="G25" s="272">
        <v>2162</v>
      </c>
      <c r="H25" s="272">
        <v>2308</v>
      </c>
      <c r="I25" s="272"/>
      <c r="J25" s="272">
        <v>3595</v>
      </c>
      <c r="K25" s="272">
        <v>1700</v>
      </c>
      <c r="L25" s="272">
        <v>1895</v>
      </c>
      <c r="M25" s="272"/>
      <c r="N25" s="272">
        <v>3473</v>
      </c>
      <c r="O25" s="272">
        <v>1651</v>
      </c>
      <c r="P25" s="272">
        <v>1822</v>
      </c>
      <c r="Q25" s="272"/>
      <c r="R25" s="272">
        <v>2589</v>
      </c>
      <c r="S25" s="272">
        <v>1187</v>
      </c>
      <c r="T25" s="272">
        <v>1402</v>
      </c>
      <c r="U25" s="272"/>
      <c r="V25" s="272">
        <v>2356</v>
      </c>
      <c r="W25" s="272">
        <v>1033</v>
      </c>
      <c r="X25" s="272">
        <v>1323</v>
      </c>
      <c r="Y25" s="272"/>
      <c r="Z25" s="272">
        <v>2498</v>
      </c>
      <c r="AA25" s="272">
        <v>1154</v>
      </c>
      <c r="AB25" s="272">
        <v>1344</v>
      </c>
    </row>
    <row r="26" spans="1:33" ht="15" customHeight="1" x14ac:dyDescent="0.25">
      <c r="A26" s="116" t="s">
        <v>74</v>
      </c>
      <c r="B26" s="248">
        <v>0</v>
      </c>
      <c r="C26" s="248">
        <v>0</v>
      </c>
      <c r="D26" s="248">
        <v>0</v>
      </c>
      <c r="E26" s="248"/>
      <c r="F26" s="248">
        <v>0</v>
      </c>
      <c r="G26" s="248">
        <v>0</v>
      </c>
      <c r="H26" s="248">
        <v>0</v>
      </c>
      <c r="I26" s="248"/>
      <c r="J26" s="248">
        <v>0</v>
      </c>
      <c r="K26" s="248">
        <v>0</v>
      </c>
      <c r="L26" s="248">
        <v>0</v>
      </c>
      <c r="M26" s="248"/>
      <c r="N26" s="248">
        <v>0</v>
      </c>
      <c r="O26" s="248">
        <v>0</v>
      </c>
      <c r="P26" s="248">
        <v>0</v>
      </c>
      <c r="Q26" s="248"/>
      <c r="R26" s="248">
        <v>0</v>
      </c>
      <c r="S26" s="248">
        <v>0</v>
      </c>
      <c r="T26" s="248">
        <v>0</v>
      </c>
      <c r="U26" s="248"/>
      <c r="V26" s="248">
        <v>0</v>
      </c>
      <c r="W26" s="248">
        <v>0</v>
      </c>
      <c r="X26" s="248">
        <v>0</v>
      </c>
      <c r="Y26" s="248"/>
      <c r="Z26" s="248">
        <v>0</v>
      </c>
      <c r="AA26" s="248">
        <v>0</v>
      </c>
      <c r="AB26" s="248">
        <v>0</v>
      </c>
    </row>
    <row r="27" spans="1:33" ht="15" customHeight="1" x14ac:dyDescent="0.25">
      <c r="A27" s="116" t="s">
        <v>263</v>
      </c>
      <c r="B27" s="248">
        <v>0</v>
      </c>
      <c r="C27" s="248">
        <v>0</v>
      </c>
      <c r="D27" s="248">
        <v>0</v>
      </c>
      <c r="E27" s="248"/>
      <c r="F27" s="248">
        <v>0</v>
      </c>
      <c r="G27" s="248">
        <v>0</v>
      </c>
      <c r="H27" s="248">
        <v>0</v>
      </c>
      <c r="I27" s="248"/>
      <c r="J27" s="248">
        <v>0</v>
      </c>
      <c r="K27" s="248">
        <v>0</v>
      </c>
      <c r="L27" s="248">
        <v>0</v>
      </c>
      <c r="M27" s="248"/>
      <c r="N27" s="248">
        <v>0</v>
      </c>
      <c r="O27" s="248">
        <v>0</v>
      </c>
      <c r="P27" s="248">
        <v>0</v>
      </c>
      <c r="Q27" s="248"/>
      <c r="R27" s="248">
        <v>0</v>
      </c>
      <c r="S27" s="248">
        <v>0</v>
      </c>
      <c r="T27" s="248">
        <v>0</v>
      </c>
      <c r="U27" s="248"/>
      <c r="V27" s="248">
        <v>0</v>
      </c>
      <c r="W27" s="248">
        <v>0</v>
      </c>
      <c r="X27" s="248">
        <v>0</v>
      </c>
      <c r="Y27" s="248"/>
      <c r="Z27" s="248">
        <v>0</v>
      </c>
      <c r="AA27" s="248">
        <v>0</v>
      </c>
      <c r="AB27" s="248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15" t="s">
        <v>474</v>
      </c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 t="shared" ref="B31:D34" si="7">+B12/(B12+B62+B113)*100</f>
        <v>66.216388872756838</v>
      </c>
      <c r="C31" s="174">
        <f t="shared" si="7"/>
        <v>62.353301597775371</v>
      </c>
      <c r="D31" s="174">
        <f t="shared" si="7"/>
        <v>69.970912255788917</v>
      </c>
      <c r="E31" s="174"/>
      <c r="F31" s="174">
        <f t="shared" ref="F31:H34" si="8">+F12/(F12+F62+F113)*100</f>
        <v>64.704250360670287</v>
      </c>
      <c r="G31" s="174">
        <f t="shared" si="8"/>
        <v>60.837808807733616</v>
      </c>
      <c r="H31" s="174">
        <f t="shared" si="8"/>
        <v>68.836088154269973</v>
      </c>
      <c r="I31" s="174"/>
      <c r="J31" s="174">
        <f t="shared" ref="J31:L34" si="9">+J12/(J12+J62+J113)*100</f>
        <v>59.17961227371935</v>
      </c>
      <c r="K31" s="174">
        <f t="shared" si="9"/>
        <v>55.670498084291189</v>
      </c>
      <c r="L31" s="174">
        <f t="shared" si="9"/>
        <v>62.725864739287559</v>
      </c>
      <c r="M31" s="174"/>
      <c r="N31" s="174">
        <f t="shared" ref="N31:P34" si="10">+N12/(N12+N62+N113)*100</f>
        <v>69.862908784560005</v>
      </c>
      <c r="O31" s="174">
        <f t="shared" si="10"/>
        <v>65.88992794726353</v>
      </c>
      <c r="P31" s="174">
        <f t="shared" si="10"/>
        <v>73.829201101928376</v>
      </c>
      <c r="Q31" s="174"/>
      <c r="R31" s="174">
        <f t="shared" ref="R31:T34" si="11">+R12/(R12+R62+R113)*100</f>
        <v>58.783165599268074</v>
      </c>
      <c r="S31" s="174">
        <f t="shared" si="11"/>
        <v>54.603512506652471</v>
      </c>
      <c r="T31" s="174">
        <f t="shared" si="11"/>
        <v>62.817878243000258</v>
      </c>
      <c r="U31" s="174"/>
      <c r="V31" s="174">
        <f t="shared" ref="V31:X34" si="12">+V12/(V12+V62+V113)*100</f>
        <v>68.313719168144445</v>
      </c>
      <c r="W31" s="174">
        <f t="shared" si="12"/>
        <v>64.131181318681314</v>
      </c>
      <c r="X31" s="174">
        <f t="shared" si="12"/>
        <v>72.014585232452148</v>
      </c>
      <c r="Y31" s="174"/>
      <c r="Z31" s="174">
        <f t="shared" ref="Z31:AB34" si="13">+Z12/(Z12+Z62+Z113)*100</f>
        <v>81.304347826086953</v>
      </c>
      <c r="AA31" s="174">
        <f t="shared" si="13"/>
        <v>79.156693058368617</v>
      </c>
      <c r="AB31" s="174">
        <f t="shared" si="13"/>
        <v>83.156056516907455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si="7"/>
        <v>66.043639952340257</v>
      </c>
      <c r="C32" s="126">
        <f t="shared" si="7"/>
        <v>62.019017588806221</v>
      </c>
      <c r="D32" s="126">
        <f t="shared" si="7"/>
        <v>69.888222143781618</v>
      </c>
      <c r="E32" s="126"/>
      <c r="F32" s="126">
        <f t="shared" si="8"/>
        <v>64.593655675152334</v>
      </c>
      <c r="G32" s="126">
        <f t="shared" si="8"/>
        <v>60.659194318055711</v>
      </c>
      <c r="H32" s="126">
        <f t="shared" si="8"/>
        <v>68.741226017781941</v>
      </c>
      <c r="I32" s="126"/>
      <c r="J32" s="126">
        <f t="shared" si="9"/>
        <v>58.852307285468733</v>
      </c>
      <c r="K32" s="126">
        <f t="shared" si="9"/>
        <v>55.222295952222957</v>
      </c>
      <c r="L32" s="126">
        <f t="shared" si="9"/>
        <v>62.455539454617316</v>
      </c>
      <c r="M32" s="126"/>
      <c r="N32" s="126">
        <f t="shared" si="10"/>
        <v>69.752013899857843</v>
      </c>
      <c r="O32" s="126">
        <f t="shared" si="10"/>
        <v>65.604080331526944</v>
      </c>
      <c r="P32" s="126">
        <f t="shared" si="10"/>
        <v>73.825923606762672</v>
      </c>
      <c r="Q32" s="126"/>
      <c r="R32" s="126">
        <f t="shared" si="11"/>
        <v>58.839571827913005</v>
      </c>
      <c r="S32" s="126">
        <f t="shared" si="11"/>
        <v>54.532736429770566</v>
      </c>
      <c r="T32" s="126">
        <f t="shared" si="11"/>
        <v>62.933900784678812</v>
      </c>
      <c r="U32" s="126"/>
      <c r="V32" s="126">
        <f t="shared" si="12"/>
        <v>68.496158068057085</v>
      </c>
      <c r="W32" s="126">
        <f t="shared" si="12"/>
        <v>64.172583287820856</v>
      </c>
      <c r="X32" s="126">
        <f t="shared" si="12"/>
        <v>72.236220472440948</v>
      </c>
      <c r="Y32" s="126"/>
      <c r="Z32" s="126">
        <f t="shared" si="13"/>
        <v>80.635683760683762</v>
      </c>
      <c r="AA32" s="126">
        <f t="shared" si="13"/>
        <v>78.121955971166955</v>
      </c>
      <c r="AB32" s="126">
        <f t="shared" si="13"/>
        <v>82.751270700114773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 t="shared" si="7"/>
        <v>79.549114331723018</v>
      </c>
      <c r="C33" s="126">
        <f t="shared" si="7"/>
        <v>76.571428571428569</v>
      </c>
      <c r="D33" s="126">
        <f t="shared" si="7"/>
        <v>83.394833948339482</v>
      </c>
      <c r="E33" s="126"/>
      <c r="F33" s="126">
        <f t="shared" si="8"/>
        <v>75.16339869281046</v>
      </c>
      <c r="G33" s="126">
        <f t="shared" si="8"/>
        <v>73.255813953488371</v>
      </c>
      <c r="H33" s="126">
        <f t="shared" si="8"/>
        <v>77.611940298507463</v>
      </c>
      <c r="I33" s="126"/>
      <c r="J33" s="126">
        <f t="shared" si="9"/>
        <v>78.518518518518519</v>
      </c>
      <c r="K33" s="126">
        <f t="shared" si="9"/>
        <v>77.333333333333329</v>
      </c>
      <c r="L33" s="126">
        <f t="shared" si="9"/>
        <v>80</v>
      </c>
      <c r="M33" s="126"/>
      <c r="N33" s="126">
        <f t="shared" si="10"/>
        <v>78.260869565217391</v>
      </c>
      <c r="O33" s="126">
        <f t="shared" si="10"/>
        <v>70.491803278688522</v>
      </c>
      <c r="P33" s="126">
        <f t="shared" si="10"/>
        <v>87.037037037037038</v>
      </c>
      <c r="Q33" s="126"/>
      <c r="R33" s="126">
        <f t="shared" si="11"/>
        <v>70.270270270270274</v>
      </c>
      <c r="S33" s="126">
        <f t="shared" si="11"/>
        <v>61.53846153846154</v>
      </c>
      <c r="T33" s="126">
        <f t="shared" si="11"/>
        <v>80</v>
      </c>
      <c r="U33" s="126"/>
      <c r="V33" s="126">
        <f t="shared" si="12"/>
        <v>83.950617283950606</v>
      </c>
      <c r="W33" s="126">
        <f t="shared" si="12"/>
        <v>80.851063829787222</v>
      </c>
      <c r="X33" s="126">
        <f t="shared" si="12"/>
        <v>88.235294117647058</v>
      </c>
      <c r="Y33" s="126"/>
      <c r="Z33" s="126">
        <f t="shared" si="13"/>
        <v>100</v>
      </c>
      <c r="AA33" s="126">
        <f t="shared" si="13"/>
        <v>100</v>
      </c>
      <c r="AB33" s="126">
        <f t="shared" si="13"/>
        <v>100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7"/>
        <v>68.763102725366878</v>
      </c>
      <c r="C34" s="126">
        <f t="shared" si="7"/>
        <v>68.12080536912751</v>
      </c>
      <c r="D34" s="126">
        <f t="shared" si="7"/>
        <v>69.832402234636874</v>
      </c>
      <c r="E34" s="126"/>
      <c r="F34" s="126">
        <f t="shared" si="8"/>
        <v>65.806451612903231</v>
      </c>
      <c r="G34" s="126">
        <f t="shared" si="8"/>
        <v>63.380281690140848</v>
      </c>
      <c r="H34" s="126">
        <f t="shared" si="8"/>
        <v>71.134020618556704</v>
      </c>
      <c r="I34" s="126"/>
      <c r="J34" s="126">
        <f t="shared" si="9"/>
        <v>66.561514195583598</v>
      </c>
      <c r="K34" s="126">
        <f t="shared" si="9"/>
        <v>63.636363636363633</v>
      </c>
      <c r="L34" s="126">
        <f t="shared" si="9"/>
        <v>73.19587628865979</v>
      </c>
      <c r="M34" s="126"/>
      <c r="N34" s="126">
        <f t="shared" si="10"/>
        <v>71.428571428571431</v>
      </c>
      <c r="O34" s="126">
        <f t="shared" si="10"/>
        <v>73.936170212765958</v>
      </c>
      <c r="P34" s="126">
        <f t="shared" si="10"/>
        <v>66.304347826086953</v>
      </c>
      <c r="Q34" s="126"/>
      <c r="R34" s="126">
        <f t="shared" si="11"/>
        <v>55.793226381461679</v>
      </c>
      <c r="S34" s="126">
        <f t="shared" si="11"/>
        <v>55.319148936170215</v>
      </c>
      <c r="T34" s="126">
        <f t="shared" si="11"/>
        <v>56.465517241379317</v>
      </c>
      <c r="U34" s="126"/>
      <c r="V34" s="126">
        <f t="shared" si="12"/>
        <v>61.203319502074692</v>
      </c>
      <c r="W34" s="126">
        <f t="shared" si="12"/>
        <v>60.563380281690137</v>
      </c>
      <c r="X34" s="126">
        <f t="shared" si="12"/>
        <v>62.121212121212125</v>
      </c>
      <c r="Y34" s="126"/>
      <c r="Z34" s="126">
        <f t="shared" si="13"/>
        <v>95.862068965517238</v>
      </c>
      <c r="AA34" s="126">
        <f t="shared" si="13"/>
        <v>96.484375</v>
      </c>
      <c r="AB34" s="126">
        <f t="shared" si="13"/>
        <v>94.97206703910615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ref="B37:D40" si="14">+B18/(B18+B68+B119)*100</f>
        <v>65.426767372640782</v>
      </c>
      <c r="C37" s="174">
        <f t="shared" si="14"/>
        <v>61.784044161597699</v>
      </c>
      <c r="D37" s="174">
        <f t="shared" si="14"/>
        <v>68.917188868674614</v>
      </c>
      <c r="E37" s="174"/>
      <c r="F37" s="174">
        <f t="shared" ref="F37:H40" si="15">+F18/(F18+F68+F119)*100</f>
        <v>63.328929986789959</v>
      </c>
      <c r="G37" s="174">
        <f t="shared" si="15"/>
        <v>59.396200814111268</v>
      </c>
      <c r="H37" s="174">
        <f t="shared" si="15"/>
        <v>67.576479208646262</v>
      </c>
      <c r="I37" s="174"/>
      <c r="J37" s="174">
        <f t="shared" ref="J37:L40" si="16">+J18/(J18+J68+J119)*100</f>
        <v>57.475728155339802</v>
      </c>
      <c r="K37" s="174">
        <f t="shared" si="16"/>
        <v>54.287464271131071</v>
      </c>
      <c r="L37" s="174">
        <f t="shared" si="16"/>
        <v>60.671168405975038</v>
      </c>
      <c r="M37" s="174"/>
      <c r="N37" s="174">
        <f t="shared" ref="N37:P40" si="17">+N18/(N18+N68+N119)*100</f>
        <v>68.208162279642607</v>
      </c>
      <c r="O37" s="174">
        <f t="shared" si="17"/>
        <v>64.450937423910389</v>
      </c>
      <c r="P37" s="174">
        <f t="shared" si="17"/>
        <v>71.904191616766468</v>
      </c>
      <c r="Q37" s="174"/>
      <c r="R37" s="174">
        <f t="shared" ref="R37:T40" si="18">+R18/(R18+R68+R119)*100</f>
        <v>57.489006551198059</v>
      </c>
      <c r="S37" s="174">
        <f t="shared" si="18"/>
        <v>53.789415452701462</v>
      </c>
      <c r="T37" s="174">
        <f t="shared" si="18"/>
        <v>60.996503496503493</v>
      </c>
      <c r="U37" s="174"/>
      <c r="V37" s="174">
        <f t="shared" ref="V37:X40" si="19">+V18/(V18+V68+V119)*100</f>
        <v>67.898357745228594</v>
      </c>
      <c r="W37" s="174">
        <f t="shared" si="19"/>
        <v>64.043612230386344</v>
      </c>
      <c r="X37" s="174">
        <f t="shared" si="19"/>
        <v>71.291466722303355</v>
      </c>
      <c r="Y37" s="174"/>
      <c r="Z37" s="174">
        <f t="shared" ref="Z37:AB40" si="20">+Z18/(Z18+Z68+Z119)*100</f>
        <v>82.366019190264453</v>
      </c>
      <c r="AA37" s="174">
        <f t="shared" si="20"/>
        <v>80.682401231400718</v>
      </c>
      <c r="AB37" s="174">
        <f t="shared" si="20"/>
        <v>83.777969018932879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4"/>
        <v>65.123283197561548</v>
      </c>
      <c r="C38" s="126">
        <f t="shared" si="14"/>
        <v>61.234540054885159</v>
      </c>
      <c r="D38" s="126">
        <f t="shared" si="14"/>
        <v>68.750876700799552</v>
      </c>
      <c r="E38" s="130"/>
      <c r="F38" s="126">
        <f t="shared" si="15"/>
        <v>63.092177745134052</v>
      </c>
      <c r="G38" s="126">
        <f t="shared" si="15"/>
        <v>59.031624084330893</v>
      </c>
      <c r="H38" s="126">
        <f t="shared" si="15"/>
        <v>67.384324834749762</v>
      </c>
      <c r="I38" s="130"/>
      <c r="J38" s="126">
        <f t="shared" si="16"/>
        <v>56.862745098039213</v>
      </c>
      <c r="K38" s="126">
        <f t="shared" si="16"/>
        <v>53.465131436019988</v>
      </c>
      <c r="L38" s="126">
        <f t="shared" si="16"/>
        <v>60.169133192389005</v>
      </c>
      <c r="M38" s="130"/>
      <c r="N38" s="126">
        <f t="shared" si="17"/>
        <v>67.947254976543675</v>
      </c>
      <c r="O38" s="126">
        <f t="shared" si="17"/>
        <v>63.89320891653707</v>
      </c>
      <c r="P38" s="126">
        <f t="shared" si="17"/>
        <v>71.829238024323644</v>
      </c>
      <c r="Q38" s="130"/>
      <c r="R38" s="126">
        <f t="shared" si="18"/>
        <v>57.489531785306433</v>
      </c>
      <c r="S38" s="126">
        <f t="shared" si="18"/>
        <v>53.630069238377843</v>
      </c>
      <c r="T38" s="126">
        <f t="shared" si="18"/>
        <v>61.067302402347337</v>
      </c>
      <c r="U38" s="130"/>
      <c r="V38" s="126">
        <f t="shared" si="19"/>
        <v>68.126405491774179</v>
      </c>
      <c r="W38" s="126">
        <f t="shared" si="19"/>
        <v>64.094650205761312</v>
      </c>
      <c r="X38" s="126">
        <f t="shared" si="19"/>
        <v>71.563253672440254</v>
      </c>
      <c r="Y38" s="130"/>
      <c r="Z38" s="126">
        <f t="shared" si="20"/>
        <v>81.498508946322062</v>
      </c>
      <c r="AA38" s="126">
        <f t="shared" si="20"/>
        <v>79.333333333333329</v>
      </c>
      <c r="AB38" s="126">
        <f t="shared" si="20"/>
        <v>83.250899280575538</v>
      </c>
    </row>
    <row r="39" spans="1:33" ht="15" customHeight="1" x14ac:dyDescent="0.25">
      <c r="A39" s="108" t="s">
        <v>74</v>
      </c>
      <c r="B39" s="126">
        <f t="shared" si="14"/>
        <v>79.549114331723018</v>
      </c>
      <c r="C39" s="126">
        <f t="shared" si="14"/>
        <v>76.571428571428569</v>
      </c>
      <c r="D39" s="126">
        <f t="shared" si="14"/>
        <v>83.394833948339482</v>
      </c>
      <c r="E39" s="130"/>
      <c r="F39" s="126">
        <f t="shared" si="15"/>
        <v>75.16339869281046</v>
      </c>
      <c r="G39" s="126">
        <f t="shared" si="15"/>
        <v>73.255813953488371</v>
      </c>
      <c r="H39" s="126">
        <f t="shared" si="15"/>
        <v>77.611940298507463</v>
      </c>
      <c r="I39" s="130"/>
      <c r="J39" s="126">
        <f t="shared" si="16"/>
        <v>78.518518518518519</v>
      </c>
      <c r="K39" s="126">
        <f t="shared" si="16"/>
        <v>77.333333333333329</v>
      </c>
      <c r="L39" s="126">
        <f t="shared" si="16"/>
        <v>80</v>
      </c>
      <c r="M39" s="130"/>
      <c r="N39" s="126">
        <f t="shared" si="17"/>
        <v>78.260869565217391</v>
      </c>
      <c r="O39" s="126">
        <f t="shared" si="17"/>
        <v>70.491803278688522</v>
      </c>
      <c r="P39" s="126">
        <f t="shared" si="17"/>
        <v>87.037037037037038</v>
      </c>
      <c r="Q39" s="130"/>
      <c r="R39" s="126">
        <f t="shared" si="18"/>
        <v>70.270270270270274</v>
      </c>
      <c r="S39" s="126">
        <f t="shared" si="18"/>
        <v>61.53846153846154</v>
      </c>
      <c r="T39" s="126">
        <f t="shared" si="18"/>
        <v>80</v>
      </c>
      <c r="U39" s="130"/>
      <c r="V39" s="126">
        <f t="shared" si="19"/>
        <v>83.950617283950606</v>
      </c>
      <c r="W39" s="126">
        <f t="shared" si="19"/>
        <v>80.851063829787222</v>
      </c>
      <c r="X39" s="126">
        <f t="shared" si="19"/>
        <v>88.235294117647058</v>
      </c>
      <c r="Y39" s="130"/>
      <c r="Z39" s="126">
        <f t="shared" si="20"/>
        <v>100</v>
      </c>
      <c r="AA39" s="126">
        <f t="shared" si="20"/>
        <v>100</v>
      </c>
      <c r="AB39" s="126">
        <f t="shared" si="20"/>
        <v>100</v>
      </c>
    </row>
    <row r="40" spans="1:33" ht="15" customHeight="1" x14ac:dyDescent="0.25">
      <c r="A40" s="108" t="s">
        <v>263</v>
      </c>
      <c r="B40" s="126">
        <f t="shared" si="14"/>
        <v>68.763102725366878</v>
      </c>
      <c r="C40" s="126">
        <f t="shared" si="14"/>
        <v>68.12080536912751</v>
      </c>
      <c r="D40" s="126">
        <f t="shared" si="14"/>
        <v>69.832402234636874</v>
      </c>
      <c r="E40" s="130"/>
      <c r="F40" s="126">
        <f t="shared" si="15"/>
        <v>65.806451612903231</v>
      </c>
      <c r="G40" s="126">
        <f t="shared" si="15"/>
        <v>63.380281690140848</v>
      </c>
      <c r="H40" s="126">
        <f t="shared" si="15"/>
        <v>71.134020618556704</v>
      </c>
      <c r="I40" s="130"/>
      <c r="J40" s="126">
        <f t="shared" si="16"/>
        <v>66.561514195583598</v>
      </c>
      <c r="K40" s="126">
        <f t="shared" si="16"/>
        <v>63.636363636363633</v>
      </c>
      <c r="L40" s="126">
        <f t="shared" si="16"/>
        <v>73.19587628865979</v>
      </c>
      <c r="M40" s="130"/>
      <c r="N40" s="126">
        <f t="shared" si="17"/>
        <v>71.428571428571431</v>
      </c>
      <c r="O40" s="126">
        <f t="shared" si="17"/>
        <v>73.936170212765958</v>
      </c>
      <c r="P40" s="126">
        <f t="shared" si="17"/>
        <v>66.304347826086953</v>
      </c>
      <c r="Q40" s="130"/>
      <c r="R40" s="126">
        <f t="shared" si="18"/>
        <v>55.793226381461679</v>
      </c>
      <c r="S40" s="126">
        <f t="shared" si="18"/>
        <v>55.319148936170215</v>
      </c>
      <c r="T40" s="126">
        <f t="shared" si="18"/>
        <v>56.465517241379317</v>
      </c>
      <c r="U40" s="130"/>
      <c r="V40" s="126">
        <f t="shared" si="19"/>
        <v>61.203319502074692</v>
      </c>
      <c r="W40" s="126">
        <f t="shared" si="19"/>
        <v>60.563380281690137</v>
      </c>
      <c r="X40" s="126">
        <f t="shared" si="19"/>
        <v>62.121212121212125</v>
      </c>
      <c r="Y40" s="130"/>
      <c r="Z40" s="126">
        <f t="shared" si="20"/>
        <v>95.862068965517238</v>
      </c>
      <c r="AA40" s="126">
        <f t="shared" si="20"/>
        <v>96.484375</v>
      </c>
      <c r="AB40" s="126">
        <f t="shared" si="20"/>
        <v>94.97206703910615</v>
      </c>
    </row>
    <row r="41" spans="1:33" ht="15" customHeight="1" x14ac:dyDescent="0.25">
      <c r="B41" s="126"/>
      <c r="C41" s="126"/>
      <c r="D41" s="126"/>
      <c r="E41" s="130"/>
      <c r="F41" s="126"/>
      <c r="G41" s="126"/>
      <c r="H41" s="126"/>
      <c r="I41" s="130"/>
      <c r="J41" s="126"/>
      <c r="K41" s="126"/>
      <c r="L41" s="126"/>
      <c r="M41" s="130"/>
      <c r="N41" s="126"/>
      <c r="O41" s="126"/>
      <c r="P41" s="126"/>
      <c r="Q41" s="130"/>
      <c r="R41" s="126"/>
      <c r="S41" s="126"/>
      <c r="T41" s="126"/>
      <c r="U41" s="130"/>
      <c r="V41" s="126"/>
      <c r="W41" s="126"/>
      <c r="X41" s="126"/>
      <c r="Y41" s="130"/>
      <c r="Z41" s="126"/>
      <c r="AA41" s="126"/>
      <c r="AB41" s="126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ref="B43:D44" si="21">+B24/(B24+B74+B125)*100</f>
        <v>67.857142857142861</v>
      </c>
      <c r="C43" s="174">
        <f t="shared" si="21"/>
        <v>63.510326591867361</v>
      </c>
      <c r="D43" s="174">
        <f t="shared" si="21"/>
        <v>72.208312468703056</v>
      </c>
      <c r="E43" s="174"/>
      <c r="F43" s="174">
        <f t="shared" ref="F43:H44" si="22">+F24/(F24+F74+F125)*100</f>
        <v>67.046647667616625</v>
      </c>
      <c r="G43" s="174">
        <f t="shared" si="22"/>
        <v>63.327475102519038</v>
      </c>
      <c r="H43" s="174">
        <f t="shared" si="22"/>
        <v>70.949892407008917</v>
      </c>
      <c r="I43" s="174"/>
      <c r="J43" s="174">
        <f t="shared" ref="J43:L44" si="23">+J24/(J24+J74+J125)*100</f>
        <v>62.057655791472463</v>
      </c>
      <c r="K43" s="174">
        <f t="shared" si="23"/>
        <v>57.980900409276948</v>
      </c>
      <c r="L43" s="174">
        <f t="shared" si="23"/>
        <v>66.235581964348128</v>
      </c>
      <c r="M43" s="174"/>
      <c r="N43" s="174">
        <f t="shared" ref="N43:P44" si="24">+N24/(N24+N74+N125)*100</f>
        <v>72.732984293193709</v>
      </c>
      <c r="O43" s="174">
        <f t="shared" si="24"/>
        <v>68.336092715231786</v>
      </c>
      <c r="P43" s="174">
        <f t="shared" si="24"/>
        <v>77.236116998728278</v>
      </c>
      <c r="Q43" s="174"/>
      <c r="R43" s="174">
        <f t="shared" ref="R43:T44" si="25">+R24/(R24+R74+R125)*100</f>
        <v>62.250540995431592</v>
      </c>
      <c r="S43" s="174">
        <f t="shared" si="25"/>
        <v>56.712852365026279</v>
      </c>
      <c r="T43" s="174">
        <f t="shared" si="25"/>
        <v>67.86060019361085</v>
      </c>
      <c r="U43" s="174"/>
      <c r="V43" s="174">
        <f t="shared" ref="V43:X44" si="26">+V24/(V24+V74+V125)*100</f>
        <v>69.416617560400709</v>
      </c>
      <c r="W43" s="174">
        <f t="shared" si="26"/>
        <v>64.361370716510905</v>
      </c>
      <c r="X43" s="174">
        <f t="shared" si="26"/>
        <v>73.951928451648968</v>
      </c>
      <c r="Y43" s="174"/>
      <c r="Z43" s="174">
        <f t="shared" ref="Z43:AB44" si="27">+Z24/(Z24+Z74+Z125)*100</f>
        <v>78.454773869346738</v>
      </c>
      <c r="AA43" s="174">
        <f t="shared" si="27"/>
        <v>75.277234181343772</v>
      </c>
      <c r="AB43" s="174">
        <f t="shared" si="27"/>
        <v>81.405208964264091</v>
      </c>
    </row>
    <row r="44" spans="1:33" ht="15" customHeight="1" x14ac:dyDescent="0.25">
      <c r="A44" s="108" t="s">
        <v>73</v>
      </c>
      <c r="B44" s="126">
        <f t="shared" si="21"/>
        <v>67.857142857142861</v>
      </c>
      <c r="C44" s="126">
        <f t="shared" si="21"/>
        <v>63.510326591867361</v>
      </c>
      <c r="D44" s="126">
        <f t="shared" si="21"/>
        <v>72.208312468703056</v>
      </c>
      <c r="E44" s="130"/>
      <c r="F44" s="126">
        <f t="shared" si="22"/>
        <v>67.046647667616625</v>
      </c>
      <c r="G44" s="126">
        <f t="shared" si="22"/>
        <v>63.327475102519038</v>
      </c>
      <c r="H44" s="126">
        <f t="shared" si="22"/>
        <v>70.949892407008917</v>
      </c>
      <c r="I44" s="130"/>
      <c r="J44" s="126">
        <f t="shared" si="23"/>
        <v>62.057655791472463</v>
      </c>
      <c r="K44" s="126">
        <f t="shared" si="23"/>
        <v>57.980900409276948</v>
      </c>
      <c r="L44" s="126">
        <f t="shared" si="23"/>
        <v>66.235581964348128</v>
      </c>
      <c r="M44" s="130"/>
      <c r="N44" s="126">
        <f t="shared" si="24"/>
        <v>72.732984293193709</v>
      </c>
      <c r="O44" s="126">
        <f t="shared" si="24"/>
        <v>68.336092715231786</v>
      </c>
      <c r="P44" s="126">
        <f t="shared" si="24"/>
        <v>77.236116998728278</v>
      </c>
      <c r="Q44" s="130"/>
      <c r="R44" s="126">
        <f t="shared" si="25"/>
        <v>62.250540995431592</v>
      </c>
      <c r="S44" s="126">
        <f t="shared" si="25"/>
        <v>56.712852365026279</v>
      </c>
      <c r="T44" s="126">
        <f t="shared" si="25"/>
        <v>67.86060019361085</v>
      </c>
      <c r="U44" s="130"/>
      <c r="V44" s="126">
        <f t="shared" si="26"/>
        <v>69.416617560400709</v>
      </c>
      <c r="W44" s="126">
        <f t="shared" si="26"/>
        <v>64.361370716510905</v>
      </c>
      <c r="X44" s="126">
        <f t="shared" si="26"/>
        <v>73.951928451648968</v>
      </c>
      <c r="Y44" s="130"/>
      <c r="Z44" s="126">
        <f t="shared" si="27"/>
        <v>78.454773869346738</v>
      </c>
      <c r="AA44" s="126">
        <f t="shared" si="27"/>
        <v>75.277234181343772</v>
      </c>
      <c r="AB44" s="126">
        <f t="shared" si="27"/>
        <v>81.405208964264091</v>
      </c>
    </row>
    <row r="45" spans="1:33" ht="15" customHeight="1" x14ac:dyDescent="0.25">
      <c r="A45" s="108" t="s">
        <v>74</v>
      </c>
      <c r="B45" s="126" t="s">
        <v>61</v>
      </c>
      <c r="C45" s="126" t="s">
        <v>61</v>
      </c>
      <c r="D45" s="126" t="s">
        <v>61</v>
      </c>
      <c r="E45" s="130"/>
      <c r="F45" s="126" t="s">
        <v>61</v>
      </c>
      <c r="G45" s="126" t="s">
        <v>61</v>
      </c>
      <c r="H45" s="126" t="s">
        <v>61</v>
      </c>
      <c r="I45" s="130"/>
      <c r="J45" s="126" t="s">
        <v>61</v>
      </c>
      <c r="K45" s="126" t="s">
        <v>61</v>
      </c>
      <c r="L45" s="126" t="s">
        <v>61</v>
      </c>
      <c r="M45" s="130"/>
      <c r="N45" s="126" t="s">
        <v>61</v>
      </c>
      <c r="O45" s="126" t="s">
        <v>61</v>
      </c>
      <c r="P45" s="126" t="s">
        <v>61</v>
      </c>
      <c r="Q45" s="130"/>
      <c r="R45" s="126" t="s">
        <v>61</v>
      </c>
      <c r="S45" s="126" t="s">
        <v>61</v>
      </c>
      <c r="T45" s="126" t="s">
        <v>61</v>
      </c>
      <c r="U45" s="130"/>
      <c r="V45" s="126" t="s">
        <v>61</v>
      </c>
      <c r="W45" s="126" t="s">
        <v>61</v>
      </c>
      <c r="X45" s="126" t="s">
        <v>61</v>
      </c>
      <c r="Y45" s="130"/>
      <c r="Z45" s="126" t="s">
        <v>61</v>
      </c>
      <c r="AA45" s="126" t="s">
        <v>61</v>
      </c>
      <c r="AB45" s="126" t="s">
        <v>61</v>
      </c>
    </row>
    <row r="46" spans="1:33" ht="15" customHeight="1" thickBot="1" x14ac:dyDescent="0.3">
      <c r="A46" s="123" t="s">
        <v>263</v>
      </c>
      <c r="B46" s="132" t="s">
        <v>61</v>
      </c>
      <c r="C46" s="132" t="s">
        <v>61</v>
      </c>
      <c r="D46" s="132" t="s">
        <v>61</v>
      </c>
      <c r="E46" s="133"/>
      <c r="F46" s="132" t="s">
        <v>61</v>
      </c>
      <c r="G46" s="132" t="s">
        <v>61</v>
      </c>
      <c r="H46" s="132" t="s">
        <v>61</v>
      </c>
      <c r="I46" s="133"/>
      <c r="J46" s="132" t="s">
        <v>61</v>
      </c>
      <c r="K46" s="132" t="s">
        <v>61</v>
      </c>
      <c r="L46" s="132" t="s">
        <v>61</v>
      </c>
      <c r="M46" s="133"/>
      <c r="N46" s="132" t="s">
        <v>61</v>
      </c>
      <c r="O46" s="132" t="s">
        <v>61</v>
      </c>
      <c r="P46" s="132" t="s">
        <v>61</v>
      </c>
      <c r="Q46" s="133"/>
      <c r="R46" s="132" t="s">
        <v>61</v>
      </c>
      <c r="S46" s="132" t="s">
        <v>61</v>
      </c>
      <c r="T46" s="132" t="s">
        <v>61</v>
      </c>
      <c r="U46" s="133"/>
      <c r="V46" s="132" t="s">
        <v>61</v>
      </c>
      <c r="W46" s="132" t="s">
        <v>61</v>
      </c>
      <c r="X46" s="132" t="s">
        <v>61</v>
      </c>
      <c r="Y46" s="133"/>
      <c r="Z46" s="132" t="s">
        <v>61</v>
      </c>
      <c r="AA46" s="132" t="s">
        <v>61</v>
      </c>
      <c r="AB46" s="132" t="s">
        <v>61</v>
      </c>
    </row>
    <row r="47" spans="1:33" ht="15" customHeight="1" x14ac:dyDescent="0.25">
      <c r="A47" s="317" t="s">
        <v>256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</row>
    <row r="48" spans="1:33" ht="15" customHeight="1" x14ac:dyDescent="0.25">
      <c r="A48" s="318" t="s">
        <v>242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</row>
    <row r="51" spans="1:33" s="124" customFormat="1" ht="15" customHeight="1" x14ac:dyDescent="0.2">
      <c r="A51" s="322" t="s">
        <v>312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171"/>
      <c r="AD51" s="29"/>
      <c r="AE51" s="308" t="s">
        <v>356</v>
      </c>
      <c r="AF51" s="308"/>
      <c r="AG51" s="108"/>
    </row>
    <row r="52" spans="1:33" s="124" customFormat="1" ht="15" customHeight="1" x14ac:dyDescent="0.2">
      <c r="A52" s="321" t="s">
        <v>351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171"/>
      <c r="AD52" s="30"/>
      <c r="AE52" s="308"/>
      <c r="AF52" s="308"/>
      <c r="AG52" s="108"/>
    </row>
    <row r="53" spans="1:33" s="124" customFormat="1" ht="15" customHeight="1" x14ac:dyDescent="0.25">
      <c r="A53" s="322" t="s">
        <v>254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108"/>
      <c r="AD53" s="108"/>
      <c r="AE53" s="108"/>
      <c r="AF53" s="108"/>
      <c r="AG53" s="108"/>
    </row>
    <row r="54" spans="1:33" s="124" customFormat="1" ht="15" customHeight="1" x14ac:dyDescent="0.25">
      <c r="A54" s="321" t="s">
        <v>255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108"/>
      <c r="AD54" s="108"/>
      <c r="AE54" s="108"/>
      <c r="AF54" s="108"/>
      <c r="AG54" s="108"/>
    </row>
    <row r="55" spans="1:33" s="163" customFormat="1" ht="15" customHeight="1" x14ac:dyDescent="0.2">
      <c r="A55" s="321" t="s">
        <v>513</v>
      </c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171"/>
      <c r="AD55" s="171"/>
      <c r="AE55" s="171"/>
      <c r="AF55" s="171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71"/>
      <c r="AF56" s="171"/>
      <c r="AG56" s="171"/>
    </row>
    <row r="57" spans="1:33" ht="15" customHeight="1" x14ac:dyDescent="0.25">
      <c r="A57" s="319" t="s">
        <v>470</v>
      </c>
      <c r="B57" s="316" t="s">
        <v>19</v>
      </c>
      <c r="C57" s="316"/>
      <c r="D57" s="316"/>
      <c r="E57" s="109"/>
      <c r="F57" s="316" t="s">
        <v>116</v>
      </c>
      <c r="G57" s="316"/>
      <c r="H57" s="316"/>
      <c r="I57" s="109"/>
      <c r="J57" s="316" t="s">
        <v>117</v>
      </c>
      <c r="K57" s="316"/>
      <c r="L57" s="316"/>
      <c r="M57" s="109"/>
      <c r="N57" s="316" t="s">
        <v>118</v>
      </c>
      <c r="O57" s="316"/>
      <c r="P57" s="316"/>
      <c r="Q57" s="109"/>
      <c r="R57" s="316" t="s">
        <v>119</v>
      </c>
      <c r="S57" s="316"/>
      <c r="T57" s="316"/>
      <c r="U57" s="109"/>
      <c r="V57" s="316" t="s">
        <v>120</v>
      </c>
      <c r="W57" s="316"/>
      <c r="X57" s="316"/>
      <c r="Y57" s="109"/>
      <c r="Z57" s="316" t="s">
        <v>121</v>
      </c>
      <c r="AA57" s="316"/>
      <c r="AB57" s="316"/>
    </row>
    <row r="58" spans="1:33" ht="15" customHeight="1" thickBot="1" x14ac:dyDescent="0.3">
      <c r="A58" s="320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15" t="s">
        <v>473</v>
      </c>
      <c r="B60" s="315" t="s">
        <v>76</v>
      </c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28">+B68+B74</f>
        <v>23684</v>
      </c>
      <c r="C62" s="152">
        <f t="shared" si="28"/>
        <v>12761</v>
      </c>
      <c r="D62" s="152">
        <f t="shared" si="28"/>
        <v>10923</v>
      </c>
      <c r="E62" s="152"/>
      <c r="F62" s="152">
        <f t="shared" ref="F62:H64" si="29">+F68+F74</f>
        <v>4761</v>
      </c>
      <c r="G62" s="152">
        <f t="shared" si="29"/>
        <v>2661</v>
      </c>
      <c r="H62" s="152">
        <f t="shared" si="29"/>
        <v>2100</v>
      </c>
      <c r="I62" s="152"/>
      <c r="J62" s="152">
        <f t="shared" ref="J62:L64" si="30">+J68+J74</f>
        <v>4977</v>
      </c>
      <c r="K62" s="152">
        <f t="shared" si="30"/>
        <v>2688</v>
      </c>
      <c r="L62" s="152">
        <f t="shared" si="30"/>
        <v>2289</v>
      </c>
      <c r="M62" s="152"/>
      <c r="N62" s="152">
        <f t="shared" ref="N62:P64" si="31">+N68+N74</f>
        <v>3345</v>
      </c>
      <c r="O62" s="152">
        <f t="shared" si="31"/>
        <v>1864</v>
      </c>
      <c r="P62" s="152">
        <f t="shared" si="31"/>
        <v>1481</v>
      </c>
      <c r="Q62" s="152"/>
      <c r="R62" s="152">
        <f t="shared" ref="R62:T64" si="32">+R68+R74</f>
        <v>5244</v>
      </c>
      <c r="S62" s="152">
        <f t="shared" si="32"/>
        <v>2791</v>
      </c>
      <c r="T62" s="152">
        <f t="shared" si="32"/>
        <v>2453</v>
      </c>
      <c r="U62" s="152"/>
      <c r="V62" s="152">
        <f t="shared" ref="V62:X64" si="33">+V68+V74</f>
        <v>3415</v>
      </c>
      <c r="W62" s="152">
        <f t="shared" si="33"/>
        <v>1774</v>
      </c>
      <c r="X62" s="152">
        <f t="shared" si="33"/>
        <v>1641</v>
      </c>
      <c r="Y62" s="152"/>
      <c r="Z62" s="152">
        <f t="shared" ref="Z62:AB64" si="34">+Z68+Z74</f>
        <v>1942</v>
      </c>
      <c r="AA62" s="152">
        <f t="shared" si="34"/>
        <v>983</v>
      </c>
      <c r="AB62" s="152">
        <f t="shared" si="34"/>
        <v>959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28"/>
        <v>22931</v>
      </c>
      <c r="C63" s="115">
        <f t="shared" si="28"/>
        <v>12288</v>
      </c>
      <c r="D63" s="115">
        <f t="shared" si="28"/>
        <v>10643</v>
      </c>
      <c r="E63" s="115"/>
      <c r="F63" s="115">
        <f t="shared" si="29"/>
        <v>4640</v>
      </c>
      <c r="G63" s="115">
        <f t="shared" si="29"/>
        <v>2575</v>
      </c>
      <c r="H63" s="115">
        <f t="shared" si="29"/>
        <v>2065</v>
      </c>
      <c r="I63" s="115"/>
      <c r="J63" s="115">
        <f t="shared" si="30"/>
        <v>4859</v>
      </c>
      <c r="K63" s="115">
        <f t="shared" si="30"/>
        <v>2602</v>
      </c>
      <c r="L63" s="115">
        <f t="shared" si="30"/>
        <v>2257</v>
      </c>
      <c r="M63" s="115"/>
      <c r="N63" s="115">
        <f t="shared" si="31"/>
        <v>3257</v>
      </c>
      <c r="O63" s="115">
        <f t="shared" si="31"/>
        <v>1813</v>
      </c>
      <c r="P63" s="115">
        <f t="shared" si="31"/>
        <v>1444</v>
      </c>
      <c r="Q63" s="115"/>
      <c r="R63" s="115">
        <f t="shared" si="32"/>
        <v>5015</v>
      </c>
      <c r="S63" s="115">
        <f t="shared" si="32"/>
        <v>2653</v>
      </c>
      <c r="T63" s="115">
        <f t="shared" si="32"/>
        <v>2362</v>
      </c>
      <c r="U63" s="115"/>
      <c r="V63" s="115">
        <f t="shared" si="33"/>
        <v>3230</v>
      </c>
      <c r="W63" s="115">
        <f t="shared" si="33"/>
        <v>1666</v>
      </c>
      <c r="X63" s="115">
        <f t="shared" si="33"/>
        <v>1564</v>
      </c>
      <c r="Y63" s="115"/>
      <c r="Z63" s="115">
        <f t="shared" si="34"/>
        <v>1930</v>
      </c>
      <c r="AA63" s="115">
        <f t="shared" si="34"/>
        <v>979</v>
      </c>
      <c r="AB63" s="115">
        <f t="shared" si="34"/>
        <v>951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28"/>
        <v>116</v>
      </c>
      <c r="C64" s="115">
        <f t="shared" si="28"/>
        <v>75</v>
      </c>
      <c r="D64" s="115">
        <f t="shared" si="28"/>
        <v>41</v>
      </c>
      <c r="E64" s="115"/>
      <c r="F64" s="115">
        <f t="shared" si="29"/>
        <v>33</v>
      </c>
      <c r="G64" s="115">
        <f t="shared" si="29"/>
        <v>21</v>
      </c>
      <c r="H64" s="115">
        <f t="shared" si="29"/>
        <v>12</v>
      </c>
      <c r="I64" s="115"/>
      <c r="J64" s="115">
        <f t="shared" si="30"/>
        <v>28</v>
      </c>
      <c r="K64" s="115">
        <f t="shared" si="30"/>
        <v>17</v>
      </c>
      <c r="L64" s="115">
        <f t="shared" si="30"/>
        <v>11</v>
      </c>
      <c r="M64" s="115"/>
      <c r="N64" s="115">
        <f t="shared" si="31"/>
        <v>22</v>
      </c>
      <c r="O64" s="115">
        <f t="shared" si="31"/>
        <v>15</v>
      </c>
      <c r="P64" s="115">
        <f t="shared" si="31"/>
        <v>7</v>
      </c>
      <c r="Q64" s="115"/>
      <c r="R64" s="115">
        <f t="shared" si="32"/>
        <v>20</v>
      </c>
      <c r="S64" s="115">
        <f t="shared" si="32"/>
        <v>13</v>
      </c>
      <c r="T64" s="115">
        <f t="shared" si="32"/>
        <v>7</v>
      </c>
      <c r="U64" s="115"/>
      <c r="V64" s="115">
        <f t="shared" si="33"/>
        <v>13</v>
      </c>
      <c r="W64" s="115">
        <f t="shared" si="33"/>
        <v>9</v>
      </c>
      <c r="X64" s="115">
        <f t="shared" si="33"/>
        <v>4</v>
      </c>
      <c r="Y64" s="115"/>
      <c r="Z64" s="115">
        <f t="shared" si="34"/>
        <v>0</v>
      </c>
      <c r="AA64" s="115">
        <f t="shared" si="34"/>
        <v>0</v>
      </c>
      <c r="AB64" s="115">
        <f t="shared" si="34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637</v>
      </c>
      <c r="C65" s="115">
        <f>+C71</f>
        <v>398</v>
      </c>
      <c r="D65" s="115">
        <f>+D71</f>
        <v>239</v>
      </c>
      <c r="E65" s="115"/>
      <c r="F65" s="115">
        <f>+F71</f>
        <v>88</v>
      </c>
      <c r="G65" s="115">
        <f>+G71</f>
        <v>65</v>
      </c>
      <c r="H65" s="115">
        <f>+H71</f>
        <v>23</v>
      </c>
      <c r="I65" s="115"/>
      <c r="J65" s="115">
        <f>+J71</f>
        <v>90</v>
      </c>
      <c r="K65" s="115">
        <f>+K71</f>
        <v>69</v>
      </c>
      <c r="L65" s="115">
        <f>+L71</f>
        <v>21</v>
      </c>
      <c r="M65" s="115"/>
      <c r="N65" s="115">
        <f>+N71</f>
        <v>66</v>
      </c>
      <c r="O65" s="115">
        <f>+O71</f>
        <v>36</v>
      </c>
      <c r="P65" s="115">
        <f>+P71</f>
        <v>30</v>
      </c>
      <c r="Q65" s="115"/>
      <c r="R65" s="115">
        <f>+R71</f>
        <v>209</v>
      </c>
      <c r="S65" s="115">
        <f>+S71</f>
        <v>125</v>
      </c>
      <c r="T65" s="115">
        <f>+T71</f>
        <v>84</v>
      </c>
      <c r="U65" s="115"/>
      <c r="V65" s="115">
        <f>+V71</f>
        <v>172</v>
      </c>
      <c r="W65" s="115">
        <f>+W71</f>
        <v>99</v>
      </c>
      <c r="X65" s="115">
        <f>+X71</f>
        <v>73</v>
      </c>
      <c r="Y65" s="115"/>
      <c r="Z65" s="115">
        <f>+Z71</f>
        <v>12</v>
      </c>
      <c r="AA65" s="115">
        <f>+AA71</f>
        <v>4</v>
      </c>
      <c r="AB65" s="115">
        <f>+AB71</f>
        <v>8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16208</v>
      </c>
      <c r="C68" s="271">
        <v>8577</v>
      </c>
      <c r="D68" s="271">
        <v>7631</v>
      </c>
      <c r="E68" s="271"/>
      <c r="F68" s="271">
        <v>3071</v>
      </c>
      <c r="G68" s="271">
        <v>1714</v>
      </c>
      <c r="H68" s="271">
        <v>1357</v>
      </c>
      <c r="I68" s="271"/>
      <c r="J68" s="271">
        <v>3224</v>
      </c>
      <c r="K68" s="271">
        <v>1710</v>
      </c>
      <c r="L68" s="271">
        <v>1514</v>
      </c>
      <c r="M68" s="271"/>
      <c r="N68" s="271">
        <v>2221</v>
      </c>
      <c r="O68" s="271">
        <v>1201</v>
      </c>
      <c r="P68" s="271">
        <v>1020</v>
      </c>
      <c r="Q68" s="271"/>
      <c r="R68" s="271">
        <v>3882</v>
      </c>
      <c r="S68" s="271">
        <v>2031</v>
      </c>
      <c r="T68" s="271">
        <v>1851</v>
      </c>
      <c r="U68" s="271"/>
      <c r="V68" s="271">
        <v>2494</v>
      </c>
      <c r="W68" s="271">
        <v>1279</v>
      </c>
      <c r="X68" s="271">
        <v>1215</v>
      </c>
      <c r="Y68" s="271"/>
      <c r="Z68" s="271">
        <v>1316</v>
      </c>
      <c r="AA68" s="271">
        <v>642</v>
      </c>
      <c r="AB68" s="271">
        <v>674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15455</v>
      </c>
      <c r="C69" s="272">
        <v>8104</v>
      </c>
      <c r="D69" s="272">
        <v>7351</v>
      </c>
      <c r="E69" s="272"/>
      <c r="F69" s="272">
        <v>2950</v>
      </c>
      <c r="G69" s="272">
        <v>1628</v>
      </c>
      <c r="H69" s="272">
        <v>1322</v>
      </c>
      <c r="I69" s="272"/>
      <c r="J69" s="272">
        <v>3106</v>
      </c>
      <c r="K69" s="272">
        <v>1624</v>
      </c>
      <c r="L69" s="272">
        <v>1482</v>
      </c>
      <c r="M69" s="272"/>
      <c r="N69" s="272">
        <v>2133</v>
      </c>
      <c r="O69" s="272">
        <v>1150</v>
      </c>
      <c r="P69" s="272">
        <v>983</v>
      </c>
      <c r="Q69" s="272"/>
      <c r="R69" s="272">
        <v>3653</v>
      </c>
      <c r="S69" s="272">
        <v>1893</v>
      </c>
      <c r="T69" s="272">
        <v>1760</v>
      </c>
      <c r="U69" s="272"/>
      <c r="V69" s="272">
        <v>2309</v>
      </c>
      <c r="W69" s="272">
        <v>1171</v>
      </c>
      <c r="X69" s="272">
        <v>1138</v>
      </c>
      <c r="Y69" s="272"/>
      <c r="Z69" s="272">
        <v>1304</v>
      </c>
      <c r="AA69" s="272">
        <v>638</v>
      </c>
      <c r="AB69" s="272">
        <v>666</v>
      </c>
    </row>
    <row r="70" spans="1:33" ht="15" customHeight="1" x14ac:dyDescent="0.2">
      <c r="A70" s="116" t="s">
        <v>74</v>
      </c>
      <c r="B70" s="272">
        <v>116</v>
      </c>
      <c r="C70" s="272">
        <v>75</v>
      </c>
      <c r="D70" s="272">
        <v>41</v>
      </c>
      <c r="E70" s="272"/>
      <c r="F70" s="272">
        <v>33</v>
      </c>
      <c r="G70" s="272">
        <v>21</v>
      </c>
      <c r="H70" s="272">
        <v>12</v>
      </c>
      <c r="I70" s="272"/>
      <c r="J70" s="272">
        <v>28</v>
      </c>
      <c r="K70" s="272">
        <v>17</v>
      </c>
      <c r="L70" s="272">
        <v>11</v>
      </c>
      <c r="M70" s="272"/>
      <c r="N70" s="272">
        <v>22</v>
      </c>
      <c r="O70" s="272">
        <v>15</v>
      </c>
      <c r="P70" s="272">
        <v>7</v>
      </c>
      <c r="Q70" s="272"/>
      <c r="R70" s="272">
        <v>20</v>
      </c>
      <c r="S70" s="272">
        <v>13</v>
      </c>
      <c r="T70" s="272">
        <v>7</v>
      </c>
      <c r="U70" s="272"/>
      <c r="V70" s="272">
        <v>13</v>
      </c>
      <c r="W70" s="272">
        <v>9</v>
      </c>
      <c r="X70" s="272">
        <v>4</v>
      </c>
      <c r="Y70" s="272"/>
      <c r="Z70" s="272">
        <v>0</v>
      </c>
      <c r="AA70" s="272">
        <v>0</v>
      </c>
      <c r="AB70" s="272">
        <v>0</v>
      </c>
    </row>
    <row r="71" spans="1:33" ht="15" customHeight="1" x14ac:dyDescent="0.2">
      <c r="A71" s="116" t="s">
        <v>263</v>
      </c>
      <c r="B71" s="272">
        <v>637</v>
      </c>
      <c r="C71" s="272">
        <v>398</v>
      </c>
      <c r="D71" s="272">
        <v>239</v>
      </c>
      <c r="E71" s="272"/>
      <c r="F71" s="272">
        <v>88</v>
      </c>
      <c r="G71" s="272">
        <v>65</v>
      </c>
      <c r="H71" s="272">
        <v>23</v>
      </c>
      <c r="I71" s="272"/>
      <c r="J71" s="272">
        <v>90</v>
      </c>
      <c r="K71" s="272">
        <v>69</v>
      </c>
      <c r="L71" s="272">
        <v>21</v>
      </c>
      <c r="M71" s="272"/>
      <c r="N71" s="272">
        <v>66</v>
      </c>
      <c r="O71" s="272">
        <v>36</v>
      </c>
      <c r="P71" s="272">
        <v>30</v>
      </c>
      <c r="Q71" s="272"/>
      <c r="R71" s="272">
        <v>209</v>
      </c>
      <c r="S71" s="272">
        <v>125</v>
      </c>
      <c r="T71" s="272">
        <v>84</v>
      </c>
      <c r="U71" s="272"/>
      <c r="V71" s="272">
        <v>172</v>
      </c>
      <c r="W71" s="272">
        <v>99</v>
      </c>
      <c r="X71" s="272">
        <v>73</v>
      </c>
      <c r="Y71" s="272"/>
      <c r="Z71" s="272">
        <v>12</v>
      </c>
      <c r="AA71" s="272">
        <v>4</v>
      </c>
      <c r="AB71" s="272">
        <v>8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</row>
    <row r="74" spans="1:33" s="124" customFormat="1" ht="15" customHeight="1" x14ac:dyDescent="0.2">
      <c r="A74" s="137" t="s">
        <v>19</v>
      </c>
      <c r="B74" s="271">
        <v>7476</v>
      </c>
      <c r="C74" s="271">
        <v>4184</v>
      </c>
      <c r="D74" s="271">
        <v>3292</v>
      </c>
      <c r="E74" s="271"/>
      <c r="F74" s="271">
        <v>1690</v>
      </c>
      <c r="G74" s="271">
        <v>947</v>
      </c>
      <c r="H74" s="271">
        <v>743</v>
      </c>
      <c r="I74" s="271"/>
      <c r="J74" s="271">
        <v>1753</v>
      </c>
      <c r="K74" s="271">
        <v>978</v>
      </c>
      <c r="L74" s="271">
        <v>775</v>
      </c>
      <c r="M74" s="271"/>
      <c r="N74" s="271">
        <v>1124</v>
      </c>
      <c r="O74" s="271">
        <v>663</v>
      </c>
      <c r="P74" s="271">
        <v>461</v>
      </c>
      <c r="Q74" s="271"/>
      <c r="R74" s="271">
        <v>1362</v>
      </c>
      <c r="S74" s="271">
        <v>760</v>
      </c>
      <c r="T74" s="271">
        <v>602</v>
      </c>
      <c r="U74" s="271"/>
      <c r="V74" s="271">
        <v>921</v>
      </c>
      <c r="W74" s="271">
        <v>495</v>
      </c>
      <c r="X74" s="271">
        <v>426</v>
      </c>
      <c r="Y74" s="271"/>
      <c r="Z74" s="271">
        <v>626</v>
      </c>
      <c r="AA74" s="271">
        <v>341</v>
      </c>
      <c r="AB74" s="271">
        <v>285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7476</v>
      </c>
      <c r="C75" s="272">
        <v>4184</v>
      </c>
      <c r="D75" s="272">
        <v>3292</v>
      </c>
      <c r="E75" s="272"/>
      <c r="F75" s="272">
        <v>1690</v>
      </c>
      <c r="G75" s="272">
        <v>947</v>
      </c>
      <c r="H75" s="272">
        <v>743</v>
      </c>
      <c r="I75" s="272"/>
      <c r="J75" s="272">
        <v>1753</v>
      </c>
      <c r="K75" s="272">
        <v>978</v>
      </c>
      <c r="L75" s="272">
        <v>775</v>
      </c>
      <c r="M75" s="272"/>
      <c r="N75" s="272">
        <v>1124</v>
      </c>
      <c r="O75" s="272">
        <v>663</v>
      </c>
      <c r="P75" s="272">
        <v>461</v>
      </c>
      <c r="Q75" s="272"/>
      <c r="R75" s="272">
        <v>1362</v>
      </c>
      <c r="S75" s="272">
        <v>760</v>
      </c>
      <c r="T75" s="272">
        <v>602</v>
      </c>
      <c r="U75" s="272"/>
      <c r="V75" s="272">
        <v>921</v>
      </c>
      <c r="W75" s="272">
        <v>495</v>
      </c>
      <c r="X75" s="272">
        <v>426</v>
      </c>
      <c r="Y75" s="272"/>
      <c r="Z75" s="272">
        <v>626</v>
      </c>
      <c r="AA75" s="272">
        <v>341</v>
      </c>
      <c r="AB75" s="272">
        <v>285</v>
      </c>
    </row>
    <row r="76" spans="1:33" ht="15" customHeight="1" x14ac:dyDescent="0.25">
      <c r="A76" s="116" t="s">
        <v>74</v>
      </c>
      <c r="B76" s="248">
        <v>0</v>
      </c>
      <c r="C76" s="248">
        <v>0</v>
      </c>
      <c r="D76" s="248">
        <v>0</v>
      </c>
      <c r="E76" s="248"/>
      <c r="F76" s="248">
        <v>0</v>
      </c>
      <c r="G76" s="248">
        <v>0</v>
      </c>
      <c r="H76" s="248">
        <v>0</v>
      </c>
      <c r="I76" s="248"/>
      <c r="J76" s="248">
        <v>0</v>
      </c>
      <c r="K76" s="248">
        <v>0</v>
      </c>
      <c r="L76" s="248">
        <v>0</v>
      </c>
      <c r="M76" s="248"/>
      <c r="N76" s="248">
        <v>0</v>
      </c>
      <c r="O76" s="248">
        <v>0</v>
      </c>
      <c r="P76" s="248">
        <v>0</v>
      </c>
      <c r="Q76" s="248"/>
      <c r="R76" s="248">
        <v>0</v>
      </c>
      <c r="S76" s="248">
        <v>0</v>
      </c>
      <c r="T76" s="248">
        <v>0</v>
      </c>
      <c r="U76" s="248"/>
      <c r="V76" s="248">
        <v>0</v>
      </c>
      <c r="W76" s="248">
        <v>0</v>
      </c>
      <c r="X76" s="248">
        <v>0</v>
      </c>
      <c r="Y76" s="248"/>
      <c r="Z76" s="248">
        <v>0</v>
      </c>
      <c r="AA76" s="248">
        <v>0</v>
      </c>
      <c r="AB76" s="248">
        <v>0</v>
      </c>
    </row>
    <row r="77" spans="1:33" ht="15" customHeight="1" x14ac:dyDescent="0.25">
      <c r="A77" s="116" t="s">
        <v>263</v>
      </c>
      <c r="B77" s="248">
        <v>0</v>
      </c>
      <c r="C77" s="248">
        <v>0</v>
      </c>
      <c r="D77" s="248">
        <v>0</v>
      </c>
      <c r="E77" s="248"/>
      <c r="F77" s="248">
        <v>0</v>
      </c>
      <c r="G77" s="248">
        <v>0</v>
      </c>
      <c r="H77" s="248">
        <v>0</v>
      </c>
      <c r="I77" s="248"/>
      <c r="J77" s="248">
        <v>0</v>
      </c>
      <c r="K77" s="248">
        <v>0</v>
      </c>
      <c r="L77" s="248">
        <v>0</v>
      </c>
      <c r="M77" s="248"/>
      <c r="N77" s="248">
        <v>0</v>
      </c>
      <c r="O77" s="248">
        <v>0</v>
      </c>
      <c r="P77" s="248">
        <v>0</v>
      </c>
      <c r="Q77" s="248"/>
      <c r="R77" s="248">
        <v>0</v>
      </c>
      <c r="S77" s="248">
        <v>0</v>
      </c>
      <c r="T77" s="248">
        <v>0</v>
      </c>
      <c r="U77" s="248"/>
      <c r="V77" s="248">
        <v>0</v>
      </c>
      <c r="W77" s="248">
        <v>0</v>
      </c>
      <c r="X77" s="248">
        <v>0</v>
      </c>
      <c r="Y77" s="248"/>
      <c r="Z77" s="248">
        <v>0</v>
      </c>
      <c r="AA77" s="248">
        <v>0</v>
      </c>
      <c r="AB77" s="248"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15" t="s">
        <v>474</v>
      </c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4" si="35">+B62/(B62+B113+B12)*100</f>
        <v>27.509146872640688</v>
      </c>
      <c r="C81" s="174">
        <f t="shared" si="35"/>
        <v>30.072583305839657</v>
      </c>
      <c r="D81" s="174">
        <f t="shared" si="35"/>
        <v>25.01775039508944</v>
      </c>
      <c r="E81" s="174"/>
      <c r="F81" s="174">
        <f t="shared" ref="F81:H84" si="36">+F62/(F62+F113+F12)*100</f>
        <v>26.417711685717453</v>
      </c>
      <c r="G81" s="174">
        <f t="shared" si="36"/>
        <v>28.582169709989259</v>
      </c>
      <c r="H81" s="174">
        <f t="shared" si="36"/>
        <v>24.104683195592287</v>
      </c>
      <c r="I81" s="174"/>
      <c r="J81" s="174">
        <f t="shared" ref="J81:L84" si="37">+J62/(J62+J113+J12)*100</f>
        <v>31.948902298112724</v>
      </c>
      <c r="K81" s="174">
        <f t="shared" si="37"/>
        <v>34.329501915708811</v>
      </c>
      <c r="L81" s="174">
        <f t="shared" si="37"/>
        <v>29.543107898812597</v>
      </c>
      <c r="M81" s="174"/>
      <c r="N81" s="174">
        <f t="shared" ref="N81:P84" si="38">+N62/(N62+N113+N12)*100</f>
        <v>25.61844221490388</v>
      </c>
      <c r="O81" s="174">
        <f t="shared" si="38"/>
        <v>28.575808676989116</v>
      </c>
      <c r="P81" s="174">
        <f t="shared" si="38"/>
        <v>22.666054484236302</v>
      </c>
      <c r="Q81" s="174"/>
      <c r="R81" s="174">
        <f t="shared" ref="R81:T84" si="39">+R62/(R62+R113+R12)*100</f>
        <v>34.270030061429878</v>
      </c>
      <c r="S81" s="174">
        <f t="shared" si="39"/>
        <v>37.134113890367217</v>
      </c>
      <c r="T81" s="174">
        <f t="shared" si="39"/>
        <v>31.505265861803238</v>
      </c>
      <c r="U81" s="174"/>
      <c r="V81" s="174">
        <f t="shared" ref="V81:X84" si="40">+V62/(V62+V113+V12)*100</f>
        <v>27.527003063034016</v>
      </c>
      <c r="W81" s="174">
        <f t="shared" si="40"/>
        <v>30.460164835164832</v>
      </c>
      <c r="X81" s="174">
        <f t="shared" si="40"/>
        <v>24.931631722880585</v>
      </c>
      <c r="Y81" s="174"/>
      <c r="Z81" s="174">
        <f t="shared" ref="Z81:AB84" si="41">+Z62/(Z62+Z113+Z12)*100</f>
        <v>16.555839727195227</v>
      </c>
      <c r="AA81" s="174">
        <f t="shared" si="41"/>
        <v>18.099797459031485</v>
      </c>
      <c r="AB81" s="174">
        <f t="shared" si="41"/>
        <v>15.224638831560567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35"/>
        <v>27.598117681040812</v>
      </c>
      <c r="C82" s="126">
        <f t="shared" si="35"/>
        <v>30.270483322658521</v>
      </c>
      <c r="D82" s="126">
        <f t="shared" si="35"/>
        <v>25.045299446993763</v>
      </c>
      <c r="E82" s="126"/>
      <c r="F82" s="126">
        <f t="shared" si="36"/>
        <v>26.425195056666094</v>
      </c>
      <c r="G82" s="126">
        <f t="shared" si="36"/>
        <v>28.576184663189437</v>
      </c>
      <c r="H82" s="126">
        <f t="shared" si="36"/>
        <v>24.157697707065982</v>
      </c>
      <c r="I82" s="126"/>
      <c r="J82" s="126">
        <f t="shared" si="37"/>
        <v>32.123495967208783</v>
      </c>
      <c r="K82" s="126">
        <f t="shared" si="37"/>
        <v>34.532183145321831</v>
      </c>
      <c r="L82" s="126">
        <f t="shared" si="37"/>
        <v>29.732578052957447</v>
      </c>
      <c r="M82" s="126"/>
      <c r="N82" s="126">
        <f t="shared" si="38"/>
        <v>25.722634654872849</v>
      </c>
      <c r="O82" s="126">
        <f t="shared" si="38"/>
        <v>28.897035384124958</v>
      </c>
      <c r="P82" s="126">
        <f t="shared" si="38"/>
        <v>22.604884157795869</v>
      </c>
      <c r="Q82" s="126"/>
      <c r="R82" s="126">
        <f t="shared" si="39"/>
        <v>34.192404718074584</v>
      </c>
      <c r="S82" s="126">
        <f t="shared" si="39"/>
        <v>37.115277000559601</v>
      </c>
      <c r="T82" s="126">
        <f t="shared" si="39"/>
        <v>31.413751828700626</v>
      </c>
      <c r="U82" s="126"/>
      <c r="V82" s="126">
        <f t="shared" si="40"/>
        <v>27.273494891497087</v>
      </c>
      <c r="W82" s="126">
        <f t="shared" si="40"/>
        <v>30.329510285818312</v>
      </c>
      <c r="X82" s="126">
        <f t="shared" si="40"/>
        <v>24.629921259842519</v>
      </c>
      <c r="Y82" s="126"/>
      <c r="Z82" s="126">
        <f t="shared" si="41"/>
        <v>17.183048433048434</v>
      </c>
      <c r="AA82" s="126">
        <f t="shared" si="41"/>
        <v>19.072667056302357</v>
      </c>
      <c r="AB82" s="126">
        <f t="shared" si="41"/>
        <v>15.592720118052139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 t="shared" si="35"/>
        <v>18.679549114331724</v>
      </c>
      <c r="C83" s="126">
        <f t="shared" si="35"/>
        <v>21.428571428571427</v>
      </c>
      <c r="D83" s="126">
        <f t="shared" si="35"/>
        <v>15.129151291512915</v>
      </c>
      <c r="E83" s="126"/>
      <c r="F83" s="126">
        <f t="shared" si="36"/>
        <v>21.568627450980394</v>
      </c>
      <c r="G83" s="126">
        <f t="shared" si="36"/>
        <v>24.418604651162788</v>
      </c>
      <c r="H83" s="126">
        <f t="shared" si="36"/>
        <v>17.910447761194028</v>
      </c>
      <c r="I83" s="126"/>
      <c r="J83" s="126">
        <f t="shared" si="37"/>
        <v>20.74074074074074</v>
      </c>
      <c r="K83" s="126">
        <f t="shared" si="37"/>
        <v>22.666666666666664</v>
      </c>
      <c r="L83" s="126">
        <f t="shared" si="37"/>
        <v>18.333333333333332</v>
      </c>
      <c r="M83" s="126"/>
      <c r="N83" s="126">
        <f t="shared" si="38"/>
        <v>19.130434782608695</v>
      </c>
      <c r="O83" s="126">
        <f t="shared" si="38"/>
        <v>24.590163934426229</v>
      </c>
      <c r="P83" s="126">
        <f t="shared" si="38"/>
        <v>12.962962962962962</v>
      </c>
      <c r="Q83" s="126"/>
      <c r="R83" s="126">
        <f t="shared" si="39"/>
        <v>27.027027027027028</v>
      </c>
      <c r="S83" s="126">
        <f t="shared" si="39"/>
        <v>33.333333333333329</v>
      </c>
      <c r="T83" s="126">
        <f t="shared" si="39"/>
        <v>20</v>
      </c>
      <c r="U83" s="126"/>
      <c r="V83" s="126">
        <f t="shared" si="40"/>
        <v>16.049382716049383</v>
      </c>
      <c r="W83" s="126">
        <f t="shared" si="40"/>
        <v>19.148936170212767</v>
      </c>
      <c r="X83" s="126">
        <f t="shared" si="40"/>
        <v>11.76470588235294</v>
      </c>
      <c r="Y83" s="126"/>
      <c r="Z83" s="126">
        <f t="shared" si="41"/>
        <v>0</v>
      </c>
      <c r="AA83" s="126">
        <f t="shared" si="41"/>
        <v>0</v>
      </c>
      <c r="AB83" s="126">
        <f t="shared" si="41"/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 t="shared" si="35"/>
        <v>26.708595387840674</v>
      </c>
      <c r="C84" s="126">
        <f t="shared" si="35"/>
        <v>26.711409395973156</v>
      </c>
      <c r="D84" s="126">
        <f t="shared" si="35"/>
        <v>26.703910614525139</v>
      </c>
      <c r="E84" s="126"/>
      <c r="F84" s="126">
        <f t="shared" si="36"/>
        <v>28.387096774193548</v>
      </c>
      <c r="G84" s="126">
        <f t="shared" si="36"/>
        <v>30.516431924882632</v>
      </c>
      <c r="H84" s="126">
        <f t="shared" si="36"/>
        <v>23.711340206185564</v>
      </c>
      <c r="I84" s="126"/>
      <c r="J84" s="126">
        <f t="shared" si="37"/>
        <v>28.391167192429023</v>
      </c>
      <c r="K84" s="126">
        <f t="shared" si="37"/>
        <v>31.363636363636367</v>
      </c>
      <c r="L84" s="126">
        <f t="shared" si="37"/>
        <v>21.649484536082475</v>
      </c>
      <c r="M84" s="126"/>
      <c r="N84" s="126">
        <f t="shared" si="38"/>
        <v>23.571428571428569</v>
      </c>
      <c r="O84" s="126">
        <f t="shared" si="38"/>
        <v>19.148936170212767</v>
      </c>
      <c r="P84" s="126">
        <f t="shared" si="38"/>
        <v>32.608695652173914</v>
      </c>
      <c r="Q84" s="126"/>
      <c r="R84" s="126">
        <f t="shared" si="39"/>
        <v>37.254901960784316</v>
      </c>
      <c r="S84" s="126">
        <f t="shared" si="39"/>
        <v>37.993920972644382</v>
      </c>
      <c r="T84" s="126">
        <f t="shared" si="39"/>
        <v>36.206896551724135</v>
      </c>
      <c r="U84" s="126"/>
      <c r="V84" s="126">
        <f t="shared" si="40"/>
        <v>35.684647302904565</v>
      </c>
      <c r="W84" s="126">
        <f t="shared" si="40"/>
        <v>34.859154929577464</v>
      </c>
      <c r="X84" s="126">
        <f t="shared" si="40"/>
        <v>36.868686868686865</v>
      </c>
      <c r="Y84" s="126"/>
      <c r="Z84" s="126">
        <f t="shared" si="41"/>
        <v>2.7586206896551726</v>
      </c>
      <c r="AA84" s="126">
        <f t="shared" si="41"/>
        <v>1.5625</v>
      </c>
      <c r="AB84" s="126">
        <f t="shared" si="41"/>
        <v>4.4692737430167595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90" si="42">+B68/(B68+B119+B18)*100</f>
        <v>27.885690690432359</v>
      </c>
      <c r="C87" s="174">
        <f t="shared" si="42"/>
        <v>30.157167469498258</v>
      </c>
      <c r="D87" s="174">
        <f t="shared" si="42"/>
        <v>25.709184017249509</v>
      </c>
      <c r="E87" s="174"/>
      <c r="F87" s="174">
        <f t="shared" ref="F87:H90" si="43">+F68/(F68+F119+F18)*100</f>
        <v>27.045354469396742</v>
      </c>
      <c r="G87" s="174">
        <f t="shared" si="43"/>
        <v>29.070556309362278</v>
      </c>
      <c r="H87" s="174">
        <f t="shared" si="43"/>
        <v>24.858032606704526</v>
      </c>
      <c r="I87" s="174"/>
      <c r="J87" s="174">
        <f t="shared" ref="J87:L90" si="44">+J68/(J68+J119+J18)*100</f>
        <v>32.948390393459377</v>
      </c>
      <c r="K87" s="174">
        <f t="shared" si="44"/>
        <v>34.912209064924461</v>
      </c>
      <c r="L87" s="174">
        <f t="shared" si="44"/>
        <v>30.980151422140374</v>
      </c>
      <c r="M87" s="174"/>
      <c r="N87" s="174">
        <f t="shared" ref="N87:P90" si="45">+N68/(N68+N119+N18)*100</f>
        <v>26.817193914513403</v>
      </c>
      <c r="O87" s="174">
        <f t="shared" si="45"/>
        <v>29.2427562697833</v>
      </c>
      <c r="P87" s="174">
        <f t="shared" si="45"/>
        <v>24.431137724550897</v>
      </c>
      <c r="Q87" s="174"/>
      <c r="R87" s="174">
        <f t="shared" ref="R87:T90" si="46">+R68/(R68+R119+R18)*100</f>
        <v>34.838014897244904</v>
      </c>
      <c r="S87" s="174">
        <f t="shared" si="46"/>
        <v>37.451595058085928</v>
      </c>
      <c r="T87" s="174">
        <f t="shared" si="46"/>
        <v>32.36013986013986</v>
      </c>
      <c r="U87" s="174"/>
      <c r="V87" s="174">
        <f t="shared" ref="V87:X90" si="47">+V68/(V68+V119+V18)*100</f>
        <v>27.674212161562362</v>
      </c>
      <c r="W87" s="174">
        <f t="shared" si="47"/>
        <v>30.315240578336102</v>
      </c>
      <c r="X87" s="174">
        <f t="shared" si="47"/>
        <v>25.349467974128935</v>
      </c>
      <c r="Y87" s="174"/>
      <c r="Z87" s="174">
        <f t="shared" ref="Z87:AB90" si="48">+Z68/(Z68+Z119+Z18)*100</f>
        <v>15.399017084015915</v>
      </c>
      <c r="AA87" s="174">
        <f t="shared" si="48"/>
        <v>16.469984607491021</v>
      </c>
      <c r="AB87" s="174">
        <f t="shared" si="48"/>
        <v>14.500860585197934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42"/>
        <v>28.040350527060614</v>
      </c>
      <c r="C88" s="126">
        <f t="shared" si="42"/>
        <v>30.465020112025865</v>
      </c>
      <c r="D88" s="126">
        <f t="shared" si="42"/>
        <v>25.778510310001401</v>
      </c>
      <c r="E88" s="130"/>
      <c r="F88" s="126">
        <f t="shared" si="43"/>
        <v>27.084098420859348</v>
      </c>
      <c r="G88" s="126">
        <f t="shared" si="43"/>
        <v>29.087010898695731</v>
      </c>
      <c r="H88" s="126">
        <f t="shared" si="43"/>
        <v>24.966949952785647</v>
      </c>
      <c r="I88" s="130"/>
      <c r="J88" s="126">
        <f t="shared" si="44"/>
        <v>33.279759991428264</v>
      </c>
      <c r="K88" s="126">
        <f t="shared" si="44"/>
        <v>35.281338257658049</v>
      </c>
      <c r="L88" s="126">
        <f t="shared" si="44"/>
        <v>31.331923890063422</v>
      </c>
      <c r="M88" s="130"/>
      <c r="N88" s="126">
        <f t="shared" si="45"/>
        <v>27.04450361354127</v>
      </c>
      <c r="O88" s="126">
        <f t="shared" si="45"/>
        <v>29.808190772420947</v>
      </c>
      <c r="P88" s="126">
        <f t="shared" si="45"/>
        <v>24.398113675850087</v>
      </c>
      <c r="Q88" s="130"/>
      <c r="R88" s="126">
        <f t="shared" si="46"/>
        <v>34.763989341454135</v>
      </c>
      <c r="S88" s="126">
        <f t="shared" si="46"/>
        <v>37.448071216617215</v>
      </c>
      <c r="T88" s="126">
        <f t="shared" si="46"/>
        <v>32.275811479919305</v>
      </c>
      <c r="U88" s="130"/>
      <c r="V88" s="126">
        <f t="shared" si="47"/>
        <v>27.328677950053258</v>
      </c>
      <c r="W88" s="126">
        <f t="shared" si="47"/>
        <v>30.11831275720165</v>
      </c>
      <c r="X88" s="126">
        <f t="shared" si="47"/>
        <v>24.950668713001534</v>
      </c>
      <c r="Y88" s="130"/>
      <c r="Z88" s="126">
        <f t="shared" si="48"/>
        <v>16.202783300198806</v>
      </c>
      <c r="AA88" s="126">
        <f t="shared" si="48"/>
        <v>17.722222222222221</v>
      </c>
      <c r="AB88" s="126">
        <f t="shared" si="48"/>
        <v>14.973021582733814</v>
      </c>
    </row>
    <row r="89" spans="1:33" ht="15" customHeight="1" x14ac:dyDescent="0.25">
      <c r="A89" s="108" t="s">
        <v>74</v>
      </c>
      <c r="B89" s="126">
        <f t="shared" si="42"/>
        <v>18.679549114331724</v>
      </c>
      <c r="C89" s="126">
        <f t="shared" si="42"/>
        <v>21.428571428571427</v>
      </c>
      <c r="D89" s="126">
        <f t="shared" si="42"/>
        <v>15.129151291512915</v>
      </c>
      <c r="E89" s="130"/>
      <c r="F89" s="126">
        <f t="shared" si="43"/>
        <v>21.568627450980394</v>
      </c>
      <c r="G89" s="126">
        <f t="shared" si="43"/>
        <v>24.418604651162788</v>
      </c>
      <c r="H89" s="126">
        <f t="shared" si="43"/>
        <v>17.910447761194028</v>
      </c>
      <c r="I89" s="130"/>
      <c r="J89" s="126">
        <f t="shared" si="44"/>
        <v>20.74074074074074</v>
      </c>
      <c r="K89" s="126">
        <f t="shared" si="44"/>
        <v>22.666666666666664</v>
      </c>
      <c r="L89" s="126">
        <f t="shared" si="44"/>
        <v>18.333333333333332</v>
      </c>
      <c r="M89" s="130"/>
      <c r="N89" s="126">
        <f t="shared" si="45"/>
        <v>19.130434782608695</v>
      </c>
      <c r="O89" s="126">
        <f t="shared" si="45"/>
        <v>24.590163934426229</v>
      </c>
      <c r="P89" s="126">
        <f t="shared" si="45"/>
        <v>12.962962962962962</v>
      </c>
      <c r="Q89" s="130"/>
      <c r="R89" s="126">
        <f t="shared" si="46"/>
        <v>27.027027027027028</v>
      </c>
      <c r="S89" s="126">
        <f t="shared" si="46"/>
        <v>33.333333333333329</v>
      </c>
      <c r="T89" s="126">
        <f t="shared" si="46"/>
        <v>20</v>
      </c>
      <c r="U89" s="130"/>
      <c r="V89" s="126">
        <f t="shared" si="47"/>
        <v>16.049382716049383</v>
      </c>
      <c r="W89" s="126">
        <f t="shared" si="47"/>
        <v>19.148936170212767</v>
      </c>
      <c r="X89" s="126">
        <f t="shared" si="47"/>
        <v>11.76470588235294</v>
      </c>
      <c r="Y89" s="130"/>
      <c r="Z89" s="126">
        <f t="shared" si="48"/>
        <v>0</v>
      </c>
      <c r="AA89" s="126">
        <f t="shared" si="48"/>
        <v>0</v>
      </c>
      <c r="AB89" s="126">
        <f t="shared" si="48"/>
        <v>0</v>
      </c>
    </row>
    <row r="90" spans="1:33" ht="15" customHeight="1" x14ac:dyDescent="0.25">
      <c r="A90" s="108" t="s">
        <v>263</v>
      </c>
      <c r="B90" s="126">
        <f t="shared" si="42"/>
        <v>26.708595387840674</v>
      </c>
      <c r="C90" s="126">
        <f t="shared" si="42"/>
        <v>26.711409395973156</v>
      </c>
      <c r="D90" s="126">
        <f t="shared" si="42"/>
        <v>26.703910614525139</v>
      </c>
      <c r="E90" s="130"/>
      <c r="F90" s="126">
        <f t="shared" si="43"/>
        <v>28.387096774193548</v>
      </c>
      <c r="G90" s="126">
        <f t="shared" si="43"/>
        <v>30.516431924882632</v>
      </c>
      <c r="H90" s="126">
        <f t="shared" si="43"/>
        <v>23.711340206185564</v>
      </c>
      <c r="I90" s="130"/>
      <c r="J90" s="126">
        <f t="shared" si="44"/>
        <v>28.391167192429023</v>
      </c>
      <c r="K90" s="126">
        <f t="shared" si="44"/>
        <v>31.363636363636367</v>
      </c>
      <c r="L90" s="126">
        <f t="shared" si="44"/>
        <v>21.649484536082475</v>
      </c>
      <c r="M90" s="130"/>
      <c r="N90" s="126">
        <f t="shared" si="45"/>
        <v>23.571428571428569</v>
      </c>
      <c r="O90" s="126">
        <f t="shared" si="45"/>
        <v>19.148936170212767</v>
      </c>
      <c r="P90" s="126">
        <f t="shared" si="45"/>
        <v>32.608695652173914</v>
      </c>
      <c r="Q90" s="130"/>
      <c r="R90" s="126">
        <f t="shared" si="46"/>
        <v>37.254901960784316</v>
      </c>
      <c r="S90" s="126">
        <f t="shared" si="46"/>
        <v>37.993920972644382</v>
      </c>
      <c r="T90" s="126">
        <f t="shared" si="46"/>
        <v>36.206896551724135</v>
      </c>
      <c r="U90" s="130"/>
      <c r="V90" s="126">
        <f t="shared" si="47"/>
        <v>35.684647302904565</v>
      </c>
      <c r="W90" s="126">
        <f t="shared" si="47"/>
        <v>34.859154929577464</v>
      </c>
      <c r="X90" s="126">
        <f t="shared" si="47"/>
        <v>36.868686868686865</v>
      </c>
      <c r="Y90" s="130"/>
      <c r="Z90" s="126">
        <f t="shared" si="48"/>
        <v>2.7586206896551726</v>
      </c>
      <c r="AA90" s="126">
        <f t="shared" si="48"/>
        <v>1.5625</v>
      </c>
      <c r="AB90" s="126">
        <f t="shared" si="48"/>
        <v>4.4692737430167595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4" si="49">+B74/(B74+B125+B24)*100</f>
        <v>26.726726726726728</v>
      </c>
      <c r="C93" s="174">
        <f t="shared" si="49"/>
        <v>29.900664618023299</v>
      </c>
      <c r="D93" s="174">
        <f t="shared" si="49"/>
        <v>23.549610129479934</v>
      </c>
      <c r="E93" s="174"/>
      <c r="F93" s="174">
        <f t="shared" ref="F93:H94" si="50">+F74/(F74+F125+F24)*100</f>
        <v>25.348732563371833</v>
      </c>
      <c r="G93" s="174">
        <f t="shared" si="50"/>
        <v>27.738722905682483</v>
      </c>
      <c r="H93" s="174">
        <f t="shared" si="50"/>
        <v>22.840454964648018</v>
      </c>
      <c r="I93" s="174"/>
      <c r="J93" s="174">
        <f t="shared" ref="J93:L94" si="51">+J74/(J74+J125+J24)*100</f>
        <v>30.260659416537202</v>
      </c>
      <c r="K93" s="174">
        <f t="shared" si="51"/>
        <v>33.356070941336974</v>
      </c>
      <c r="L93" s="174">
        <f t="shared" si="51"/>
        <v>27.088430618664805</v>
      </c>
      <c r="M93" s="174"/>
      <c r="N93" s="174">
        <f t="shared" ref="N93:P94" si="52">+N74/(N74+N125+N24)*100</f>
        <v>23.539267015706805</v>
      </c>
      <c r="O93" s="174">
        <f t="shared" si="52"/>
        <v>27.442052980132452</v>
      </c>
      <c r="P93" s="174">
        <f t="shared" si="52"/>
        <v>19.542178889359899</v>
      </c>
      <c r="Q93" s="174"/>
      <c r="R93" s="174">
        <f t="shared" ref="R93:T94" si="53">+R74/(R74+R125+R24)*100</f>
        <v>32.748256792498196</v>
      </c>
      <c r="S93" s="174">
        <f t="shared" si="53"/>
        <v>36.311514572384141</v>
      </c>
      <c r="T93" s="174">
        <f t="shared" si="53"/>
        <v>29.138431752178125</v>
      </c>
      <c r="U93" s="174"/>
      <c r="V93" s="174">
        <f t="shared" ref="V93:X94" si="54">+V74/(V74+V125+V24)*100</f>
        <v>27.136122569239834</v>
      </c>
      <c r="W93" s="174">
        <f t="shared" si="54"/>
        <v>30.841121495327101</v>
      </c>
      <c r="X93" s="174">
        <f t="shared" si="54"/>
        <v>23.812185578535495</v>
      </c>
      <c r="Y93" s="174"/>
      <c r="Z93" s="174">
        <f t="shared" ref="Z93:AB94" si="55">+Z74/(Z74+Z125+Z24)*100</f>
        <v>19.660804020100503</v>
      </c>
      <c r="AA93" s="174">
        <f t="shared" si="55"/>
        <v>22.243966079582517</v>
      </c>
      <c r="AB93" s="174">
        <f t="shared" si="55"/>
        <v>17.262265293761356</v>
      </c>
    </row>
    <row r="94" spans="1:33" ht="15" customHeight="1" x14ac:dyDescent="0.25">
      <c r="A94" s="108" t="s">
        <v>73</v>
      </c>
      <c r="B94" s="126">
        <f t="shared" si="49"/>
        <v>26.726726726726728</v>
      </c>
      <c r="C94" s="126">
        <f t="shared" si="49"/>
        <v>29.900664618023299</v>
      </c>
      <c r="D94" s="126">
        <f t="shared" si="49"/>
        <v>23.549610129479934</v>
      </c>
      <c r="E94" s="130"/>
      <c r="F94" s="126">
        <f t="shared" si="50"/>
        <v>25.348732563371833</v>
      </c>
      <c r="G94" s="126">
        <f t="shared" si="50"/>
        <v>27.738722905682483</v>
      </c>
      <c r="H94" s="126">
        <f t="shared" si="50"/>
        <v>22.840454964648018</v>
      </c>
      <c r="I94" s="130"/>
      <c r="J94" s="126">
        <f t="shared" si="51"/>
        <v>30.260659416537202</v>
      </c>
      <c r="K94" s="126">
        <f t="shared" si="51"/>
        <v>33.356070941336974</v>
      </c>
      <c r="L94" s="126">
        <f t="shared" si="51"/>
        <v>27.088430618664805</v>
      </c>
      <c r="M94" s="130"/>
      <c r="N94" s="126">
        <f t="shared" si="52"/>
        <v>23.539267015706805</v>
      </c>
      <c r="O94" s="126">
        <f t="shared" si="52"/>
        <v>27.442052980132452</v>
      </c>
      <c r="P94" s="126">
        <f t="shared" si="52"/>
        <v>19.542178889359899</v>
      </c>
      <c r="Q94" s="130"/>
      <c r="R94" s="126">
        <f t="shared" si="53"/>
        <v>32.748256792498196</v>
      </c>
      <c r="S94" s="126">
        <f t="shared" si="53"/>
        <v>36.311514572384141</v>
      </c>
      <c r="T94" s="126">
        <f t="shared" si="53"/>
        <v>29.138431752178125</v>
      </c>
      <c r="U94" s="130"/>
      <c r="V94" s="126">
        <f t="shared" si="54"/>
        <v>27.136122569239834</v>
      </c>
      <c r="W94" s="126">
        <f t="shared" si="54"/>
        <v>30.841121495327101</v>
      </c>
      <c r="X94" s="126">
        <f t="shared" si="54"/>
        <v>23.812185578535495</v>
      </c>
      <c r="Y94" s="130"/>
      <c r="Z94" s="126">
        <f t="shared" si="55"/>
        <v>19.660804020100503</v>
      </c>
      <c r="AA94" s="126">
        <f t="shared" si="55"/>
        <v>22.243966079582517</v>
      </c>
      <c r="AB94" s="126">
        <f t="shared" si="55"/>
        <v>17.262265293761356</v>
      </c>
    </row>
    <row r="95" spans="1:33" ht="15" customHeight="1" x14ac:dyDescent="0.25">
      <c r="A95" s="108" t="s">
        <v>74</v>
      </c>
      <c r="B95" s="126" t="s">
        <v>61</v>
      </c>
      <c r="C95" s="126" t="s">
        <v>61</v>
      </c>
      <c r="D95" s="126" t="s">
        <v>61</v>
      </c>
      <c r="E95" s="130"/>
      <c r="F95" s="126" t="s">
        <v>61</v>
      </c>
      <c r="G95" s="126" t="s">
        <v>61</v>
      </c>
      <c r="H95" s="126" t="s">
        <v>61</v>
      </c>
      <c r="I95" s="130"/>
      <c r="J95" s="126" t="s">
        <v>61</v>
      </c>
      <c r="K95" s="126" t="s">
        <v>61</v>
      </c>
      <c r="L95" s="126" t="s">
        <v>61</v>
      </c>
      <c r="M95" s="130"/>
      <c r="N95" s="126" t="s">
        <v>61</v>
      </c>
      <c r="O95" s="126" t="s">
        <v>61</v>
      </c>
      <c r="P95" s="126" t="s">
        <v>61</v>
      </c>
      <c r="Q95" s="130"/>
      <c r="R95" s="126" t="s">
        <v>61</v>
      </c>
      <c r="S95" s="126" t="s">
        <v>61</v>
      </c>
      <c r="T95" s="126" t="s">
        <v>61</v>
      </c>
      <c r="U95" s="130"/>
      <c r="V95" s="126" t="s">
        <v>61</v>
      </c>
      <c r="W95" s="126" t="s">
        <v>61</v>
      </c>
      <c r="X95" s="126" t="s">
        <v>61</v>
      </c>
      <c r="Y95" s="130"/>
      <c r="Z95" s="126" t="s">
        <v>61</v>
      </c>
      <c r="AA95" s="126" t="s">
        <v>61</v>
      </c>
      <c r="AB95" s="126" t="s">
        <v>61</v>
      </c>
    </row>
    <row r="96" spans="1:33" ht="15" customHeight="1" thickBot="1" x14ac:dyDescent="0.3">
      <c r="A96" s="123" t="s">
        <v>263</v>
      </c>
      <c r="B96" s="132" t="s">
        <v>61</v>
      </c>
      <c r="C96" s="132" t="s">
        <v>61</v>
      </c>
      <c r="D96" s="132" t="s">
        <v>61</v>
      </c>
      <c r="E96" s="133"/>
      <c r="F96" s="132" t="s">
        <v>61</v>
      </c>
      <c r="G96" s="132" t="s">
        <v>61</v>
      </c>
      <c r="H96" s="132" t="s">
        <v>61</v>
      </c>
      <c r="I96" s="133"/>
      <c r="J96" s="132" t="s">
        <v>61</v>
      </c>
      <c r="K96" s="132" t="s">
        <v>61</v>
      </c>
      <c r="L96" s="132" t="s">
        <v>61</v>
      </c>
      <c r="M96" s="133"/>
      <c r="N96" s="132" t="s">
        <v>61</v>
      </c>
      <c r="O96" s="132" t="s">
        <v>61</v>
      </c>
      <c r="P96" s="132" t="s">
        <v>61</v>
      </c>
      <c r="Q96" s="133"/>
      <c r="R96" s="132" t="s">
        <v>61</v>
      </c>
      <c r="S96" s="132" t="s">
        <v>61</v>
      </c>
      <c r="T96" s="132" t="s">
        <v>61</v>
      </c>
      <c r="U96" s="133"/>
      <c r="V96" s="132" t="s">
        <v>61</v>
      </c>
      <c r="W96" s="132" t="s">
        <v>61</v>
      </c>
      <c r="X96" s="132" t="s">
        <v>61</v>
      </c>
      <c r="Y96" s="133"/>
      <c r="Z96" s="132" t="s">
        <v>61</v>
      </c>
      <c r="AA96" s="132" t="s">
        <v>61</v>
      </c>
      <c r="AB96" s="132" t="s">
        <v>61</v>
      </c>
    </row>
    <row r="97" spans="1:33" ht="15" customHeight="1" x14ac:dyDescent="0.25">
      <c r="A97" s="317" t="s">
        <v>256</v>
      </c>
      <c r="B97" s="317"/>
      <c r="C97" s="317"/>
      <c r="D97" s="317"/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</row>
    <row r="98" spans="1:33" ht="15" customHeight="1" x14ac:dyDescent="0.25">
      <c r="A98" s="318" t="s">
        <v>242</v>
      </c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</row>
    <row r="102" spans="1:33" s="124" customFormat="1" ht="15" customHeight="1" x14ac:dyDescent="0.2">
      <c r="A102" s="322" t="s">
        <v>313</v>
      </c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171"/>
      <c r="AD102" s="29"/>
      <c r="AE102" s="308" t="s">
        <v>356</v>
      </c>
      <c r="AF102" s="308"/>
      <c r="AG102" s="108"/>
    </row>
    <row r="103" spans="1:33" s="124" customFormat="1" ht="15" customHeight="1" x14ac:dyDescent="0.2">
      <c r="A103" s="321" t="s">
        <v>352</v>
      </c>
      <c r="B103" s="321"/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171"/>
      <c r="AD103" s="30"/>
      <c r="AE103" s="308"/>
      <c r="AF103" s="308"/>
      <c r="AG103" s="108"/>
    </row>
    <row r="104" spans="1:33" s="124" customFormat="1" ht="15" customHeight="1" x14ac:dyDescent="0.25">
      <c r="A104" s="322" t="s">
        <v>254</v>
      </c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108"/>
      <c r="AD104" s="108"/>
      <c r="AE104" s="108"/>
      <c r="AF104" s="108"/>
      <c r="AG104" s="108"/>
    </row>
    <row r="105" spans="1:33" s="124" customFormat="1" ht="15" customHeight="1" x14ac:dyDescent="0.25">
      <c r="A105" s="321" t="s">
        <v>255</v>
      </c>
      <c r="B105" s="321"/>
      <c r="C105" s="321"/>
      <c r="D105" s="321"/>
      <c r="E105" s="321"/>
      <c r="F105" s="321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108"/>
      <c r="AD105" s="108"/>
      <c r="AE105" s="108"/>
      <c r="AF105" s="108"/>
      <c r="AG105" s="108"/>
    </row>
    <row r="106" spans="1:33" s="163" customFormat="1" ht="15" customHeight="1" x14ac:dyDescent="0.2">
      <c r="A106" s="321" t="s">
        <v>513</v>
      </c>
      <c r="B106" s="321"/>
      <c r="C106" s="321"/>
      <c r="D106" s="321"/>
      <c r="E106" s="321"/>
      <c r="F106" s="321"/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171"/>
      <c r="AD106" s="171"/>
      <c r="AE106" s="171"/>
      <c r="AF106" s="171"/>
      <c r="AG106" s="171"/>
    </row>
    <row r="107" spans="1:33" s="163" customFormat="1" ht="15" customHeight="1" thickBot="1" x14ac:dyDescent="0.25">
      <c r="A107" s="120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71"/>
      <c r="AD107" s="171"/>
      <c r="AE107" s="171"/>
      <c r="AF107" s="171"/>
      <c r="AG107" s="171"/>
    </row>
    <row r="108" spans="1:33" ht="15" customHeight="1" x14ac:dyDescent="0.25">
      <c r="A108" s="319" t="s">
        <v>470</v>
      </c>
      <c r="B108" s="316" t="s">
        <v>19</v>
      </c>
      <c r="C108" s="316"/>
      <c r="D108" s="316"/>
      <c r="E108" s="109"/>
      <c r="F108" s="316" t="s">
        <v>116</v>
      </c>
      <c r="G108" s="316"/>
      <c r="H108" s="316"/>
      <c r="I108" s="109"/>
      <c r="J108" s="316" t="s">
        <v>117</v>
      </c>
      <c r="K108" s="316"/>
      <c r="L108" s="316"/>
      <c r="M108" s="109"/>
      <c r="N108" s="316" t="s">
        <v>118</v>
      </c>
      <c r="O108" s="316"/>
      <c r="P108" s="316"/>
      <c r="Q108" s="109"/>
      <c r="R108" s="316" t="s">
        <v>119</v>
      </c>
      <c r="S108" s="316"/>
      <c r="T108" s="316"/>
      <c r="U108" s="109"/>
      <c r="V108" s="316" t="s">
        <v>120</v>
      </c>
      <c r="W108" s="316"/>
      <c r="X108" s="316"/>
      <c r="Y108" s="109"/>
      <c r="Z108" s="316" t="s">
        <v>121</v>
      </c>
      <c r="AA108" s="316"/>
      <c r="AB108" s="316"/>
    </row>
    <row r="109" spans="1:33" ht="15" customHeight="1" thickBot="1" x14ac:dyDescent="0.3">
      <c r="A109" s="320"/>
      <c r="B109" s="110" t="s">
        <v>70</v>
      </c>
      <c r="C109" s="110" t="s">
        <v>71</v>
      </c>
      <c r="D109" s="110" t="s">
        <v>72</v>
      </c>
      <c r="E109" s="111"/>
      <c r="F109" s="110" t="s">
        <v>70</v>
      </c>
      <c r="G109" s="110" t="s">
        <v>71</v>
      </c>
      <c r="H109" s="110" t="s">
        <v>72</v>
      </c>
      <c r="I109" s="111"/>
      <c r="J109" s="110" t="s">
        <v>70</v>
      </c>
      <c r="K109" s="110" t="s">
        <v>71</v>
      </c>
      <c r="L109" s="110" t="s">
        <v>72</v>
      </c>
      <c r="M109" s="111"/>
      <c r="N109" s="110" t="s">
        <v>70</v>
      </c>
      <c r="O109" s="110" t="s">
        <v>71</v>
      </c>
      <c r="P109" s="110" t="s">
        <v>72</v>
      </c>
      <c r="Q109" s="111"/>
      <c r="R109" s="110" t="s">
        <v>70</v>
      </c>
      <c r="S109" s="110" t="s">
        <v>71</v>
      </c>
      <c r="T109" s="110" t="s">
        <v>72</v>
      </c>
      <c r="U109" s="111"/>
      <c r="V109" s="110" t="s">
        <v>70</v>
      </c>
      <c r="W109" s="110" t="s">
        <v>71</v>
      </c>
      <c r="X109" s="110" t="s">
        <v>72</v>
      </c>
      <c r="Y109" s="111"/>
      <c r="Z109" s="110" t="s">
        <v>70</v>
      </c>
      <c r="AA109" s="110" t="s">
        <v>71</v>
      </c>
      <c r="AB109" s="110" t="s">
        <v>72</v>
      </c>
    </row>
    <row r="110" spans="1:33" s="124" customFormat="1" ht="15" customHeight="1" x14ac:dyDescent="0.25">
      <c r="A110" s="175"/>
      <c r="B110" s="113"/>
      <c r="C110" s="113"/>
      <c r="D110" s="113"/>
      <c r="E110" s="114"/>
      <c r="F110" s="113"/>
      <c r="G110" s="113"/>
      <c r="H110" s="113"/>
      <c r="I110" s="114"/>
      <c r="J110" s="113"/>
      <c r="K110" s="113"/>
      <c r="L110" s="113"/>
      <c r="M110" s="114"/>
      <c r="N110" s="113"/>
      <c r="O110" s="113"/>
      <c r="P110" s="113"/>
      <c r="Q110" s="114"/>
      <c r="R110" s="113"/>
      <c r="S110" s="113"/>
      <c r="T110" s="113"/>
      <c r="U110" s="114"/>
      <c r="V110" s="113"/>
      <c r="W110" s="113"/>
      <c r="X110" s="113"/>
      <c r="Y110" s="114"/>
      <c r="Z110" s="113"/>
      <c r="AA110" s="113"/>
      <c r="AB110" s="113"/>
      <c r="AC110" s="108"/>
      <c r="AD110" s="108"/>
      <c r="AE110" s="108"/>
      <c r="AF110" s="108"/>
      <c r="AG110" s="108"/>
    </row>
    <row r="111" spans="1:33" s="124" customFormat="1" ht="15" customHeight="1" x14ac:dyDescent="0.25">
      <c r="A111" s="315" t="s">
        <v>473</v>
      </c>
      <c r="B111" s="315" t="s">
        <v>76</v>
      </c>
      <c r="C111" s="315"/>
      <c r="D111" s="315"/>
      <c r="E111" s="315"/>
      <c r="F111" s="315"/>
      <c r="G111" s="315"/>
      <c r="H111" s="315"/>
      <c r="I111" s="315"/>
      <c r="J111" s="315"/>
      <c r="K111" s="315"/>
      <c r="L111" s="315"/>
      <c r="M111" s="315"/>
      <c r="N111" s="315"/>
      <c r="O111" s="315"/>
      <c r="P111" s="315"/>
      <c r="Q111" s="315"/>
      <c r="R111" s="315"/>
      <c r="S111" s="315"/>
      <c r="T111" s="315"/>
      <c r="U111" s="315"/>
      <c r="V111" s="315"/>
      <c r="W111" s="315"/>
      <c r="X111" s="315"/>
      <c r="Y111" s="315"/>
      <c r="Z111" s="315"/>
      <c r="AA111" s="315"/>
      <c r="AB111" s="315"/>
      <c r="AC111" s="108"/>
      <c r="AD111" s="108"/>
      <c r="AE111" s="108"/>
      <c r="AF111" s="108"/>
      <c r="AG111" s="108"/>
    </row>
    <row r="112" spans="1:33" s="124" customFormat="1" ht="15" customHeight="1" x14ac:dyDescent="0.25">
      <c r="A112" s="112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08"/>
      <c r="AD112" s="108"/>
      <c r="AE112" s="108"/>
      <c r="AF112" s="108"/>
      <c r="AG112" s="108"/>
    </row>
    <row r="113" spans="1:33" s="124" customFormat="1" ht="15" customHeight="1" x14ac:dyDescent="0.25">
      <c r="A113" s="136" t="s">
        <v>19</v>
      </c>
      <c r="B113" s="152">
        <f t="shared" ref="B113:D115" si="56">+B119+B125</f>
        <v>5402</v>
      </c>
      <c r="C113" s="152">
        <f t="shared" si="56"/>
        <v>3214</v>
      </c>
      <c r="D113" s="152">
        <f t="shared" si="56"/>
        <v>2188</v>
      </c>
      <c r="E113" s="152"/>
      <c r="F113" s="152">
        <f t="shared" ref="F113:H115" si="57">+F119+F125</f>
        <v>1600</v>
      </c>
      <c r="G113" s="152">
        <f t="shared" si="57"/>
        <v>985</v>
      </c>
      <c r="H113" s="152">
        <f t="shared" si="57"/>
        <v>615</v>
      </c>
      <c r="I113" s="152"/>
      <c r="J113" s="152">
        <f t="shared" ref="J113:L115" si="58">+J119+J125</f>
        <v>1382</v>
      </c>
      <c r="K113" s="152">
        <f t="shared" si="58"/>
        <v>783</v>
      </c>
      <c r="L113" s="152">
        <f t="shared" si="58"/>
        <v>599</v>
      </c>
      <c r="M113" s="152"/>
      <c r="N113" s="152">
        <f t="shared" ref="N113:P115" si="59">+N119+N125</f>
        <v>590</v>
      </c>
      <c r="O113" s="152">
        <f t="shared" si="59"/>
        <v>361</v>
      </c>
      <c r="P113" s="152">
        <f t="shared" si="59"/>
        <v>229</v>
      </c>
      <c r="Q113" s="152"/>
      <c r="R113" s="152">
        <f t="shared" ref="R113:T115" si="60">+R119+R125</f>
        <v>1063</v>
      </c>
      <c r="S113" s="152">
        <f t="shared" si="60"/>
        <v>621</v>
      </c>
      <c r="T113" s="152">
        <f t="shared" si="60"/>
        <v>442</v>
      </c>
      <c r="U113" s="152"/>
      <c r="V113" s="152">
        <f t="shared" ref="V113:X115" si="61">+V119+V125</f>
        <v>516</v>
      </c>
      <c r="W113" s="152">
        <f t="shared" si="61"/>
        <v>315</v>
      </c>
      <c r="X113" s="152">
        <f t="shared" si="61"/>
        <v>201</v>
      </c>
      <c r="Y113" s="152"/>
      <c r="Z113" s="152">
        <f t="shared" ref="Z113:AB115" si="62">+Z119+Z125</f>
        <v>251</v>
      </c>
      <c r="AA113" s="152">
        <f t="shared" si="62"/>
        <v>149</v>
      </c>
      <c r="AB113" s="152">
        <f t="shared" si="62"/>
        <v>102</v>
      </c>
      <c r="AC113" s="108"/>
      <c r="AD113" s="108"/>
      <c r="AE113" s="108"/>
      <c r="AF113" s="108"/>
      <c r="AG113" s="108"/>
    </row>
    <row r="114" spans="1:33" s="124" customFormat="1" ht="15" customHeight="1" x14ac:dyDescent="0.25">
      <c r="A114" s="116" t="s">
        <v>73</v>
      </c>
      <c r="B114" s="115">
        <f t="shared" si="56"/>
        <v>5283</v>
      </c>
      <c r="C114" s="115">
        <f t="shared" si="56"/>
        <v>3130</v>
      </c>
      <c r="D114" s="115">
        <f t="shared" si="56"/>
        <v>2153</v>
      </c>
      <c r="E114" s="115"/>
      <c r="F114" s="115">
        <f t="shared" si="57"/>
        <v>1577</v>
      </c>
      <c r="G114" s="115">
        <f t="shared" si="57"/>
        <v>970</v>
      </c>
      <c r="H114" s="115">
        <f t="shared" si="57"/>
        <v>607</v>
      </c>
      <c r="I114" s="115"/>
      <c r="J114" s="115">
        <f t="shared" si="58"/>
        <v>1365</v>
      </c>
      <c r="K114" s="115">
        <f t="shared" si="58"/>
        <v>772</v>
      </c>
      <c r="L114" s="115">
        <f t="shared" si="58"/>
        <v>593</v>
      </c>
      <c r="M114" s="115"/>
      <c r="N114" s="115">
        <f t="shared" si="59"/>
        <v>573</v>
      </c>
      <c r="O114" s="115">
        <f t="shared" si="59"/>
        <v>345</v>
      </c>
      <c r="P114" s="115">
        <f t="shared" si="59"/>
        <v>228</v>
      </c>
      <c r="Q114" s="115"/>
      <c r="R114" s="115">
        <f t="shared" si="60"/>
        <v>1022</v>
      </c>
      <c r="S114" s="115">
        <f t="shared" si="60"/>
        <v>597</v>
      </c>
      <c r="T114" s="115">
        <f t="shared" si="60"/>
        <v>425</v>
      </c>
      <c r="U114" s="115"/>
      <c r="V114" s="115">
        <f t="shared" si="61"/>
        <v>501</v>
      </c>
      <c r="W114" s="115">
        <f t="shared" si="61"/>
        <v>302</v>
      </c>
      <c r="X114" s="115">
        <f t="shared" si="61"/>
        <v>199</v>
      </c>
      <c r="Y114" s="115"/>
      <c r="Z114" s="115">
        <f t="shared" si="62"/>
        <v>245</v>
      </c>
      <c r="AA114" s="115">
        <f t="shared" si="62"/>
        <v>144</v>
      </c>
      <c r="AB114" s="115">
        <f t="shared" si="62"/>
        <v>101</v>
      </c>
      <c r="AC114" s="108"/>
      <c r="AD114" s="108"/>
      <c r="AE114" s="108"/>
      <c r="AF114" s="108"/>
      <c r="AG114" s="108"/>
    </row>
    <row r="115" spans="1:33" s="124" customFormat="1" ht="15" customHeight="1" x14ac:dyDescent="0.25">
      <c r="A115" s="116" t="s">
        <v>74</v>
      </c>
      <c r="B115" s="115">
        <f t="shared" si="56"/>
        <v>11</v>
      </c>
      <c r="C115" s="115">
        <f t="shared" si="56"/>
        <v>7</v>
      </c>
      <c r="D115" s="115">
        <f t="shared" si="56"/>
        <v>4</v>
      </c>
      <c r="E115" s="115"/>
      <c r="F115" s="115">
        <f t="shared" si="57"/>
        <v>5</v>
      </c>
      <c r="G115" s="115">
        <f t="shared" si="57"/>
        <v>2</v>
      </c>
      <c r="H115" s="115">
        <f t="shared" si="57"/>
        <v>3</v>
      </c>
      <c r="I115" s="115"/>
      <c r="J115" s="115">
        <f t="shared" si="58"/>
        <v>1</v>
      </c>
      <c r="K115" s="115">
        <f t="shared" si="58"/>
        <v>0</v>
      </c>
      <c r="L115" s="115">
        <f t="shared" si="58"/>
        <v>1</v>
      </c>
      <c r="M115" s="115"/>
      <c r="N115" s="115">
        <f t="shared" si="59"/>
        <v>3</v>
      </c>
      <c r="O115" s="115">
        <f t="shared" si="59"/>
        <v>3</v>
      </c>
      <c r="P115" s="115">
        <f t="shared" si="59"/>
        <v>0</v>
      </c>
      <c r="Q115" s="115"/>
      <c r="R115" s="115">
        <f t="shared" si="60"/>
        <v>2</v>
      </c>
      <c r="S115" s="115">
        <f t="shared" si="60"/>
        <v>2</v>
      </c>
      <c r="T115" s="115">
        <f t="shared" si="60"/>
        <v>0</v>
      </c>
      <c r="U115" s="115"/>
      <c r="V115" s="115">
        <f t="shared" si="61"/>
        <v>0</v>
      </c>
      <c r="W115" s="115">
        <f t="shared" si="61"/>
        <v>0</v>
      </c>
      <c r="X115" s="115">
        <f t="shared" si="61"/>
        <v>0</v>
      </c>
      <c r="Y115" s="115"/>
      <c r="Z115" s="115">
        <f t="shared" si="62"/>
        <v>0</v>
      </c>
      <c r="AA115" s="115">
        <f t="shared" si="62"/>
        <v>0</v>
      </c>
      <c r="AB115" s="115">
        <f t="shared" si="62"/>
        <v>0</v>
      </c>
      <c r="AC115" s="108"/>
      <c r="AD115" s="108"/>
      <c r="AE115" s="108"/>
      <c r="AF115" s="108"/>
      <c r="AG115" s="108"/>
    </row>
    <row r="116" spans="1:33" s="124" customFormat="1" ht="15" customHeight="1" x14ac:dyDescent="0.25">
      <c r="A116" s="116" t="s">
        <v>263</v>
      </c>
      <c r="B116" s="115">
        <f>+B122</f>
        <v>108</v>
      </c>
      <c r="C116" s="115">
        <f>+C122</f>
        <v>77</v>
      </c>
      <c r="D116" s="115">
        <f>+D122</f>
        <v>31</v>
      </c>
      <c r="E116" s="115"/>
      <c r="F116" s="115">
        <f>+F122</f>
        <v>18</v>
      </c>
      <c r="G116" s="115">
        <f>+G122</f>
        <v>13</v>
      </c>
      <c r="H116" s="115">
        <f>+H122</f>
        <v>5</v>
      </c>
      <c r="I116" s="115"/>
      <c r="J116" s="115">
        <f>+J122</f>
        <v>16</v>
      </c>
      <c r="K116" s="115">
        <f>+K122</f>
        <v>11</v>
      </c>
      <c r="L116" s="115">
        <f>+L122</f>
        <v>5</v>
      </c>
      <c r="M116" s="115"/>
      <c r="N116" s="115">
        <f>+N122</f>
        <v>14</v>
      </c>
      <c r="O116" s="115">
        <f>+O122</f>
        <v>13</v>
      </c>
      <c r="P116" s="115">
        <f>+P122</f>
        <v>1</v>
      </c>
      <c r="Q116" s="115"/>
      <c r="R116" s="115">
        <f>+R122</f>
        <v>39</v>
      </c>
      <c r="S116" s="115">
        <f>+S122</f>
        <v>22</v>
      </c>
      <c r="T116" s="115">
        <f>+T122</f>
        <v>17</v>
      </c>
      <c r="U116" s="115"/>
      <c r="V116" s="115">
        <f>+V122</f>
        <v>15</v>
      </c>
      <c r="W116" s="115">
        <f>+W122</f>
        <v>13</v>
      </c>
      <c r="X116" s="115">
        <f>+X122</f>
        <v>2</v>
      </c>
      <c r="Y116" s="115"/>
      <c r="Z116" s="115">
        <f>+Z122</f>
        <v>6</v>
      </c>
      <c r="AA116" s="115">
        <f>+AA122</f>
        <v>5</v>
      </c>
      <c r="AB116" s="115">
        <f>+AB122</f>
        <v>1</v>
      </c>
      <c r="AC116" s="108"/>
      <c r="AD116" s="108"/>
      <c r="AE116" s="108"/>
      <c r="AF116" s="108"/>
      <c r="AG116" s="108"/>
    </row>
    <row r="117" spans="1:33" s="124" customFormat="1" ht="15" customHeight="1" x14ac:dyDescent="0.25">
      <c r="A117" s="112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08"/>
      <c r="AD117" s="108"/>
      <c r="AE117" s="108"/>
      <c r="AF117" s="108"/>
      <c r="AG117" s="108"/>
    </row>
    <row r="118" spans="1:33" s="124" customFormat="1" ht="15" customHeight="1" x14ac:dyDescent="0.25">
      <c r="A118" s="136" t="s">
        <v>471</v>
      </c>
      <c r="B118" s="117"/>
      <c r="C118" s="117"/>
      <c r="D118" s="117"/>
      <c r="E118" s="118"/>
      <c r="F118" s="117"/>
      <c r="G118" s="117"/>
      <c r="H118" s="117"/>
      <c r="I118" s="118"/>
      <c r="J118" s="117"/>
      <c r="K118" s="117"/>
      <c r="L118" s="117"/>
      <c r="M118" s="118"/>
      <c r="N118" s="117"/>
      <c r="O118" s="117"/>
      <c r="P118" s="117"/>
      <c r="Q118" s="118"/>
      <c r="R118" s="117"/>
      <c r="S118" s="117"/>
      <c r="T118" s="117"/>
      <c r="U118" s="118"/>
      <c r="V118" s="117"/>
      <c r="W118" s="117"/>
      <c r="X118" s="117"/>
      <c r="Y118" s="118"/>
      <c r="Z118" s="117"/>
      <c r="AA118" s="117"/>
      <c r="AB118" s="117"/>
      <c r="AC118" s="108"/>
      <c r="AD118" s="108"/>
      <c r="AE118" s="108"/>
      <c r="AF118" s="108"/>
      <c r="AG118" s="108"/>
    </row>
    <row r="119" spans="1:33" s="124" customFormat="1" ht="15" customHeight="1" x14ac:dyDescent="0.2">
      <c r="A119" s="137" t="s">
        <v>19</v>
      </c>
      <c r="B119" s="271">
        <v>3887</v>
      </c>
      <c r="C119" s="271">
        <v>2292</v>
      </c>
      <c r="D119" s="271">
        <v>1595</v>
      </c>
      <c r="E119" s="271"/>
      <c r="F119" s="271">
        <v>1093</v>
      </c>
      <c r="G119" s="271">
        <v>680</v>
      </c>
      <c r="H119" s="271">
        <v>413</v>
      </c>
      <c r="I119" s="271"/>
      <c r="J119" s="271">
        <v>937</v>
      </c>
      <c r="K119" s="271">
        <v>529</v>
      </c>
      <c r="L119" s="271">
        <v>408</v>
      </c>
      <c r="M119" s="271"/>
      <c r="N119" s="271">
        <v>412</v>
      </c>
      <c r="O119" s="271">
        <v>259</v>
      </c>
      <c r="P119" s="271">
        <v>153</v>
      </c>
      <c r="Q119" s="271"/>
      <c r="R119" s="271">
        <v>855</v>
      </c>
      <c r="S119" s="271">
        <v>475</v>
      </c>
      <c r="T119" s="271">
        <v>380</v>
      </c>
      <c r="U119" s="271"/>
      <c r="V119" s="271">
        <v>399</v>
      </c>
      <c r="W119" s="271">
        <v>238</v>
      </c>
      <c r="X119" s="271">
        <v>161</v>
      </c>
      <c r="Y119" s="271"/>
      <c r="Z119" s="271">
        <v>191</v>
      </c>
      <c r="AA119" s="271">
        <v>111</v>
      </c>
      <c r="AB119" s="271">
        <v>80</v>
      </c>
      <c r="AC119" s="108"/>
      <c r="AD119" s="108"/>
      <c r="AE119" s="108"/>
      <c r="AF119" s="108"/>
      <c r="AG119" s="108"/>
    </row>
    <row r="120" spans="1:33" ht="15" customHeight="1" x14ac:dyDescent="0.2">
      <c r="A120" s="116" t="s">
        <v>73</v>
      </c>
      <c r="B120" s="272">
        <v>3768</v>
      </c>
      <c r="C120" s="272">
        <v>2208</v>
      </c>
      <c r="D120" s="272">
        <v>1560</v>
      </c>
      <c r="E120" s="272"/>
      <c r="F120" s="272">
        <v>1070</v>
      </c>
      <c r="G120" s="272">
        <v>665</v>
      </c>
      <c r="H120" s="272">
        <v>405</v>
      </c>
      <c r="I120" s="272"/>
      <c r="J120" s="272">
        <v>920</v>
      </c>
      <c r="K120" s="272">
        <v>518</v>
      </c>
      <c r="L120" s="272">
        <v>402</v>
      </c>
      <c r="M120" s="272"/>
      <c r="N120" s="272">
        <v>395</v>
      </c>
      <c r="O120" s="272">
        <v>243</v>
      </c>
      <c r="P120" s="272">
        <v>152</v>
      </c>
      <c r="Q120" s="272"/>
      <c r="R120" s="272">
        <v>814</v>
      </c>
      <c r="S120" s="272">
        <v>451</v>
      </c>
      <c r="T120" s="272">
        <v>363</v>
      </c>
      <c r="U120" s="272"/>
      <c r="V120" s="272">
        <v>384</v>
      </c>
      <c r="W120" s="272">
        <v>225</v>
      </c>
      <c r="X120" s="272">
        <v>159</v>
      </c>
      <c r="Y120" s="272"/>
      <c r="Z120" s="272">
        <v>185</v>
      </c>
      <c r="AA120" s="272">
        <v>106</v>
      </c>
      <c r="AB120" s="272">
        <v>79</v>
      </c>
    </row>
    <row r="121" spans="1:33" ht="15" customHeight="1" x14ac:dyDescent="0.2">
      <c r="A121" s="116" t="s">
        <v>74</v>
      </c>
      <c r="B121" s="272">
        <v>11</v>
      </c>
      <c r="C121" s="272">
        <v>7</v>
      </c>
      <c r="D121" s="272">
        <v>4</v>
      </c>
      <c r="E121" s="272"/>
      <c r="F121" s="272">
        <v>5</v>
      </c>
      <c r="G121" s="272">
        <v>2</v>
      </c>
      <c r="H121" s="272">
        <v>3</v>
      </c>
      <c r="I121" s="272"/>
      <c r="J121" s="272">
        <v>1</v>
      </c>
      <c r="K121" s="272">
        <v>0</v>
      </c>
      <c r="L121" s="272">
        <v>1</v>
      </c>
      <c r="M121" s="272"/>
      <c r="N121" s="272">
        <v>3</v>
      </c>
      <c r="O121" s="272">
        <v>3</v>
      </c>
      <c r="P121" s="272">
        <v>0</v>
      </c>
      <c r="Q121" s="272"/>
      <c r="R121" s="272">
        <v>2</v>
      </c>
      <c r="S121" s="272">
        <v>2</v>
      </c>
      <c r="T121" s="272">
        <v>0</v>
      </c>
      <c r="U121" s="272"/>
      <c r="V121" s="272">
        <v>0</v>
      </c>
      <c r="W121" s="272">
        <v>0</v>
      </c>
      <c r="X121" s="272">
        <v>0</v>
      </c>
      <c r="Y121" s="272"/>
      <c r="Z121" s="272">
        <v>0</v>
      </c>
      <c r="AA121" s="272">
        <v>0</v>
      </c>
      <c r="AB121" s="272">
        <v>0</v>
      </c>
    </row>
    <row r="122" spans="1:33" ht="15" customHeight="1" x14ac:dyDescent="0.2">
      <c r="A122" s="116" t="s">
        <v>263</v>
      </c>
      <c r="B122" s="272">
        <v>108</v>
      </c>
      <c r="C122" s="272">
        <v>77</v>
      </c>
      <c r="D122" s="272">
        <v>31</v>
      </c>
      <c r="E122" s="272"/>
      <c r="F122" s="272">
        <v>18</v>
      </c>
      <c r="G122" s="272">
        <v>13</v>
      </c>
      <c r="H122" s="272">
        <v>5</v>
      </c>
      <c r="I122" s="272"/>
      <c r="J122" s="272">
        <v>16</v>
      </c>
      <c r="K122" s="272">
        <v>11</v>
      </c>
      <c r="L122" s="272">
        <v>5</v>
      </c>
      <c r="M122" s="272"/>
      <c r="N122" s="272">
        <v>14</v>
      </c>
      <c r="O122" s="272">
        <v>13</v>
      </c>
      <c r="P122" s="272">
        <v>1</v>
      </c>
      <c r="Q122" s="272"/>
      <c r="R122" s="272">
        <v>39</v>
      </c>
      <c r="S122" s="272">
        <v>22</v>
      </c>
      <c r="T122" s="272">
        <v>17</v>
      </c>
      <c r="U122" s="272"/>
      <c r="V122" s="272">
        <v>15</v>
      </c>
      <c r="W122" s="272">
        <v>13</v>
      </c>
      <c r="X122" s="272">
        <v>2</v>
      </c>
      <c r="Y122" s="272"/>
      <c r="Z122" s="272">
        <v>6</v>
      </c>
      <c r="AA122" s="272">
        <v>5</v>
      </c>
      <c r="AB122" s="272">
        <v>1</v>
      </c>
    </row>
    <row r="123" spans="1:33" ht="15" customHeight="1" x14ac:dyDescent="0.2">
      <c r="A123" s="116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</row>
    <row r="124" spans="1:33" ht="15" customHeight="1" x14ac:dyDescent="0.2">
      <c r="A124" s="125" t="s">
        <v>472</v>
      </c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</row>
    <row r="125" spans="1:33" s="124" customFormat="1" ht="15" customHeight="1" x14ac:dyDescent="0.2">
      <c r="A125" s="137" t="s">
        <v>19</v>
      </c>
      <c r="B125" s="271">
        <v>1515</v>
      </c>
      <c r="C125" s="271">
        <v>922</v>
      </c>
      <c r="D125" s="271">
        <v>593</v>
      </c>
      <c r="E125" s="271"/>
      <c r="F125" s="271">
        <v>507</v>
      </c>
      <c r="G125" s="271">
        <v>305</v>
      </c>
      <c r="H125" s="271">
        <v>202</v>
      </c>
      <c r="I125" s="271"/>
      <c r="J125" s="271">
        <v>445</v>
      </c>
      <c r="K125" s="271">
        <v>254</v>
      </c>
      <c r="L125" s="271">
        <v>191</v>
      </c>
      <c r="M125" s="271"/>
      <c r="N125" s="271">
        <v>178</v>
      </c>
      <c r="O125" s="271">
        <v>102</v>
      </c>
      <c r="P125" s="271">
        <v>76</v>
      </c>
      <c r="Q125" s="271"/>
      <c r="R125" s="271">
        <v>208</v>
      </c>
      <c r="S125" s="271">
        <v>146</v>
      </c>
      <c r="T125" s="271">
        <v>62</v>
      </c>
      <c r="U125" s="271"/>
      <c r="V125" s="271">
        <v>117</v>
      </c>
      <c r="W125" s="271">
        <v>77</v>
      </c>
      <c r="X125" s="271">
        <v>40</v>
      </c>
      <c r="Y125" s="271"/>
      <c r="Z125" s="271">
        <v>60</v>
      </c>
      <c r="AA125" s="271">
        <v>38</v>
      </c>
      <c r="AB125" s="271">
        <v>22</v>
      </c>
      <c r="AC125" s="108"/>
      <c r="AD125" s="108"/>
      <c r="AE125" s="108"/>
      <c r="AF125" s="108"/>
      <c r="AG125" s="108"/>
    </row>
    <row r="126" spans="1:33" ht="15" customHeight="1" x14ac:dyDescent="0.2">
      <c r="A126" s="116" t="s">
        <v>73</v>
      </c>
      <c r="B126" s="272">
        <v>1515</v>
      </c>
      <c r="C126" s="272">
        <v>922</v>
      </c>
      <c r="D126" s="272">
        <v>593</v>
      </c>
      <c r="E126" s="272"/>
      <c r="F126" s="272">
        <v>507</v>
      </c>
      <c r="G126" s="272">
        <v>305</v>
      </c>
      <c r="H126" s="272">
        <v>202</v>
      </c>
      <c r="I126" s="272"/>
      <c r="J126" s="272">
        <v>445</v>
      </c>
      <c r="K126" s="272">
        <v>254</v>
      </c>
      <c r="L126" s="272">
        <v>191</v>
      </c>
      <c r="M126" s="272"/>
      <c r="N126" s="272">
        <v>178</v>
      </c>
      <c r="O126" s="272">
        <v>102</v>
      </c>
      <c r="P126" s="272">
        <v>76</v>
      </c>
      <c r="Q126" s="272"/>
      <c r="R126" s="272">
        <v>208</v>
      </c>
      <c r="S126" s="272">
        <v>146</v>
      </c>
      <c r="T126" s="272">
        <v>62</v>
      </c>
      <c r="U126" s="272"/>
      <c r="V126" s="272">
        <v>117</v>
      </c>
      <c r="W126" s="272">
        <v>77</v>
      </c>
      <c r="X126" s="272">
        <v>40</v>
      </c>
      <c r="Y126" s="272"/>
      <c r="Z126" s="272">
        <v>60</v>
      </c>
      <c r="AA126" s="272">
        <v>38</v>
      </c>
      <c r="AB126" s="272">
        <v>22</v>
      </c>
    </row>
    <row r="127" spans="1:33" ht="15" customHeight="1" x14ac:dyDescent="0.25">
      <c r="A127" s="116" t="s">
        <v>74</v>
      </c>
      <c r="B127" s="248">
        <v>0</v>
      </c>
      <c r="C127" s="248">
        <v>0</v>
      </c>
      <c r="D127" s="248">
        <v>0</v>
      </c>
      <c r="E127" s="248"/>
      <c r="F127" s="248">
        <v>0</v>
      </c>
      <c r="G127" s="248">
        <v>0</v>
      </c>
      <c r="H127" s="248">
        <v>0</v>
      </c>
      <c r="I127" s="248"/>
      <c r="J127" s="248">
        <v>0</v>
      </c>
      <c r="K127" s="248">
        <v>0</v>
      </c>
      <c r="L127" s="248">
        <v>0</v>
      </c>
      <c r="M127" s="248"/>
      <c r="N127" s="248">
        <v>0</v>
      </c>
      <c r="O127" s="248">
        <v>0</v>
      </c>
      <c r="P127" s="248">
        <v>0</v>
      </c>
      <c r="Q127" s="248"/>
      <c r="R127" s="248">
        <v>0</v>
      </c>
      <c r="S127" s="248">
        <v>0</v>
      </c>
      <c r="T127" s="248">
        <v>0</v>
      </c>
      <c r="U127" s="248"/>
      <c r="V127" s="248">
        <v>0</v>
      </c>
      <c r="W127" s="248">
        <v>0</v>
      </c>
      <c r="X127" s="248">
        <v>0</v>
      </c>
      <c r="Y127" s="248"/>
      <c r="Z127" s="248">
        <v>0</v>
      </c>
      <c r="AA127" s="248">
        <v>0</v>
      </c>
      <c r="AB127" s="248">
        <v>0</v>
      </c>
    </row>
    <row r="128" spans="1:33" ht="15" customHeight="1" x14ac:dyDescent="0.25">
      <c r="A128" s="116" t="s">
        <v>263</v>
      </c>
      <c r="B128" s="248">
        <v>0</v>
      </c>
      <c r="C128" s="248">
        <v>0</v>
      </c>
      <c r="D128" s="248">
        <v>0</v>
      </c>
      <c r="E128" s="248"/>
      <c r="F128" s="248">
        <v>0</v>
      </c>
      <c r="G128" s="248">
        <v>0</v>
      </c>
      <c r="H128" s="248">
        <v>0</v>
      </c>
      <c r="I128" s="248"/>
      <c r="J128" s="248">
        <v>0</v>
      </c>
      <c r="K128" s="248">
        <v>0</v>
      </c>
      <c r="L128" s="248">
        <v>0</v>
      </c>
      <c r="M128" s="248"/>
      <c r="N128" s="248">
        <v>0</v>
      </c>
      <c r="O128" s="248">
        <v>0</v>
      </c>
      <c r="P128" s="248">
        <v>0</v>
      </c>
      <c r="Q128" s="248"/>
      <c r="R128" s="248">
        <v>0</v>
      </c>
      <c r="S128" s="248">
        <v>0</v>
      </c>
      <c r="T128" s="248">
        <v>0</v>
      </c>
      <c r="U128" s="248"/>
      <c r="V128" s="248">
        <v>0</v>
      </c>
      <c r="W128" s="248">
        <v>0</v>
      </c>
      <c r="X128" s="248">
        <v>0</v>
      </c>
      <c r="Y128" s="248"/>
      <c r="Z128" s="248">
        <v>0</v>
      </c>
      <c r="AA128" s="248">
        <v>0</v>
      </c>
      <c r="AB128" s="248">
        <v>0</v>
      </c>
    </row>
    <row r="129" spans="1:33" ht="15" customHeight="1" x14ac:dyDescent="0.25">
      <c r="A129" s="116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</row>
    <row r="130" spans="1:33" s="124" customFormat="1" ht="15" customHeight="1" x14ac:dyDescent="0.25">
      <c r="A130" s="315" t="s">
        <v>474</v>
      </c>
      <c r="B130" s="315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108"/>
      <c r="AD130" s="108"/>
      <c r="AE130" s="108"/>
      <c r="AF130" s="108"/>
      <c r="AG130" s="108"/>
    </row>
    <row r="131" spans="1:33" s="124" customFormat="1" ht="15" customHeight="1" x14ac:dyDescent="0.25">
      <c r="A131" s="112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08"/>
      <c r="AD131" s="108"/>
      <c r="AE131" s="108"/>
      <c r="AF131" s="108"/>
      <c r="AG131" s="108"/>
    </row>
    <row r="132" spans="1:33" s="124" customFormat="1" ht="15" customHeight="1" x14ac:dyDescent="0.25">
      <c r="A132" s="113" t="s">
        <v>19</v>
      </c>
      <c r="B132" s="174">
        <f t="shared" ref="B132:D135" si="63">+B113/(B113+B12+B62)*100</f>
        <v>6.2744642546024743</v>
      </c>
      <c r="C132" s="174">
        <f t="shared" si="63"/>
        <v>7.5741150963849746</v>
      </c>
      <c r="D132" s="174">
        <f t="shared" si="63"/>
        <v>5.011337349121642</v>
      </c>
      <c r="E132" s="174"/>
      <c r="F132" s="174">
        <f t="shared" ref="F132:H135" si="64">+F113/(F113+F12+F62)*100</f>
        <v>8.8780379536122513</v>
      </c>
      <c r="G132" s="174">
        <f t="shared" si="64"/>
        <v>10.580021482277122</v>
      </c>
      <c r="H132" s="174">
        <f t="shared" si="64"/>
        <v>7.0592286501377419</v>
      </c>
      <c r="I132" s="174"/>
      <c r="J132" s="174">
        <f t="shared" ref="J132:L135" si="65">+J113/(J113+J12+J62)*100</f>
        <v>8.8714854281679294</v>
      </c>
      <c r="K132" s="174">
        <f t="shared" si="65"/>
        <v>10</v>
      </c>
      <c r="L132" s="174">
        <f t="shared" si="65"/>
        <v>7.7310273618998444</v>
      </c>
      <c r="M132" s="174"/>
      <c r="N132" s="174">
        <f t="shared" ref="N132:P135" si="66">+N113/(N113+N12+N62)*100</f>
        <v>4.5186490005361106</v>
      </c>
      <c r="O132" s="174">
        <f t="shared" si="66"/>
        <v>5.5342633757473561</v>
      </c>
      <c r="P132" s="174">
        <f t="shared" si="66"/>
        <v>3.504744413835323</v>
      </c>
      <c r="Q132" s="174"/>
      <c r="R132" s="174">
        <f t="shared" ref="R132:T135" si="67">+R113/(R113+R12+R62)*100</f>
        <v>6.9468043393020524</v>
      </c>
      <c r="S132" s="174">
        <f t="shared" si="67"/>
        <v>8.2623736029803077</v>
      </c>
      <c r="T132" s="174">
        <f t="shared" si="67"/>
        <v>5.6768558951965069</v>
      </c>
      <c r="U132" s="174"/>
      <c r="V132" s="174">
        <f t="shared" ref="V132:X135" si="68">+V113/(V113+V12+V62)*100</f>
        <v>4.1592777688215374</v>
      </c>
      <c r="W132" s="174">
        <f t="shared" si="68"/>
        <v>5.4086538461538467</v>
      </c>
      <c r="X132" s="174">
        <f t="shared" si="68"/>
        <v>3.0537830446672745</v>
      </c>
      <c r="Y132" s="174"/>
      <c r="Z132" s="174">
        <f t="shared" ref="Z132:AB135" si="69">+Z113/(Z113+Z12+Z62)*100</f>
        <v>2.1398124467178175</v>
      </c>
      <c r="AA132" s="174">
        <f t="shared" si="69"/>
        <v>2.7435094825998894</v>
      </c>
      <c r="AB132" s="174">
        <f t="shared" si="69"/>
        <v>1.6193046515319893</v>
      </c>
      <c r="AC132" s="108"/>
      <c r="AD132" s="108"/>
      <c r="AE132" s="108"/>
      <c r="AF132" s="108"/>
      <c r="AG132" s="108"/>
    </row>
    <row r="133" spans="1:33" s="124" customFormat="1" ht="15" customHeight="1" x14ac:dyDescent="0.25">
      <c r="A133" s="108" t="s">
        <v>73</v>
      </c>
      <c r="B133" s="126">
        <f t="shared" si="63"/>
        <v>6.3582423666189269</v>
      </c>
      <c r="C133" s="126">
        <f t="shared" si="63"/>
        <v>7.7104990885352516</v>
      </c>
      <c r="D133" s="126">
        <f t="shared" si="63"/>
        <v>5.0664784092246142</v>
      </c>
      <c r="E133" s="126"/>
      <c r="F133" s="126">
        <f t="shared" si="64"/>
        <v>8.981149268181559</v>
      </c>
      <c r="G133" s="126">
        <f t="shared" si="64"/>
        <v>10.764621018754855</v>
      </c>
      <c r="H133" s="126">
        <f t="shared" si="64"/>
        <v>7.1010762751520824</v>
      </c>
      <c r="I133" s="126"/>
      <c r="J133" s="126">
        <f t="shared" si="65"/>
        <v>9.0241967473224918</v>
      </c>
      <c r="K133" s="126">
        <f t="shared" si="65"/>
        <v>10.245520902455208</v>
      </c>
      <c r="L133" s="126">
        <f t="shared" si="65"/>
        <v>7.8118824924252399</v>
      </c>
      <c r="M133" s="126"/>
      <c r="N133" s="126">
        <f t="shared" si="66"/>
        <v>4.52535144526931</v>
      </c>
      <c r="O133" s="126">
        <f t="shared" si="66"/>
        <v>5.4988842843481027</v>
      </c>
      <c r="P133" s="126">
        <f t="shared" si="66"/>
        <v>3.5691922354414527</v>
      </c>
      <c r="Q133" s="126"/>
      <c r="R133" s="126">
        <f t="shared" si="67"/>
        <v>6.9680234540124095</v>
      </c>
      <c r="S133" s="126">
        <f t="shared" si="67"/>
        <v>8.3519865696698385</v>
      </c>
      <c r="T133" s="126">
        <f t="shared" si="67"/>
        <v>5.6523473866205611</v>
      </c>
      <c r="U133" s="126"/>
      <c r="V133" s="126">
        <f t="shared" si="68"/>
        <v>4.2303470404458334</v>
      </c>
      <c r="W133" s="126">
        <f t="shared" si="68"/>
        <v>5.4979064263608226</v>
      </c>
      <c r="X133" s="126">
        <f t="shared" si="68"/>
        <v>3.1338582677165356</v>
      </c>
      <c r="Y133" s="126"/>
      <c r="Z133" s="126">
        <f t="shared" si="69"/>
        <v>2.1812678062678064</v>
      </c>
      <c r="AA133" s="126">
        <f t="shared" si="69"/>
        <v>2.8053769725306839</v>
      </c>
      <c r="AB133" s="126">
        <f t="shared" si="69"/>
        <v>1.6560091818330873</v>
      </c>
      <c r="AC133" s="108"/>
      <c r="AD133" s="108"/>
      <c r="AE133" s="108"/>
      <c r="AF133" s="108"/>
      <c r="AG133" s="108"/>
    </row>
    <row r="134" spans="1:33" s="124" customFormat="1" ht="15" customHeight="1" x14ac:dyDescent="0.25">
      <c r="A134" s="108" t="s">
        <v>74</v>
      </c>
      <c r="B134" s="126">
        <f t="shared" si="63"/>
        <v>1.7713365539452495</v>
      </c>
      <c r="C134" s="126">
        <f t="shared" si="63"/>
        <v>2</v>
      </c>
      <c r="D134" s="126">
        <f t="shared" si="63"/>
        <v>1.4760147601476015</v>
      </c>
      <c r="E134" s="126"/>
      <c r="F134" s="126">
        <f t="shared" si="64"/>
        <v>3.2679738562091507</v>
      </c>
      <c r="G134" s="126">
        <f t="shared" si="64"/>
        <v>2.3255813953488373</v>
      </c>
      <c r="H134" s="126">
        <f t="shared" si="64"/>
        <v>4.4776119402985071</v>
      </c>
      <c r="I134" s="126"/>
      <c r="J134" s="126">
        <f t="shared" si="65"/>
        <v>0.74074074074074081</v>
      </c>
      <c r="K134" s="126">
        <f t="shared" si="65"/>
        <v>0</v>
      </c>
      <c r="L134" s="126">
        <f t="shared" si="65"/>
        <v>1.6666666666666667</v>
      </c>
      <c r="M134" s="126"/>
      <c r="N134" s="126">
        <f t="shared" si="66"/>
        <v>2.6086956521739131</v>
      </c>
      <c r="O134" s="126">
        <f t="shared" si="66"/>
        <v>4.918032786885246</v>
      </c>
      <c r="P134" s="126">
        <f t="shared" si="66"/>
        <v>0</v>
      </c>
      <c r="Q134" s="126"/>
      <c r="R134" s="126">
        <f t="shared" si="67"/>
        <v>2.7027027027027026</v>
      </c>
      <c r="S134" s="126">
        <f t="shared" si="67"/>
        <v>5.1282051282051277</v>
      </c>
      <c r="T134" s="126">
        <f t="shared" si="67"/>
        <v>0</v>
      </c>
      <c r="U134" s="126"/>
      <c r="V134" s="126">
        <f t="shared" si="68"/>
        <v>0</v>
      </c>
      <c r="W134" s="126">
        <f t="shared" si="68"/>
        <v>0</v>
      </c>
      <c r="X134" s="126">
        <f t="shared" si="68"/>
        <v>0</v>
      </c>
      <c r="Y134" s="126"/>
      <c r="Z134" s="126">
        <f t="shared" si="69"/>
        <v>0</v>
      </c>
      <c r="AA134" s="126">
        <f t="shared" si="69"/>
        <v>0</v>
      </c>
      <c r="AB134" s="126">
        <f t="shared" si="69"/>
        <v>0</v>
      </c>
      <c r="AC134" s="108"/>
      <c r="AD134" s="108"/>
      <c r="AE134" s="108"/>
      <c r="AF134" s="108"/>
      <c r="AG134" s="108"/>
    </row>
    <row r="135" spans="1:33" s="124" customFormat="1" ht="15" customHeight="1" x14ac:dyDescent="0.25">
      <c r="A135" s="108" t="s">
        <v>263</v>
      </c>
      <c r="B135" s="126">
        <f t="shared" si="63"/>
        <v>4.5283018867924527</v>
      </c>
      <c r="C135" s="126">
        <f t="shared" si="63"/>
        <v>5.1677852348993287</v>
      </c>
      <c r="D135" s="126">
        <f t="shared" si="63"/>
        <v>3.4636871508379885</v>
      </c>
      <c r="E135" s="126"/>
      <c r="F135" s="126">
        <f t="shared" si="64"/>
        <v>5.806451612903226</v>
      </c>
      <c r="G135" s="126">
        <f t="shared" si="64"/>
        <v>6.103286384976526</v>
      </c>
      <c r="H135" s="126">
        <f t="shared" si="64"/>
        <v>5.1546391752577314</v>
      </c>
      <c r="I135" s="126"/>
      <c r="J135" s="126">
        <f t="shared" si="65"/>
        <v>5.0473186119873814</v>
      </c>
      <c r="K135" s="126">
        <f t="shared" si="65"/>
        <v>5</v>
      </c>
      <c r="L135" s="126">
        <f t="shared" si="65"/>
        <v>5.1546391752577314</v>
      </c>
      <c r="M135" s="126"/>
      <c r="N135" s="126">
        <f t="shared" si="66"/>
        <v>5</v>
      </c>
      <c r="O135" s="126">
        <f t="shared" si="66"/>
        <v>6.9148936170212769</v>
      </c>
      <c r="P135" s="126">
        <f t="shared" si="66"/>
        <v>1.0869565217391304</v>
      </c>
      <c r="Q135" s="126"/>
      <c r="R135" s="126">
        <f t="shared" si="67"/>
        <v>6.9518716577540109</v>
      </c>
      <c r="S135" s="126">
        <f t="shared" si="67"/>
        <v>6.6869300911854097</v>
      </c>
      <c r="T135" s="126">
        <f t="shared" si="67"/>
        <v>7.3275862068965507</v>
      </c>
      <c r="U135" s="126"/>
      <c r="V135" s="126">
        <f t="shared" si="68"/>
        <v>3.1120331950207469</v>
      </c>
      <c r="W135" s="126">
        <f t="shared" si="68"/>
        <v>4.5774647887323949</v>
      </c>
      <c r="X135" s="126">
        <f t="shared" si="68"/>
        <v>1.0101010101010102</v>
      </c>
      <c r="Y135" s="126"/>
      <c r="Z135" s="126">
        <f t="shared" si="69"/>
        <v>1.3793103448275863</v>
      </c>
      <c r="AA135" s="126">
        <f t="shared" si="69"/>
        <v>1.953125</v>
      </c>
      <c r="AB135" s="126">
        <f t="shared" si="69"/>
        <v>0.55865921787709494</v>
      </c>
      <c r="AC135" s="108"/>
      <c r="AD135" s="108"/>
      <c r="AE135" s="108"/>
      <c r="AF135" s="108"/>
      <c r="AG135" s="108"/>
    </row>
    <row r="136" spans="1:33" s="124" customFormat="1" ht="15" customHeight="1" x14ac:dyDescent="0.25">
      <c r="A136" s="127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08"/>
      <c r="AD136" s="108"/>
      <c r="AE136" s="108"/>
      <c r="AF136" s="108"/>
      <c r="AG136" s="108"/>
    </row>
    <row r="137" spans="1:33" s="124" customFormat="1" ht="15" customHeight="1" x14ac:dyDescent="0.25">
      <c r="A137" s="113" t="s">
        <v>471</v>
      </c>
      <c r="B137" s="128"/>
      <c r="C137" s="128"/>
      <c r="D137" s="128"/>
      <c r="E137" s="129"/>
      <c r="F137" s="128"/>
      <c r="G137" s="128"/>
      <c r="H137" s="128"/>
      <c r="I137" s="129"/>
      <c r="J137" s="128"/>
      <c r="K137" s="128"/>
      <c r="L137" s="128"/>
      <c r="M137" s="129"/>
      <c r="N137" s="128"/>
      <c r="O137" s="128"/>
      <c r="P137" s="128"/>
      <c r="Q137" s="129"/>
      <c r="R137" s="128"/>
      <c r="S137" s="128"/>
      <c r="T137" s="128"/>
      <c r="U137" s="129"/>
      <c r="V137" s="128"/>
      <c r="W137" s="128"/>
      <c r="X137" s="128"/>
      <c r="Y137" s="129"/>
      <c r="Z137" s="128"/>
      <c r="AA137" s="128"/>
      <c r="AB137" s="128"/>
      <c r="AC137" s="108"/>
      <c r="AD137" s="108"/>
      <c r="AE137" s="108"/>
      <c r="AF137" s="108"/>
      <c r="AG137" s="108"/>
    </row>
    <row r="138" spans="1:33" s="124" customFormat="1" ht="15" customHeight="1" x14ac:dyDescent="0.25">
      <c r="A138" s="138" t="s">
        <v>19</v>
      </c>
      <c r="B138" s="174">
        <f t="shared" ref="B138:D141" si="70">+B119/(B119+B18+B68)*100</f>
        <v>6.6875419369268618</v>
      </c>
      <c r="C138" s="174">
        <f t="shared" si="70"/>
        <v>8.0587883689040485</v>
      </c>
      <c r="D138" s="174">
        <f t="shared" si="70"/>
        <v>5.3736271140758713</v>
      </c>
      <c r="E138" s="174"/>
      <c r="F138" s="174">
        <f t="shared" ref="F138:H141" si="71">+F119/(F119+F18+F68)*100</f>
        <v>9.625715543813298</v>
      </c>
      <c r="G138" s="174">
        <f t="shared" si="71"/>
        <v>11.533242876526458</v>
      </c>
      <c r="H138" s="174">
        <f t="shared" si="71"/>
        <v>7.5654881846492037</v>
      </c>
      <c r="I138" s="174"/>
      <c r="J138" s="174">
        <f t="shared" ref="J138:L141" si="72">+J119/(J119+J18+J68)*100</f>
        <v>9.5758814512008161</v>
      </c>
      <c r="K138" s="174">
        <f t="shared" si="72"/>
        <v>10.800326663944466</v>
      </c>
      <c r="L138" s="174">
        <f t="shared" si="72"/>
        <v>8.3486801718845918</v>
      </c>
      <c r="M138" s="174"/>
      <c r="N138" s="174">
        <f t="shared" ref="N138:P141" si="73">+N119/(N119+N18+N68)*100</f>
        <v>4.974643805843999</v>
      </c>
      <c r="O138" s="174">
        <f t="shared" si="73"/>
        <v>6.3063063063063058</v>
      </c>
      <c r="P138" s="174">
        <f t="shared" si="73"/>
        <v>3.6646706586826348</v>
      </c>
      <c r="Q138" s="174"/>
      <c r="R138" s="174">
        <f t="shared" ref="R138:T141" si="74">+R119/(R119+R18+R68)*100</f>
        <v>7.6729785515570317</v>
      </c>
      <c r="S138" s="174">
        <f t="shared" si="74"/>
        <v>8.7589894892126132</v>
      </c>
      <c r="T138" s="174">
        <f t="shared" si="74"/>
        <v>6.6433566433566433</v>
      </c>
      <c r="U138" s="174"/>
      <c r="V138" s="174">
        <f t="shared" ref="V138:X141" si="75">+V119/(V119+V18+V68)*100</f>
        <v>4.4274300932090549</v>
      </c>
      <c r="W138" s="174">
        <f t="shared" si="75"/>
        <v>5.6411471912775539</v>
      </c>
      <c r="X138" s="174">
        <f t="shared" si="75"/>
        <v>3.3590653035677027</v>
      </c>
      <c r="Y138" s="174"/>
      <c r="Z138" s="174">
        <f t="shared" ref="Z138:AB141" si="76">+Z119/(Z119+Z18+Z68)*100</f>
        <v>2.2349637257196351</v>
      </c>
      <c r="AA138" s="174">
        <f t="shared" si="76"/>
        <v>2.8476141611082606</v>
      </c>
      <c r="AB138" s="174">
        <f t="shared" si="76"/>
        <v>1.7211703958691909</v>
      </c>
      <c r="AC138" s="108"/>
      <c r="AD138" s="108"/>
      <c r="AE138" s="108"/>
      <c r="AF138" s="108"/>
      <c r="AG138" s="108"/>
    </row>
    <row r="139" spans="1:33" ht="15" customHeight="1" x14ac:dyDescent="0.25">
      <c r="A139" s="108" t="s">
        <v>73</v>
      </c>
      <c r="B139" s="126">
        <f t="shared" si="70"/>
        <v>6.8363662753778325</v>
      </c>
      <c r="C139" s="126">
        <f t="shared" si="70"/>
        <v>8.3004398330889817</v>
      </c>
      <c r="D139" s="126">
        <f t="shared" si="70"/>
        <v>5.4706129891990463</v>
      </c>
      <c r="E139" s="130"/>
      <c r="F139" s="126">
        <f t="shared" si="71"/>
        <v>9.8237238340066106</v>
      </c>
      <c r="G139" s="126">
        <f t="shared" si="71"/>
        <v>11.88136501697338</v>
      </c>
      <c r="H139" s="126">
        <f t="shared" si="71"/>
        <v>7.6487252124645897</v>
      </c>
      <c r="I139" s="130"/>
      <c r="J139" s="126">
        <f t="shared" si="72"/>
        <v>9.8574949105325196</v>
      </c>
      <c r="K139" s="126">
        <f t="shared" si="72"/>
        <v>11.253530306321965</v>
      </c>
      <c r="L139" s="126">
        <f t="shared" si="72"/>
        <v>8.4989429175475681</v>
      </c>
      <c r="M139" s="130"/>
      <c r="N139" s="126">
        <f t="shared" si="73"/>
        <v>5.0082414099150503</v>
      </c>
      <c r="O139" s="126">
        <f t="shared" si="73"/>
        <v>6.2986003110419908</v>
      </c>
      <c r="P139" s="126">
        <f t="shared" si="73"/>
        <v>3.7726482998262596</v>
      </c>
      <c r="Q139" s="130"/>
      <c r="R139" s="126">
        <f t="shared" si="74"/>
        <v>7.7464788732394361</v>
      </c>
      <c r="S139" s="126">
        <f t="shared" si="74"/>
        <v>8.9218595450049456</v>
      </c>
      <c r="T139" s="126">
        <f t="shared" si="74"/>
        <v>6.6568861177333574</v>
      </c>
      <c r="U139" s="130"/>
      <c r="V139" s="126">
        <f t="shared" si="75"/>
        <v>4.5449165581725648</v>
      </c>
      <c r="W139" s="126">
        <f t="shared" si="75"/>
        <v>5.7870370370370372</v>
      </c>
      <c r="X139" s="126">
        <f t="shared" si="75"/>
        <v>3.4860776145582113</v>
      </c>
      <c r="Y139" s="130"/>
      <c r="Z139" s="126">
        <f t="shared" si="76"/>
        <v>2.2987077534791251</v>
      </c>
      <c r="AA139" s="126">
        <f t="shared" si="76"/>
        <v>2.9444444444444442</v>
      </c>
      <c r="AB139" s="126">
        <f t="shared" si="76"/>
        <v>1.7760791366906474</v>
      </c>
    </row>
    <row r="140" spans="1:33" ht="15" customHeight="1" x14ac:dyDescent="0.25">
      <c r="A140" s="108" t="s">
        <v>74</v>
      </c>
      <c r="B140" s="126">
        <f t="shared" si="70"/>
        <v>1.7713365539452495</v>
      </c>
      <c r="C140" s="126">
        <f t="shared" si="70"/>
        <v>2</v>
      </c>
      <c r="D140" s="126">
        <f t="shared" si="70"/>
        <v>1.4760147601476015</v>
      </c>
      <c r="E140" s="130"/>
      <c r="F140" s="126">
        <f t="shared" si="71"/>
        <v>3.2679738562091507</v>
      </c>
      <c r="G140" s="126">
        <f t="shared" si="71"/>
        <v>2.3255813953488373</v>
      </c>
      <c r="H140" s="126">
        <f t="shared" si="71"/>
        <v>4.4776119402985071</v>
      </c>
      <c r="I140" s="130"/>
      <c r="J140" s="126">
        <f t="shared" si="72"/>
        <v>0.74074074074074081</v>
      </c>
      <c r="K140" s="126">
        <f t="shared" si="72"/>
        <v>0</v>
      </c>
      <c r="L140" s="126">
        <f t="shared" si="72"/>
        <v>1.6666666666666667</v>
      </c>
      <c r="M140" s="130"/>
      <c r="N140" s="126">
        <f t="shared" si="73"/>
        <v>2.6086956521739131</v>
      </c>
      <c r="O140" s="126">
        <f t="shared" si="73"/>
        <v>4.918032786885246</v>
      </c>
      <c r="P140" s="126">
        <f t="shared" si="73"/>
        <v>0</v>
      </c>
      <c r="Q140" s="130"/>
      <c r="R140" s="126">
        <f t="shared" si="74"/>
        <v>2.7027027027027026</v>
      </c>
      <c r="S140" s="126">
        <f t="shared" si="74"/>
        <v>5.1282051282051277</v>
      </c>
      <c r="T140" s="126">
        <f t="shared" si="74"/>
        <v>0</v>
      </c>
      <c r="U140" s="130"/>
      <c r="V140" s="126">
        <f t="shared" si="75"/>
        <v>0</v>
      </c>
      <c r="W140" s="126">
        <f t="shared" si="75"/>
        <v>0</v>
      </c>
      <c r="X140" s="126">
        <f t="shared" si="75"/>
        <v>0</v>
      </c>
      <c r="Y140" s="130"/>
      <c r="Z140" s="126">
        <f t="shared" si="76"/>
        <v>0</v>
      </c>
      <c r="AA140" s="126">
        <f t="shared" si="76"/>
        <v>0</v>
      </c>
      <c r="AB140" s="126">
        <f t="shared" si="76"/>
        <v>0</v>
      </c>
    </row>
    <row r="141" spans="1:33" ht="15" customHeight="1" x14ac:dyDescent="0.25">
      <c r="A141" s="108" t="s">
        <v>263</v>
      </c>
      <c r="B141" s="126">
        <f t="shared" si="70"/>
        <v>4.5283018867924527</v>
      </c>
      <c r="C141" s="126">
        <f t="shared" si="70"/>
        <v>5.1677852348993287</v>
      </c>
      <c r="D141" s="126">
        <f t="shared" si="70"/>
        <v>3.4636871508379885</v>
      </c>
      <c r="E141" s="130"/>
      <c r="F141" s="126">
        <f t="shared" si="71"/>
        <v>5.806451612903226</v>
      </c>
      <c r="G141" s="126">
        <f t="shared" si="71"/>
        <v>6.103286384976526</v>
      </c>
      <c r="H141" s="126">
        <f t="shared" si="71"/>
        <v>5.1546391752577314</v>
      </c>
      <c r="I141" s="130"/>
      <c r="J141" s="126">
        <f t="shared" si="72"/>
        <v>5.0473186119873814</v>
      </c>
      <c r="K141" s="126">
        <f t="shared" si="72"/>
        <v>5</v>
      </c>
      <c r="L141" s="126">
        <f t="shared" si="72"/>
        <v>5.1546391752577314</v>
      </c>
      <c r="M141" s="130"/>
      <c r="N141" s="126">
        <f t="shared" si="73"/>
        <v>5</v>
      </c>
      <c r="O141" s="126">
        <f t="shared" si="73"/>
        <v>6.9148936170212769</v>
      </c>
      <c r="P141" s="126">
        <f t="shared" si="73"/>
        <v>1.0869565217391304</v>
      </c>
      <c r="Q141" s="130"/>
      <c r="R141" s="126">
        <f t="shared" si="74"/>
        <v>6.9518716577540109</v>
      </c>
      <c r="S141" s="126">
        <f t="shared" si="74"/>
        <v>6.6869300911854097</v>
      </c>
      <c r="T141" s="126">
        <f t="shared" si="74"/>
        <v>7.3275862068965507</v>
      </c>
      <c r="U141" s="130"/>
      <c r="V141" s="126">
        <f t="shared" si="75"/>
        <v>3.1120331950207469</v>
      </c>
      <c r="W141" s="126">
        <f t="shared" si="75"/>
        <v>4.5774647887323949</v>
      </c>
      <c r="X141" s="126">
        <f t="shared" si="75"/>
        <v>1.0101010101010102</v>
      </c>
      <c r="Y141" s="130"/>
      <c r="Z141" s="126">
        <f t="shared" si="76"/>
        <v>1.3793103448275863</v>
      </c>
      <c r="AA141" s="126">
        <f t="shared" si="76"/>
        <v>1.953125</v>
      </c>
      <c r="AB141" s="126">
        <f t="shared" si="76"/>
        <v>0.55865921787709494</v>
      </c>
    </row>
    <row r="142" spans="1:33" ht="15" customHeigh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33" ht="15" customHeight="1" x14ac:dyDescent="0.25">
      <c r="A143" s="139" t="s">
        <v>472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33" ht="15" customHeight="1" x14ac:dyDescent="0.25">
      <c r="A144" s="140" t="s">
        <v>19</v>
      </c>
      <c r="B144" s="174">
        <f t="shared" ref="B144:D145" si="77">+B125/(B125+B24+B74)*100</f>
        <v>5.4161304161304162</v>
      </c>
      <c r="C144" s="174">
        <f t="shared" si="77"/>
        <v>6.5890087901093413</v>
      </c>
      <c r="D144" s="174">
        <f t="shared" si="77"/>
        <v>4.2420774018170109</v>
      </c>
      <c r="E144" s="174"/>
      <c r="F144" s="174">
        <f t="shared" ref="F144:H145" si="78">+F125/(F125+F24+F74)*100</f>
        <v>7.6046197690115491</v>
      </c>
      <c r="G144" s="174">
        <f t="shared" si="78"/>
        <v>8.933801991798477</v>
      </c>
      <c r="H144" s="174">
        <f t="shared" si="78"/>
        <v>6.2096526283430684</v>
      </c>
      <c r="I144" s="174"/>
      <c r="J144" s="174">
        <f t="shared" ref="J144:L145" si="79">+J125/(J125+J24+J74)*100</f>
        <v>7.6816847919903326</v>
      </c>
      <c r="K144" s="174">
        <f t="shared" si="79"/>
        <v>8.6630286493860851</v>
      </c>
      <c r="L144" s="174">
        <f t="shared" si="79"/>
        <v>6.6759874169870672</v>
      </c>
      <c r="M144" s="174"/>
      <c r="N144" s="174">
        <f t="shared" ref="N144:P145" si="80">+N125/(N125+N24+N74)*100</f>
        <v>3.7277486910994764</v>
      </c>
      <c r="O144" s="174">
        <f t="shared" si="80"/>
        <v>4.2218543046357615</v>
      </c>
      <c r="P144" s="174">
        <f t="shared" si="80"/>
        <v>3.2217041119118273</v>
      </c>
      <c r="Q144" s="174"/>
      <c r="R144" s="174">
        <f t="shared" ref="R144:T145" si="81">+R125/(R125+R24+R74)*100</f>
        <v>5.0012022120702087</v>
      </c>
      <c r="S144" s="174">
        <f t="shared" si="81"/>
        <v>6.9756330625895844</v>
      </c>
      <c r="T144" s="174">
        <f t="shared" si="81"/>
        <v>3.0009680542110355</v>
      </c>
      <c r="U144" s="174"/>
      <c r="V144" s="174">
        <f t="shared" ref="V144:X145" si="82">+V125/(V125+V24+V74)*100</f>
        <v>3.4472598703594577</v>
      </c>
      <c r="W144" s="174">
        <f t="shared" si="82"/>
        <v>4.7975077881619939</v>
      </c>
      <c r="X144" s="174">
        <f t="shared" si="82"/>
        <v>2.2358859698155391</v>
      </c>
      <c r="Y144" s="174"/>
      <c r="Z144" s="174">
        <f t="shared" ref="Z144:AB145" si="83">+Z125/(Z125+Z24+Z74)*100</f>
        <v>1.8844221105527637</v>
      </c>
      <c r="AA144" s="174">
        <f t="shared" si="83"/>
        <v>2.4787997390737115</v>
      </c>
      <c r="AB144" s="174">
        <f t="shared" si="83"/>
        <v>1.3325257419745609</v>
      </c>
    </row>
    <row r="145" spans="1:28" ht="15" customHeight="1" x14ac:dyDescent="0.25">
      <c r="A145" s="108" t="s">
        <v>73</v>
      </c>
      <c r="B145" s="126">
        <f t="shared" si="77"/>
        <v>5.4161304161304162</v>
      </c>
      <c r="C145" s="126">
        <f t="shared" si="77"/>
        <v>6.5890087901093413</v>
      </c>
      <c r="D145" s="126">
        <f t="shared" si="77"/>
        <v>4.2420774018170109</v>
      </c>
      <c r="E145" s="130"/>
      <c r="F145" s="126">
        <f t="shared" si="78"/>
        <v>7.6046197690115491</v>
      </c>
      <c r="G145" s="126">
        <f t="shared" si="78"/>
        <v>8.933801991798477</v>
      </c>
      <c r="H145" s="126">
        <f t="shared" si="78"/>
        <v>6.2096526283430684</v>
      </c>
      <c r="I145" s="130"/>
      <c r="J145" s="126">
        <f t="shared" si="79"/>
        <v>7.6816847919903326</v>
      </c>
      <c r="K145" s="126">
        <f t="shared" si="79"/>
        <v>8.6630286493860851</v>
      </c>
      <c r="L145" s="126">
        <f t="shared" si="79"/>
        <v>6.6759874169870672</v>
      </c>
      <c r="M145" s="130"/>
      <c r="N145" s="126">
        <f t="shared" si="80"/>
        <v>3.7277486910994764</v>
      </c>
      <c r="O145" s="126">
        <f t="shared" si="80"/>
        <v>4.2218543046357615</v>
      </c>
      <c r="P145" s="126">
        <f t="shared" si="80"/>
        <v>3.2217041119118273</v>
      </c>
      <c r="Q145" s="130"/>
      <c r="R145" s="126">
        <f t="shared" si="81"/>
        <v>5.0012022120702087</v>
      </c>
      <c r="S145" s="126">
        <f t="shared" si="81"/>
        <v>6.9756330625895844</v>
      </c>
      <c r="T145" s="126">
        <f t="shared" si="81"/>
        <v>3.0009680542110355</v>
      </c>
      <c r="U145" s="130"/>
      <c r="V145" s="126">
        <f t="shared" si="82"/>
        <v>3.4472598703594577</v>
      </c>
      <c r="W145" s="126">
        <f t="shared" si="82"/>
        <v>4.7975077881619939</v>
      </c>
      <c r="X145" s="126">
        <f t="shared" si="82"/>
        <v>2.2358859698155391</v>
      </c>
      <c r="Y145" s="130"/>
      <c r="Z145" s="126">
        <f t="shared" si="83"/>
        <v>1.8844221105527637</v>
      </c>
      <c r="AA145" s="126">
        <f t="shared" si="83"/>
        <v>2.4787997390737115</v>
      </c>
      <c r="AB145" s="126">
        <f t="shared" si="83"/>
        <v>1.3325257419745609</v>
      </c>
    </row>
    <row r="146" spans="1:28" ht="15" customHeight="1" x14ac:dyDescent="0.25">
      <c r="A146" s="108" t="s">
        <v>74</v>
      </c>
      <c r="B146" s="126" t="s">
        <v>61</v>
      </c>
      <c r="C146" s="126" t="s">
        <v>61</v>
      </c>
      <c r="D146" s="126" t="s">
        <v>61</v>
      </c>
      <c r="E146" s="130"/>
      <c r="F146" s="126" t="s">
        <v>61</v>
      </c>
      <c r="G146" s="126" t="s">
        <v>61</v>
      </c>
      <c r="H146" s="126" t="s">
        <v>61</v>
      </c>
      <c r="I146" s="130"/>
      <c r="J146" s="126" t="s">
        <v>61</v>
      </c>
      <c r="K146" s="126" t="s">
        <v>61</v>
      </c>
      <c r="L146" s="126" t="s">
        <v>61</v>
      </c>
      <c r="M146" s="130"/>
      <c r="N146" s="126" t="s">
        <v>61</v>
      </c>
      <c r="O146" s="126" t="s">
        <v>61</v>
      </c>
      <c r="P146" s="126" t="s">
        <v>61</v>
      </c>
      <c r="Q146" s="130"/>
      <c r="R146" s="126" t="s">
        <v>61</v>
      </c>
      <c r="S146" s="126" t="s">
        <v>61</v>
      </c>
      <c r="T146" s="126" t="s">
        <v>61</v>
      </c>
      <c r="U146" s="130"/>
      <c r="V146" s="126" t="s">
        <v>61</v>
      </c>
      <c r="W146" s="126" t="s">
        <v>61</v>
      </c>
      <c r="X146" s="126" t="s">
        <v>61</v>
      </c>
      <c r="Y146" s="130"/>
      <c r="Z146" s="126" t="s">
        <v>61</v>
      </c>
      <c r="AA146" s="126" t="s">
        <v>61</v>
      </c>
      <c r="AB146" s="126" t="s">
        <v>61</v>
      </c>
    </row>
    <row r="147" spans="1:28" ht="15" customHeight="1" thickBot="1" x14ac:dyDescent="0.3">
      <c r="A147" s="123" t="s">
        <v>263</v>
      </c>
      <c r="B147" s="132" t="s">
        <v>61</v>
      </c>
      <c r="C147" s="132" t="s">
        <v>61</v>
      </c>
      <c r="D147" s="132" t="s">
        <v>61</v>
      </c>
      <c r="E147" s="133"/>
      <c r="F147" s="132" t="s">
        <v>61</v>
      </c>
      <c r="G147" s="132" t="s">
        <v>61</v>
      </c>
      <c r="H147" s="132" t="s">
        <v>61</v>
      </c>
      <c r="I147" s="133"/>
      <c r="J147" s="132" t="s">
        <v>61</v>
      </c>
      <c r="K147" s="132" t="s">
        <v>61</v>
      </c>
      <c r="L147" s="132" t="s">
        <v>61</v>
      </c>
      <c r="M147" s="133"/>
      <c r="N147" s="132" t="s">
        <v>61</v>
      </c>
      <c r="O147" s="132" t="s">
        <v>61</v>
      </c>
      <c r="P147" s="132" t="s">
        <v>61</v>
      </c>
      <c r="Q147" s="133"/>
      <c r="R147" s="132" t="s">
        <v>61</v>
      </c>
      <c r="S147" s="132" t="s">
        <v>61</v>
      </c>
      <c r="T147" s="132" t="s">
        <v>61</v>
      </c>
      <c r="U147" s="133"/>
      <c r="V147" s="132" t="s">
        <v>61</v>
      </c>
      <c r="W147" s="132" t="s">
        <v>61</v>
      </c>
      <c r="X147" s="132" t="s">
        <v>61</v>
      </c>
      <c r="Y147" s="133"/>
      <c r="Z147" s="132" t="s">
        <v>61</v>
      </c>
      <c r="AA147" s="132" t="s">
        <v>61</v>
      </c>
      <c r="AB147" s="132" t="s">
        <v>61</v>
      </c>
    </row>
    <row r="148" spans="1:28" ht="15" customHeight="1" x14ac:dyDescent="0.25">
      <c r="A148" s="317" t="s">
        <v>256</v>
      </c>
      <c r="B148" s="317"/>
      <c r="C148" s="317"/>
      <c r="D148" s="317"/>
      <c r="E148" s="317"/>
      <c r="F148" s="317"/>
      <c r="G148" s="317"/>
      <c r="H148" s="317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  <c r="S148" s="317"/>
      <c r="T148" s="317"/>
      <c r="U148" s="317"/>
      <c r="V148" s="317"/>
      <c r="W148" s="317"/>
      <c r="X148" s="317"/>
      <c r="Y148" s="317"/>
      <c r="Z148" s="317"/>
      <c r="AA148" s="317"/>
      <c r="AB148" s="317"/>
    </row>
    <row r="149" spans="1:28" ht="15" customHeight="1" x14ac:dyDescent="0.25">
      <c r="A149" s="318" t="s">
        <v>242</v>
      </c>
      <c r="B149" s="318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</row>
  </sheetData>
  <mergeCells count="54">
    <mergeCell ref="R108:T108"/>
    <mergeCell ref="V108:X108"/>
    <mergeCell ref="A108:A109"/>
    <mergeCell ref="B108:D108"/>
    <mergeCell ref="F108:H108"/>
    <mergeCell ref="J108:L108"/>
    <mergeCell ref="N108:P108"/>
    <mergeCell ref="R7:T7"/>
    <mergeCell ref="V7:X7"/>
    <mergeCell ref="Z7:AB7"/>
    <mergeCell ref="A106:AB106"/>
    <mergeCell ref="A102:AB102"/>
    <mergeCell ref="A103:AB103"/>
    <mergeCell ref="A104:AB104"/>
    <mergeCell ref="A105:AB105"/>
    <mergeCell ref="A7:A8"/>
    <mergeCell ref="B7:D7"/>
    <mergeCell ref="F7:H7"/>
    <mergeCell ref="J7:L7"/>
    <mergeCell ref="N7:P7"/>
    <mergeCell ref="R57:T57"/>
    <mergeCell ref="V57:X57"/>
    <mergeCell ref="Z57:AB57"/>
    <mergeCell ref="A1:AB1"/>
    <mergeCell ref="A2:AB2"/>
    <mergeCell ref="A3:AB3"/>
    <mergeCell ref="A4:AB4"/>
    <mergeCell ref="A5:AB5"/>
    <mergeCell ref="A55:AB55"/>
    <mergeCell ref="A51:AB51"/>
    <mergeCell ref="A52:AB52"/>
    <mergeCell ref="A53:AB53"/>
    <mergeCell ref="A57:A58"/>
    <mergeCell ref="B57:D57"/>
    <mergeCell ref="F57:H57"/>
    <mergeCell ref="J57:L57"/>
    <mergeCell ref="N57:P57"/>
    <mergeCell ref="A54:AB54"/>
    <mergeCell ref="A111:AB111"/>
    <mergeCell ref="A130:AB130"/>
    <mergeCell ref="A148:AB148"/>
    <mergeCell ref="A149:AB149"/>
    <mergeCell ref="AE1:AF2"/>
    <mergeCell ref="AE51:AF52"/>
    <mergeCell ref="AE102:AF103"/>
    <mergeCell ref="Z108:AB108"/>
    <mergeCell ref="A10:AB10"/>
    <mergeCell ref="A29:AB29"/>
    <mergeCell ref="A47:AB47"/>
    <mergeCell ref="A48:AB48"/>
    <mergeCell ref="A60:AB60"/>
    <mergeCell ref="A79:AB79"/>
    <mergeCell ref="A97:AB97"/>
    <mergeCell ref="A98:AB98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  <hyperlink ref="AE102" r:id="rId3" location="INDICE!A1"/>
    <hyperlink ref="AE102:AF10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4"/>
  <headerFooter alignWithMargins="0"/>
  <rowBreaks count="2" manualBreakCount="2">
    <brk id="50" max="16383" man="1"/>
    <brk id="10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K4"/>
  <sheetViews>
    <sheetView workbookViewId="0">
      <selection activeCell="J3" sqref="J3:K4"/>
    </sheetView>
  </sheetViews>
  <sheetFormatPr baseColWidth="10" defaultRowHeight="15" x14ac:dyDescent="0.25"/>
  <sheetData>
    <row r="2" spans="10:11" ht="15" customHeight="1" x14ac:dyDescent="0.25"/>
    <row r="3" spans="10:11" ht="15" customHeight="1" x14ac:dyDescent="0.25">
      <c r="J3" s="308" t="s">
        <v>356</v>
      </c>
      <c r="K3" s="308"/>
    </row>
    <row r="4" spans="10:11" x14ac:dyDescent="0.25">
      <c r="J4" s="308"/>
      <c r="K4" s="308"/>
    </row>
  </sheetData>
  <mergeCells count="1">
    <mergeCell ref="J3:K4"/>
  </mergeCells>
  <hyperlinks>
    <hyperlink ref="J3" r:id="rId1" location="INDICE!A1"/>
    <hyperlink ref="J3:K4" location="INDICE!A1" display="INDICE"/>
  </hyperlinks>
  <pageMargins left="0.7" right="0.7" top="0.75" bottom="0.75" header="0.3" footer="0.3"/>
  <pageSetup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activeCell="AE1" sqref="AE1:AF2"/>
    </sheetView>
  </sheetViews>
  <sheetFormatPr baseColWidth="10" defaultRowHeight="15" customHeight="1" x14ac:dyDescent="0.25"/>
  <cols>
    <col min="1" max="1" width="17.7109375" style="124" customWidth="1"/>
    <col min="2" max="4" width="7" style="124" customWidth="1"/>
    <col min="5" max="5" width="1.42578125" style="124" customWidth="1"/>
    <col min="6" max="6" width="7" style="124" customWidth="1"/>
    <col min="7" max="8" width="6" style="124" customWidth="1"/>
    <col min="9" max="9" width="1.42578125" style="124" customWidth="1"/>
    <col min="10" max="10" width="7" style="124" customWidth="1"/>
    <col min="11" max="12" width="6" style="124" customWidth="1"/>
    <col min="13" max="13" width="1.85546875" style="124" customWidth="1"/>
    <col min="14" max="14" width="7" style="124" customWidth="1"/>
    <col min="15" max="16" width="6" style="124" customWidth="1"/>
    <col min="17" max="17" width="1.5703125" style="124" customWidth="1"/>
    <col min="18" max="18" width="7" style="124" customWidth="1"/>
    <col min="19" max="20" width="6" style="124" customWidth="1"/>
    <col min="21" max="21" width="1.140625" style="124" customWidth="1"/>
    <col min="22" max="22" width="7" style="124" customWidth="1"/>
    <col min="23" max="24" width="6" style="124" customWidth="1"/>
    <col min="25" max="25" width="1.42578125" style="124" customWidth="1"/>
    <col min="26" max="26" width="7" style="124" customWidth="1"/>
    <col min="27" max="28" width="6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21" t="s">
        <v>314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D1" s="29"/>
      <c r="AE1" s="308" t="s">
        <v>356</v>
      </c>
      <c r="AF1" s="308"/>
    </row>
    <row r="2" spans="1:32" ht="15" customHeight="1" x14ac:dyDescent="0.2">
      <c r="A2" s="321" t="s">
        <v>349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D2" s="30"/>
      <c r="AE2" s="308"/>
      <c r="AF2" s="308"/>
    </row>
    <row r="3" spans="1:32" ht="15" customHeight="1" x14ac:dyDescent="0.25">
      <c r="A3" s="321" t="s">
        <v>254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</row>
    <row r="4" spans="1:32" ht="15" customHeight="1" x14ac:dyDescent="0.25">
      <c r="A4" s="321" t="s">
        <v>264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</row>
    <row r="5" spans="1:32" ht="15" customHeight="1" x14ac:dyDescent="0.25">
      <c r="A5" s="321" t="s">
        <v>248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</row>
    <row r="6" spans="1:32" ht="15" customHeight="1" x14ac:dyDescent="0.25">
      <c r="A6" s="321" t="s">
        <v>513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23" t="s">
        <v>260</v>
      </c>
      <c r="B8" s="316" t="s">
        <v>19</v>
      </c>
      <c r="C8" s="316"/>
      <c r="D8" s="316"/>
      <c r="E8" s="109"/>
      <c r="F8" s="316" t="s">
        <v>116</v>
      </c>
      <c r="G8" s="316"/>
      <c r="H8" s="316"/>
      <c r="I8" s="109"/>
      <c r="J8" s="316" t="s">
        <v>117</v>
      </c>
      <c r="K8" s="316"/>
      <c r="L8" s="316"/>
      <c r="M8" s="109"/>
      <c r="N8" s="316" t="s">
        <v>118</v>
      </c>
      <c r="O8" s="316"/>
      <c r="P8" s="316"/>
      <c r="Q8" s="109"/>
      <c r="R8" s="316" t="s">
        <v>119</v>
      </c>
      <c r="S8" s="316"/>
      <c r="T8" s="316"/>
      <c r="U8" s="109"/>
      <c r="V8" s="316" t="s">
        <v>120</v>
      </c>
      <c r="W8" s="316"/>
      <c r="X8" s="316"/>
      <c r="Y8" s="109"/>
      <c r="Z8" s="316" t="s">
        <v>121</v>
      </c>
      <c r="AA8" s="316"/>
      <c r="AB8" s="316"/>
    </row>
    <row r="9" spans="1:32" ht="15" customHeight="1" thickBot="1" x14ac:dyDescent="0.3">
      <c r="A9" s="324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SUM(B13:B39)</f>
        <v>86095</v>
      </c>
      <c r="C11" s="153">
        <f>SUM(C13:C39)</f>
        <v>42434</v>
      </c>
      <c r="D11" s="153">
        <f>SUM(D13:D39)</f>
        <v>43661</v>
      </c>
      <c r="E11" s="153"/>
      <c r="F11" s="153">
        <f>SUM(F13:F39)</f>
        <v>18022</v>
      </c>
      <c r="G11" s="153">
        <f>SUM(G13:G39)</f>
        <v>9310</v>
      </c>
      <c r="H11" s="153">
        <f>SUM(H13:H39)</f>
        <v>8712</v>
      </c>
      <c r="I11" s="153"/>
      <c r="J11" s="153">
        <f>SUM(J13:J39)</f>
        <v>15578</v>
      </c>
      <c r="K11" s="153">
        <f>SUM(K13:K39)</f>
        <v>7830</v>
      </c>
      <c r="L11" s="153">
        <f>SUM(L13:L39)</f>
        <v>7748</v>
      </c>
      <c r="M11" s="153"/>
      <c r="N11" s="153">
        <f>SUM(N13:N39)</f>
        <v>13057</v>
      </c>
      <c r="O11" s="153">
        <f>SUM(O13:O39)</f>
        <v>6523</v>
      </c>
      <c r="P11" s="153">
        <f>SUM(P13:P39)</f>
        <v>6534</v>
      </c>
      <c r="Q11" s="153"/>
      <c r="R11" s="153">
        <f>SUM(R13:R39)</f>
        <v>15302</v>
      </c>
      <c r="S11" s="153">
        <f>SUM(S13:S39)</f>
        <v>7516</v>
      </c>
      <c r="T11" s="153">
        <f>SUM(T13:T39)</f>
        <v>7786</v>
      </c>
      <c r="U11" s="153"/>
      <c r="V11" s="153">
        <f>SUM(V13:V39)</f>
        <v>12406</v>
      </c>
      <c r="W11" s="153">
        <f>SUM(W13:W39)</f>
        <v>5824</v>
      </c>
      <c r="X11" s="153">
        <f>SUM(X13:X39)</f>
        <v>6582</v>
      </c>
      <c r="Y11" s="153"/>
      <c r="Z11" s="153">
        <f>SUM(Z13:Z39)</f>
        <v>11730</v>
      </c>
      <c r="AA11" s="153">
        <f>SUM(AA13:AA39)</f>
        <v>5431</v>
      </c>
      <c r="AB11" s="153">
        <f>SUM(AB13:AB39)</f>
        <v>6299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4654</v>
      </c>
      <c r="C13" s="272">
        <v>2326</v>
      </c>
      <c r="D13" s="272">
        <v>2328</v>
      </c>
      <c r="E13" s="272"/>
      <c r="F13" s="272">
        <v>818</v>
      </c>
      <c r="G13" s="272">
        <v>418</v>
      </c>
      <c r="H13" s="272">
        <v>400</v>
      </c>
      <c r="I13" s="272"/>
      <c r="J13" s="272">
        <v>733</v>
      </c>
      <c r="K13" s="272">
        <v>362</v>
      </c>
      <c r="L13" s="272">
        <v>371</v>
      </c>
      <c r="M13" s="272"/>
      <c r="N13" s="272">
        <v>706</v>
      </c>
      <c r="O13" s="272">
        <v>364</v>
      </c>
      <c r="P13" s="272">
        <v>342</v>
      </c>
      <c r="Q13" s="272"/>
      <c r="R13" s="272">
        <v>986</v>
      </c>
      <c r="S13" s="272">
        <v>509</v>
      </c>
      <c r="T13" s="272">
        <v>477</v>
      </c>
      <c r="U13" s="272"/>
      <c r="V13" s="272">
        <v>708</v>
      </c>
      <c r="W13" s="272">
        <v>347</v>
      </c>
      <c r="X13" s="272">
        <v>361</v>
      </c>
      <c r="Y13" s="272"/>
      <c r="Z13" s="272">
        <v>703</v>
      </c>
      <c r="AA13" s="272">
        <v>326</v>
      </c>
      <c r="AB13" s="272">
        <v>377</v>
      </c>
    </row>
    <row r="14" spans="1:32" ht="15" customHeight="1" x14ac:dyDescent="0.2">
      <c r="A14" s="108" t="s">
        <v>80</v>
      </c>
      <c r="B14" s="272">
        <v>2580</v>
      </c>
      <c r="C14" s="272">
        <v>1285</v>
      </c>
      <c r="D14" s="272">
        <v>1295</v>
      </c>
      <c r="E14" s="272"/>
      <c r="F14" s="272">
        <v>360</v>
      </c>
      <c r="G14" s="272">
        <v>193</v>
      </c>
      <c r="H14" s="272">
        <v>167</v>
      </c>
      <c r="I14" s="272"/>
      <c r="J14" s="272">
        <v>293</v>
      </c>
      <c r="K14" s="272">
        <v>153</v>
      </c>
      <c r="L14" s="272">
        <v>140</v>
      </c>
      <c r="M14" s="272"/>
      <c r="N14" s="272">
        <v>249</v>
      </c>
      <c r="O14" s="272">
        <v>124</v>
      </c>
      <c r="P14" s="272">
        <v>125</v>
      </c>
      <c r="Q14" s="272"/>
      <c r="R14" s="272">
        <v>627</v>
      </c>
      <c r="S14" s="272">
        <v>307</v>
      </c>
      <c r="T14" s="272">
        <v>320</v>
      </c>
      <c r="U14" s="272"/>
      <c r="V14" s="272">
        <v>537</v>
      </c>
      <c r="W14" s="272">
        <v>257</v>
      </c>
      <c r="X14" s="272">
        <v>280</v>
      </c>
      <c r="Y14" s="272"/>
      <c r="Z14" s="272">
        <v>514</v>
      </c>
      <c r="AA14" s="272">
        <v>251</v>
      </c>
      <c r="AB14" s="272">
        <v>263</v>
      </c>
    </row>
    <row r="15" spans="1:32" ht="15" customHeight="1" x14ac:dyDescent="0.2">
      <c r="A15" s="108" t="s">
        <v>81</v>
      </c>
      <c r="B15" s="272">
        <v>1617</v>
      </c>
      <c r="C15" s="272">
        <v>623</v>
      </c>
      <c r="D15" s="272">
        <v>994</v>
      </c>
      <c r="E15" s="272"/>
      <c r="F15" s="272">
        <v>84</v>
      </c>
      <c r="G15" s="272">
        <v>42</v>
      </c>
      <c r="H15" s="272">
        <v>42</v>
      </c>
      <c r="I15" s="272"/>
      <c r="J15" s="272">
        <v>47</v>
      </c>
      <c r="K15" s="272">
        <v>20</v>
      </c>
      <c r="L15" s="272">
        <v>27</v>
      </c>
      <c r="M15" s="272"/>
      <c r="N15" s="272">
        <v>0</v>
      </c>
      <c r="O15" s="272">
        <v>0</v>
      </c>
      <c r="P15" s="272">
        <v>0</v>
      </c>
      <c r="Q15" s="272"/>
      <c r="R15" s="272">
        <v>572</v>
      </c>
      <c r="S15" s="272">
        <v>220</v>
      </c>
      <c r="T15" s="272">
        <v>352</v>
      </c>
      <c r="U15" s="272"/>
      <c r="V15" s="272">
        <v>484</v>
      </c>
      <c r="W15" s="272">
        <v>188</v>
      </c>
      <c r="X15" s="272">
        <v>296</v>
      </c>
      <c r="Y15" s="272"/>
      <c r="Z15" s="272">
        <v>430</v>
      </c>
      <c r="AA15" s="272">
        <v>153</v>
      </c>
      <c r="AB15" s="272">
        <v>277</v>
      </c>
    </row>
    <row r="16" spans="1:32" ht="15" customHeight="1" x14ac:dyDescent="0.2">
      <c r="A16" s="108" t="s">
        <v>82</v>
      </c>
      <c r="B16" s="272">
        <v>8923</v>
      </c>
      <c r="C16" s="272">
        <v>4330</v>
      </c>
      <c r="D16" s="272">
        <v>4593</v>
      </c>
      <c r="E16" s="272"/>
      <c r="F16" s="272">
        <v>1772</v>
      </c>
      <c r="G16" s="272">
        <v>915</v>
      </c>
      <c r="H16" s="272">
        <v>857</v>
      </c>
      <c r="I16" s="272"/>
      <c r="J16" s="272">
        <v>1416</v>
      </c>
      <c r="K16" s="272">
        <v>705</v>
      </c>
      <c r="L16" s="272">
        <v>711</v>
      </c>
      <c r="M16" s="272"/>
      <c r="N16" s="272">
        <v>1216</v>
      </c>
      <c r="O16" s="272">
        <v>613</v>
      </c>
      <c r="P16" s="272">
        <v>603</v>
      </c>
      <c r="Q16" s="272"/>
      <c r="R16" s="272">
        <v>1789</v>
      </c>
      <c r="S16" s="272">
        <v>877</v>
      </c>
      <c r="T16" s="272">
        <v>912</v>
      </c>
      <c r="U16" s="272"/>
      <c r="V16" s="272">
        <v>1471</v>
      </c>
      <c r="W16" s="272">
        <v>667</v>
      </c>
      <c r="X16" s="272">
        <v>804</v>
      </c>
      <c r="Y16" s="272"/>
      <c r="Z16" s="272">
        <v>1259</v>
      </c>
      <c r="AA16" s="272">
        <v>553</v>
      </c>
      <c r="AB16" s="272">
        <v>706</v>
      </c>
    </row>
    <row r="17" spans="1:28" ht="15" customHeight="1" x14ac:dyDescent="0.2">
      <c r="A17" s="108" t="s">
        <v>83</v>
      </c>
      <c r="B17" s="272">
        <v>1937</v>
      </c>
      <c r="C17" s="272">
        <v>1022</v>
      </c>
      <c r="D17" s="272">
        <v>915</v>
      </c>
      <c r="E17" s="272"/>
      <c r="F17" s="272">
        <v>326</v>
      </c>
      <c r="G17" s="272">
        <v>184</v>
      </c>
      <c r="H17" s="272">
        <v>142</v>
      </c>
      <c r="I17" s="272"/>
      <c r="J17" s="272">
        <v>350</v>
      </c>
      <c r="K17" s="272">
        <v>196</v>
      </c>
      <c r="L17" s="272">
        <v>154</v>
      </c>
      <c r="M17" s="272"/>
      <c r="N17" s="272">
        <v>331</v>
      </c>
      <c r="O17" s="272">
        <v>170</v>
      </c>
      <c r="P17" s="272">
        <v>161</v>
      </c>
      <c r="Q17" s="272"/>
      <c r="R17" s="272">
        <v>337</v>
      </c>
      <c r="S17" s="272">
        <v>182</v>
      </c>
      <c r="T17" s="272">
        <v>155</v>
      </c>
      <c r="U17" s="272"/>
      <c r="V17" s="272">
        <v>300</v>
      </c>
      <c r="W17" s="272">
        <v>155</v>
      </c>
      <c r="X17" s="272">
        <v>145</v>
      </c>
      <c r="Y17" s="272"/>
      <c r="Z17" s="272">
        <v>293</v>
      </c>
      <c r="AA17" s="272">
        <v>135</v>
      </c>
      <c r="AB17" s="272">
        <v>158</v>
      </c>
    </row>
    <row r="18" spans="1:28" ht="15" customHeight="1" x14ac:dyDescent="0.2">
      <c r="A18" s="108" t="s">
        <v>84</v>
      </c>
      <c r="B18" s="272">
        <v>3193</v>
      </c>
      <c r="C18" s="272">
        <v>1636</v>
      </c>
      <c r="D18" s="272">
        <v>1557</v>
      </c>
      <c r="E18" s="272"/>
      <c r="F18" s="272">
        <v>655</v>
      </c>
      <c r="G18" s="272">
        <v>339</v>
      </c>
      <c r="H18" s="272">
        <v>316</v>
      </c>
      <c r="I18" s="272"/>
      <c r="J18" s="272">
        <v>592</v>
      </c>
      <c r="K18" s="272">
        <v>325</v>
      </c>
      <c r="L18" s="272">
        <v>267</v>
      </c>
      <c r="M18" s="272"/>
      <c r="N18" s="272">
        <v>525</v>
      </c>
      <c r="O18" s="272">
        <v>263</v>
      </c>
      <c r="P18" s="272">
        <v>262</v>
      </c>
      <c r="Q18" s="272"/>
      <c r="R18" s="272">
        <v>495</v>
      </c>
      <c r="S18" s="272">
        <v>236</v>
      </c>
      <c r="T18" s="272">
        <v>259</v>
      </c>
      <c r="U18" s="272"/>
      <c r="V18" s="272">
        <v>478</v>
      </c>
      <c r="W18" s="272">
        <v>225</v>
      </c>
      <c r="X18" s="272">
        <v>253</v>
      </c>
      <c r="Y18" s="272"/>
      <c r="Z18" s="272">
        <v>448</v>
      </c>
      <c r="AA18" s="272">
        <v>248</v>
      </c>
      <c r="AB18" s="272">
        <v>200</v>
      </c>
    </row>
    <row r="19" spans="1:28" ht="15" customHeight="1" x14ac:dyDescent="0.2">
      <c r="A19" s="108" t="s">
        <v>85</v>
      </c>
      <c r="B19" s="272">
        <v>1011</v>
      </c>
      <c r="C19" s="272">
        <v>499</v>
      </c>
      <c r="D19" s="272">
        <v>512</v>
      </c>
      <c r="E19" s="272"/>
      <c r="F19" s="272">
        <v>199</v>
      </c>
      <c r="G19" s="272">
        <v>98</v>
      </c>
      <c r="H19" s="272">
        <v>101</v>
      </c>
      <c r="I19" s="272"/>
      <c r="J19" s="272">
        <v>180</v>
      </c>
      <c r="K19" s="272">
        <v>92</v>
      </c>
      <c r="L19" s="272">
        <v>88</v>
      </c>
      <c r="M19" s="272"/>
      <c r="N19" s="272">
        <v>175</v>
      </c>
      <c r="O19" s="272">
        <v>99</v>
      </c>
      <c r="P19" s="272">
        <v>76</v>
      </c>
      <c r="Q19" s="272"/>
      <c r="R19" s="272">
        <v>134</v>
      </c>
      <c r="S19" s="272">
        <v>71</v>
      </c>
      <c r="T19" s="272">
        <v>63</v>
      </c>
      <c r="U19" s="272"/>
      <c r="V19" s="272">
        <v>162</v>
      </c>
      <c r="W19" s="272">
        <v>72</v>
      </c>
      <c r="X19" s="272">
        <v>90</v>
      </c>
      <c r="Y19" s="272"/>
      <c r="Z19" s="272">
        <v>161</v>
      </c>
      <c r="AA19" s="272">
        <v>67</v>
      </c>
      <c r="AB19" s="272">
        <v>94</v>
      </c>
    </row>
    <row r="20" spans="1:28" ht="15" customHeight="1" x14ac:dyDescent="0.2">
      <c r="A20" s="108" t="s">
        <v>86</v>
      </c>
      <c r="B20" s="272">
        <v>6956</v>
      </c>
      <c r="C20" s="272">
        <v>3441</v>
      </c>
      <c r="D20" s="272">
        <v>3515</v>
      </c>
      <c r="E20" s="272"/>
      <c r="F20" s="272">
        <v>1357</v>
      </c>
      <c r="G20" s="272">
        <v>715</v>
      </c>
      <c r="H20" s="272">
        <v>642</v>
      </c>
      <c r="I20" s="272"/>
      <c r="J20" s="272">
        <v>1244</v>
      </c>
      <c r="K20" s="272">
        <v>626</v>
      </c>
      <c r="L20" s="272">
        <v>618</v>
      </c>
      <c r="M20" s="272"/>
      <c r="N20" s="272">
        <v>952</v>
      </c>
      <c r="O20" s="272">
        <v>502</v>
      </c>
      <c r="P20" s="272">
        <v>450</v>
      </c>
      <c r="Q20" s="272"/>
      <c r="R20" s="272">
        <v>1269</v>
      </c>
      <c r="S20" s="272">
        <v>602</v>
      </c>
      <c r="T20" s="272">
        <v>667</v>
      </c>
      <c r="U20" s="272"/>
      <c r="V20" s="272">
        <v>1073</v>
      </c>
      <c r="W20" s="272">
        <v>517</v>
      </c>
      <c r="X20" s="272">
        <v>556</v>
      </c>
      <c r="Y20" s="272"/>
      <c r="Z20" s="272">
        <v>1061</v>
      </c>
      <c r="AA20" s="272">
        <v>479</v>
      </c>
      <c r="AB20" s="272">
        <v>582</v>
      </c>
    </row>
    <row r="21" spans="1:28" ht="15" customHeight="1" x14ac:dyDescent="0.2">
      <c r="A21" s="108" t="s">
        <v>87</v>
      </c>
      <c r="B21" s="272">
        <v>3198</v>
      </c>
      <c r="C21" s="272">
        <v>1625</v>
      </c>
      <c r="D21" s="272">
        <v>1573</v>
      </c>
      <c r="E21" s="272"/>
      <c r="F21" s="272">
        <v>827</v>
      </c>
      <c r="G21" s="272">
        <v>431</v>
      </c>
      <c r="H21" s="272">
        <v>396</v>
      </c>
      <c r="I21" s="272"/>
      <c r="J21" s="272">
        <v>654</v>
      </c>
      <c r="K21" s="272">
        <v>324</v>
      </c>
      <c r="L21" s="272">
        <v>330</v>
      </c>
      <c r="M21" s="272"/>
      <c r="N21" s="272">
        <v>556</v>
      </c>
      <c r="O21" s="272">
        <v>280</v>
      </c>
      <c r="P21" s="272">
        <v>276</v>
      </c>
      <c r="Q21" s="272"/>
      <c r="R21" s="272">
        <v>466</v>
      </c>
      <c r="S21" s="272">
        <v>248</v>
      </c>
      <c r="T21" s="272">
        <v>218</v>
      </c>
      <c r="U21" s="272"/>
      <c r="V21" s="272">
        <v>390</v>
      </c>
      <c r="W21" s="272">
        <v>181</v>
      </c>
      <c r="X21" s="272">
        <v>209</v>
      </c>
      <c r="Y21" s="272"/>
      <c r="Z21" s="272">
        <v>305</v>
      </c>
      <c r="AA21" s="272">
        <v>161</v>
      </c>
      <c r="AB21" s="272">
        <v>144</v>
      </c>
    </row>
    <row r="22" spans="1:28" ht="15" customHeight="1" x14ac:dyDescent="0.2">
      <c r="A22" s="108" t="s">
        <v>88</v>
      </c>
      <c r="B22" s="272">
        <v>7118</v>
      </c>
      <c r="C22" s="272">
        <v>3465</v>
      </c>
      <c r="D22" s="272">
        <v>3653</v>
      </c>
      <c r="E22" s="272"/>
      <c r="F22" s="272">
        <v>1610</v>
      </c>
      <c r="G22" s="272">
        <v>824</v>
      </c>
      <c r="H22" s="272">
        <v>786</v>
      </c>
      <c r="I22" s="272"/>
      <c r="J22" s="272">
        <v>1358</v>
      </c>
      <c r="K22" s="272">
        <v>645</v>
      </c>
      <c r="L22" s="272">
        <v>713</v>
      </c>
      <c r="M22" s="272"/>
      <c r="N22" s="272">
        <v>1272</v>
      </c>
      <c r="O22" s="272">
        <v>620</v>
      </c>
      <c r="P22" s="272">
        <v>652</v>
      </c>
      <c r="Q22" s="272"/>
      <c r="R22" s="272">
        <v>1092</v>
      </c>
      <c r="S22" s="272">
        <v>537</v>
      </c>
      <c r="T22" s="272">
        <v>555</v>
      </c>
      <c r="U22" s="272"/>
      <c r="V22" s="272">
        <v>954</v>
      </c>
      <c r="W22" s="272">
        <v>451</v>
      </c>
      <c r="X22" s="272">
        <v>503</v>
      </c>
      <c r="Y22" s="272"/>
      <c r="Z22" s="272">
        <v>832</v>
      </c>
      <c r="AA22" s="272">
        <v>388</v>
      </c>
      <c r="AB22" s="272">
        <v>444</v>
      </c>
    </row>
    <row r="23" spans="1:28" ht="15" customHeight="1" x14ac:dyDescent="0.2">
      <c r="A23" s="108" t="s">
        <v>89</v>
      </c>
      <c r="B23" s="272">
        <v>1611</v>
      </c>
      <c r="C23" s="272">
        <v>725</v>
      </c>
      <c r="D23" s="272">
        <v>886</v>
      </c>
      <c r="E23" s="272"/>
      <c r="F23" s="272">
        <v>400</v>
      </c>
      <c r="G23" s="272">
        <v>193</v>
      </c>
      <c r="H23" s="272">
        <v>207</v>
      </c>
      <c r="I23" s="272"/>
      <c r="J23" s="272">
        <v>348</v>
      </c>
      <c r="K23" s="272">
        <v>161</v>
      </c>
      <c r="L23" s="272">
        <v>187</v>
      </c>
      <c r="M23" s="272"/>
      <c r="N23" s="272">
        <v>273</v>
      </c>
      <c r="O23" s="272">
        <v>112</v>
      </c>
      <c r="P23" s="272">
        <v>161</v>
      </c>
      <c r="Q23" s="272"/>
      <c r="R23" s="272">
        <v>223</v>
      </c>
      <c r="S23" s="272">
        <v>112</v>
      </c>
      <c r="T23" s="272">
        <v>111</v>
      </c>
      <c r="U23" s="272"/>
      <c r="V23" s="272">
        <v>169</v>
      </c>
      <c r="W23" s="272">
        <v>71</v>
      </c>
      <c r="X23" s="272">
        <v>98</v>
      </c>
      <c r="Y23" s="272"/>
      <c r="Z23" s="272">
        <v>198</v>
      </c>
      <c r="AA23" s="272">
        <v>76</v>
      </c>
      <c r="AB23" s="272">
        <v>122</v>
      </c>
    </row>
    <row r="24" spans="1:28" ht="15" customHeight="1" x14ac:dyDescent="0.2">
      <c r="A24" s="154" t="s">
        <v>90</v>
      </c>
      <c r="B24" s="272">
        <v>6327</v>
      </c>
      <c r="C24" s="272">
        <v>3250</v>
      </c>
      <c r="D24" s="272">
        <v>3077</v>
      </c>
      <c r="E24" s="272"/>
      <c r="F24" s="272">
        <v>1192</v>
      </c>
      <c r="G24" s="272">
        <v>632</v>
      </c>
      <c r="H24" s="272">
        <v>560</v>
      </c>
      <c r="I24" s="272"/>
      <c r="J24" s="272">
        <v>1034</v>
      </c>
      <c r="K24" s="272">
        <v>562</v>
      </c>
      <c r="L24" s="272">
        <v>472</v>
      </c>
      <c r="M24" s="272"/>
      <c r="N24" s="272">
        <v>928</v>
      </c>
      <c r="O24" s="272">
        <v>486</v>
      </c>
      <c r="P24" s="272">
        <v>442</v>
      </c>
      <c r="Q24" s="272"/>
      <c r="R24" s="272">
        <v>1279</v>
      </c>
      <c r="S24" s="272">
        <v>635</v>
      </c>
      <c r="T24" s="272">
        <v>644</v>
      </c>
      <c r="U24" s="272"/>
      <c r="V24" s="272">
        <v>956</v>
      </c>
      <c r="W24" s="272">
        <v>470</v>
      </c>
      <c r="X24" s="272">
        <v>486</v>
      </c>
      <c r="Y24" s="272"/>
      <c r="Z24" s="272">
        <v>938</v>
      </c>
      <c r="AA24" s="272">
        <v>465</v>
      </c>
      <c r="AB24" s="272">
        <v>473</v>
      </c>
    </row>
    <row r="25" spans="1:28" ht="15" customHeight="1" x14ac:dyDescent="0.2">
      <c r="A25" s="108" t="s">
        <v>91</v>
      </c>
      <c r="B25" s="272">
        <v>796</v>
      </c>
      <c r="C25" s="272">
        <v>404</v>
      </c>
      <c r="D25" s="272">
        <v>392</v>
      </c>
      <c r="E25" s="272"/>
      <c r="F25" s="272">
        <v>194</v>
      </c>
      <c r="G25" s="272">
        <v>108</v>
      </c>
      <c r="H25" s="272">
        <v>86</v>
      </c>
      <c r="I25" s="272"/>
      <c r="J25" s="272">
        <v>154</v>
      </c>
      <c r="K25" s="272">
        <v>69</v>
      </c>
      <c r="L25" s="272">
        <v>85</v>
      </c>
      <c r="M25" s="272"/>
      <c r="N25" s="272">
        <v>119</v>
      </c>
      <c r="O25" s="272">
        <v>55</v>
      </c>
      <c r="P25" s="272">
        <v>64</v>
      </c>
      <c r="Q25" s="272"/>
      <c r="R25" s="272">
        <v>109</v>
      </c>
      <c r="S25" s="272">
        <v>53</v>
      </c>
      <c r="T25" s="272">
        <v>56</v>
      </c>
      <c r="U25" s="272"/>
      <c r="V25" s="272">
        <v>104</v>
      </c>
      <c r="W25" s="272">
        <v>61</v>
      </c>
      <c r="X25" s="272">
        <v>43</v>
      </c>
      <c r="Y25" s="272"/>
      <c r="Z25" s="272">
        <v>116</v>
      </c>
      <c r="AA25" s="272">
        <v>58</v>
      </c>
      <c r="AB25" s="272">
        <v>58</v>
      </c>
    </row>
    <row r="26" spans="1:28" ht="15" customHeight="1" x14ac:dyDescent="0.2">
      <c r="A26" s="108" t="s">
        <v>92</v>
      </c>
      <c r="B26" s="272">
        <v>5529</v>
      </c>
      <c r="C26" s="272">
        <v>2561</v>
      </c>
      <c r="D26" s="272">
        <v>2968</v>
      </c>
      <c r="E26" s="272"/>
      <c r="F26" s="272">
        <v>658</v>
      </c>
      <c r="G26" s="272">
        <v>339</v>
      </c>
      <c r="H26" s="272">
        <v>319</v>
      </c>
      <c r="I26" s="272"/>
      <c r="J26" s="272">
        <v>680</v>
      </c>
      <c r="K26" s="272">
        <v>305</v>
      </c>
      <c r="L26" s="272">
        <v>375</v>
      </c>
      <c r="M26" s="272"/>
      <c r="N26" s="272">
        <v>590</v>
      </c>
      <c r="O26" s="272">
        <v>286</v>
      </c>
      <c r="P26" s="272">
        <v>304</v>
      </c>
      <c r="Q26" s="272"/>
      <c r="R26" s="272">
        <v>1299</v>
      </c>
      <c r="S26" s="272">
        <v>616</v>
      </c>
      <c r="T26" s="272">
        <v>683</v>
      </c>
      <c r="U26" s="272"/>
      <c r="V26" s="272">
        <v>1170</v>
      </c>
      <c r="W26" s="272">
        <v>520</v>
      </c>
      <c r="X26" s="272">
        <v>650</v>
      </c>
      <c r="Y26" s="272"/>
      <c r="Z26" s="272">
        <v>1132</v>
      </c>
      <c r="AA26" s="272">
        <v>495</v>
      </c>
      <c r="AB26" s="272">
        <v>637</v>
      </c>
    </row>
    <row r="27" spans="1:28" ht="15" customHeight="1" x14ac:dyDescent="0.2">
      <c r="A27" s="108" t="s">
        <v>93</v>
      </c>
      <c r="B27" s="272">
        <v>958</v>
      </c>
      <c r="C27" s="272">
        <v>483</v>
      </c>
      <c r="D27" s="272">
        <v>475</v>
      </c>
      <c r="E27" s="272"/>
      <c r="F27" s="272">
        <v>291</v>
      </c>
      <c r="G27" s="272">
        <v>163</v>
      </c>
      <c r="H27" s="272">
        <v>128</v>
      </c>
      <c r="I27" s="272"/>
      <c r="J27" s="272">
        <v>210</v>
      </c>
      <c r="K27" s="272">
        <v>96</v>
      </c>
      <c r="L27" s="272">
        <v>114</v>
      </c>
      <c r="M27" s="272"/>
      <c r="N27" s="272">
        <v>145</v>
      </c>
      <c r="O27" s="272">
        <v>69</v>
      </c>
      <c r="P27" s="272">
        <v>76</v>
      </c>
      <c r="Q27" s="272"/>
      <c r="R27" s="272">
        <v>129</v>
      </c>
      <c r="S27" s="272">
        <v>64</v>
      </c>
      <c r="T27" s="272">
        <v>65</v>
      </c>
      <c r="U27" s="272"/>
      <c r="V27" s="272">
        <v>98</v>
      </c>
      <c r="W27" s="272">
        <v>44</v>
      </c>
      <c r="X27" s="272">
        <v>54</v>
      </c>
      <c r="Y27" s="272"/>
      <c r="Z27" s="272">
        <v>85</v>
      </c>
      <c r="AA27" s="272">
        <v>47</v>
      </c>
      <c r="AB27" s="272">
        <v>38</v>
      </c>
    </row>
    <row r="28" spans="1:28" ht="15" customHeight="1" x14ac:dyDescent="0.2">
      <c r="A28" s="108" t="s">
        <v>94</v>
      </c>
      <c r="B28" s="272">
        <v>1921</v>
      </c>
      <c r="C28" s="272">
        <v>974</v>
      </c>
      <c r="D28" s="272">
        <v>947</v>
      </c>
      <c r="E28" s="272"/>
      <c r="F28" s="272">
        <v>550</v>
      </c>
      <c r="G28" s="272">
        <v>289</v>
      </c>
      <c r="H28" s="272">
        <v>261</v>
      </c>
      <c r="I28" s="272"/>
      <c r="J28" s="272">
        <v>434</v>
      </c>
      <c r="K28" s="272">
        <v>228</v>
      </c>
      <c r="L28" s="272">
        <v>206</v>
      </c>
      <c r="M28" s="272"/>
      <c r="N28" s="272">
        <v>275</v>
      </c>
      <c r="O28" s="272">
        <v>136</v>
      </c>
      <c r="P28" s="272">
        <v>139</v>
      </c>
      <c r="Q28" s="272"/>
      <c r="R28" s="272">
        <v>276</v>
      </c>
      <c r="S28" s="272">
        <v>138</v>
      </c>
      <c r="T28" s="272">
        <v>138</v>
      </c>
      <c r="U28" s="272"/>
      <c r="V28" s="272">
        <v>174</v>
      </c>
      <c r="W28" s="272">
        <v>84</v>
      </c>
      <c r="X28" s="272">
        <v>90</v>
      </c>
      <c r="Y28" s="272"/>
      <c r="Z28" s="272">
        <v>212</v>
      </c>
      <c r="AA28" s="272">
        <v>99</v>
      </c>
      <c r="AB28" s="272">
        <v>113</v>
      </c>
    </row>
    <row r="29" spans="1:28" ht="15" customHeight="1" x14ac:dyDescent="0.2">
      <c r="A29" s="108" t="s">
        <v>95</v>
      </c>
      <c r="B29" s="272">
        <v>2624</v>
      </c>
      <c r="C29" s="272">
        <v>1339</v>
      </c>
      <c r="D29" s="272">
        <v>1285</v>
      </c>
      <c r="E29" s="272"/>
      <c r="F29" s="272">
        <v>526</v>
      </c>
      <c r="G29" s="272">
        <v>295</v>
      </c>
      <c r="H29" s="272">
        <v>231</v>
      </c>
      <c r="I29" s="272"/>
      <c r="J29" s="272">
        <v>511</v>
      </c>
      <c r="K29" s="272">
        <v>262</v>
      </c>
      <c r="L29" s="272">
        <v>249</v>
      </c>
      <c r="M29" s="272"/>
      <c r="N29" s="272">
        <v>442</v>
      </c>
      <c r="O29" s="272">
        <v>220</v>
      </c>
      <c r="P29" s="272">
        <v>222</v>
      </c>
      <c r="Q29" s="272"/>
      <c r="R29" s="272">
        <v>453</v>
      </c>
      <c r="S29" s="272">
        <v>225</v>
      </c>
      <c r="T29" s="272">
        <v>228</v>
      </c>
      <c r="U29" s="272"/>
      <c r="V29" s="272">
        <v>336</v>
      </c>
      <c r="W29" s="272">
        <v>158</v>
      </c>
      <c r="X29" s="272">
        <v>178</v>
      </c>
      <c r="Y29" s="272"/>
      <c r="Z29" s="272">
        <v>356</v>
      </c>
      <c r="AA29" s="272">
        <v>179</v>
      </c>
      <c r="AB29" s="272">
        <v>177</v>
      </c>
    </row>
    <row r="30" spans="1:28" ht="15" customHeight="1" x14ac:dyDescent="0.2">
      <c r="A30" s="108" t="s">
        <v>96</v>
      </c>
      <c r="B30" s="272">
        <v>2630</v>
      </c>
      <c r="C30" s="272">
        <v>1325</v>
      </c>
      <c r="D30" s="272">
        <v>1305</v>
      </c>
      <c r="E30" s="272"/>
      <c r="F30" s="272">
        <v>588</v>
      </c>
      <c r="G30" s="272">
        <v>290</v>
      </c>
      <c r="H30" s="272">
        <v>298</v>
      </c>
      <c r="I30" s="272"/>
      <c r="J30" s="272">
        <v>540</v>
      </c>
      <c r="K30" s="272">
        <v>276</v>
      </c>
      <c r="L30" s="272">
        <v>264</v>
      </c>
      <c r="M30" s="272"/>
      <c r="N30" s="272">
        <v>482</v>
      </c>
      <c r="O30" s="272">
        <v>249</v>
      </c>
      <c r="P30" s="272">
        <v>233</v>
      </c>
      <c r="Q30" s="272"/>
      <c r="R30" s="272">
        <v>424</v>
      </c>
      <c r="S30" s="272">
        <v>223</v>
      </c>
      <c r="T30" s="272">
        <v>201</v>
      </c>
      <c r="U30" s="272"/>
      <c r="V30" s="272">
        <v>296</v>
      </c>
      <c r="W30" s="272">
        <v>149</v>
      </c>
      <c r="X30" s="272">
        <v>147</v>
      </c>
      <c r="Y30" s="272"/>
      <c r="Z30" s="272">
        <v>300</v>
      </c>
      <c r="AA30" s="272">
        <v>138</v>
      </c>
      <c r="AB30" s="272">
        <v>162</v>
      </c>
    </row>
    <row r="31" spans="1:28" ht="15" customHeight="1" x14ac:dyDescent="0.2">
      <c r="A31" s="108" t="s">
        <v>97</v>
      </c>
      <c r="B31" s="272">
        <v>1619</v>
      </c>
      <c r="C31" s="272">
        <v>792</v>
      </c>
      <c r="D31" s="272">
        <v>827</v>
      </c>
      <c r="E31" s="272"/>
      <c r="F31" s="272">
        <v>360</v>
      </c>
      <c r="G31" s="272">
        <v>171</v>
      </c>
      <c r="H31" s="272">
        <v>189</v>
      </c>
      <c r="I31" s="272"/>
      <c r="J31" s="272">
        <v>315</v>
      </c>
      <c r="K31" s="272">
        <v>166</v>
      </c>
      <c r="L31" s="272">
        <v>149</v>
      </c>
      <c r="M31" s="272"/>
      <c r="N31" s="272">
        <v>297</v>
      </c>
      <c r="O31" s="272">
        <v>136</v>
      </c>
      <c r="P31" s="272">
        <v>161</v>
      </c>
      <c r="Q31" s="272"/>
      <c r="R31" s="272">
        <v>262</v>
      </c>
      <c r="S31" s="272">
        <v>129</v>
      </c>
      <c r="T31" s="272">
        <v>133</v>
      </c>
      <c r="U31" s="272"/>
      <c r="V31" s="272">
        <v>185</v>
      </c>
      <c r="W31" s="272">
        <v>91</v>
      </c>
      <c r="X31" s="272">
        <v>94</v>
      </c>
      <c r="Y31" s="272"/>
      <c r="Z31" s="272">
        <v>200</v>
      </c>
      <c r="AA31" s="272">
        <v>99</v>
      </c>
      <c r="AB31" s="272">
        <v>101</v>
      </c>
    </row>
    <row r="32" spans="1:28" ht="15" customHeight="1" x14ac:dyDescent="0.2">
      <c r="A32" s="108" t="s">
        <v>98</v>
      </c>
      <c r="B32" s="272">
        <v>1798</v>
      </c>
      <c r="C32" s="272">
        <v>886</v>
      </c>
      <c r="D32" s="272">
        <v>912</v>
      </c>
      <c r="E32" s="272"/>
      <c r="F32" s="272">
        <v>438</v>
      </c>
      <c r="G32" s="272">
        <v>232</v>
      </c>
      <c r="H32" s="272">
        <v>206</v>
      </c>
      <c r="I32" s="272"/>
      <c r="J32" s="272">
        <v>369</v>
      </c>
      <c r="K32" s="272">
        <v>200</v>
      </c>
      <c r="L32" s="272">
        <v>169</v>
      </c>
      <c r="M32" s="272"/>
      <c r="N32" s="272">
        <v>274</v>
      </c>
      <c r="O32" s="272">
        <v>130</v>
      </c>
      <c r="P32" s="272">
        <v>144</v>
      </c>
      <c r="Q32" s="272"/>
      <c r="R32" s="272">
        <v>304</v>
      </c>
      <c r="S32" s="272">
        <v>136</v>
      </c>
      <c r="T32" s="272">
        <v>168</v>
      </c>
      <c r="U32" s="272"/>
      <c r="V32" s="272">
        <v>224</v>
      </c>
      <c r="W32" s="272">
        <v>102</v>
      </c>
      <c r="X32" s="272">
        <v>122</v>
      </c>
      <c r="Y32" s="272"/>
      <c r="Z32" s="272">
        <v>189</v>
      </c>
      <c r="AA32" s="272">
        <v>86</v>
      </c>
      <c r="AB32" s="272">
        <v>103</v>
      </c>
    </row>
    <row r="33" spans="1:28" ht="15" customHeight="1" x14ac:dyDescent="0.2">
      <c r="A33" s="108" t="s">
        <v>99</v>
      </c>
      <c r="B33" s="272">
        <v>4225</v>
      </c>
      <c r="C33" s="272">
        <v>2131</v>
      </c>
      <c r="D33" s="272">
        <v>2094</v>
      </c>
      <c r="E33" s="272"/>
      <c r="F33" s="272">
        <v>1046</v>
      </c>
      <c r="G33" s="272">
        <v>516</v>
      </c>
      <c r="H33" s="272">
        <v>530</v>
      </c>
      <c r="I33" s="272"/>
      <c r="J33" s="272">
        <v>906</v>
      </c>
      <c r="K33" s="272">
        <v>465</v>
      </c>
      <c r="L33" s="272">
        <v>441</v>
      </c>
      <c r="M33" s="272"/>
      <c r="N33" s="272">
        <v>695</v>
      </c>
      <c r="O33" s="272">
        <v>370</v>
      </c>
      <c r="P33" s="272">
        <v>325</v>
      </c>
      <c r="Q33" s="272"/>
      <c r="R33" s="272">
        <v>624</v>
      </c>
      <c r="S33" s="272">
        <v>325</v>
      </c>
      <c r="T33" s="272">
        <v>299</v>
      </c>
      <c r="U33" s="272"/>
      <c r="V33" s="272">
        <v>463</v>
      </c>
      <c r="W33" s="272">
        <v>229</v>
      </c>
      <c r="X33" s="272">
        <v>234</v>
      </c>
      <c r="Y33" s="272"/>
      <c r="Z33" s="272">
        <v>491</v>
      </c>
      <c r="AA33" s="272">
        <v>226</v>
      </c>
      <c r="AB33" s="272">
        <v>265</v>
      </c>
    </row>
    <row r="34" spans="1:28" ht="15" customHeight="1" x14ac:dyDescent="0.2">
      <c r="A34" s="108" t="s">
        <v>100</v>
      </c>
      <c r="B34" s="272">
        <v>3221</v>
      </c>
      <c r="C34" s="272">
        <v>1616</v>
      </c>
      <c r="D34" s="272">
        <v>1605</v>
      </c>
      <c r="E34" s="272"/>
      <c r="F34" s="272">
        <v>855</v>
      </c>
      <c r="G34" s="272">
        <v>443</v>
      </c>
      <c r="H34" s="272">
        <v>412</v>
      </c>
      <c r="I34" s="272"/>
      <c r="J34" s="272">
        <v>683</v>
      </c>
      <c r="K34" s="272">
        <v>346</v>
      </c>
      <c r="L34" s="272">
        <v>337</v>
      </c>
      <c r="M34" s="272"/>
      <c r="N34" s="272">
        <v>600</v>
      </c>
      <c r="O34" s="272">
        <v>292</v>
      </c>
      <c r="P34" s="272">
        <v>308</v>
      </c>
      <c r="Q34" s="272"/>
      <c r="R34" s="272">
        <v>459</v>
      </c>
      <c r="S34" s="272">
        <v>223</v>
      </c>
      <c r="T34" s="272">
        <v>236</v>
      </c>
      <c r="U34" s="272"/>
      <c r="V34" s="272">
        <v>323</v>
      </c>
      <c r="W34" s="272">
        <v>161</v>
      </c>
      <c r="X34" s="272">
        <v>162</v>
      </c>
      <c r="Y34" s="272"/>
      <c r="Z34" s="272">
        <v>301</v>
      </c>
      <c r="AA34" s="272">
        <v>151</v>
      </c>
      <c r="AB34" s="272">
        <v>150</v>
      </c>
    </row>
    <row r="35" spans="1:28" ht="15" customHeight="1" x14ac:dyDescent="0.2">
      <c r="A35" s="108" t="s">
        <v>101</v>
      </c>
      <c r="B35" s="272">
        <v>1138</v>
      </c>
      <c r="C35" s="272">
        <v>579</v>
      </c>
      <c r="D35" s="272">
        <v>559</v>
      </c>
      <c r="E35" s="272"/>
      <c r="F35" s="272">
        <v>305</v>
      </c>
      <c r="G35" s="272">
        <v>161</v>
      </c>
      <c r="H35" s="272">
        <v>144</v>
      </c>
      <c r="I35" s="272"/>
      <c r="J35" s="272">
        <v>272</v>
      </c>
      <c r="K35" s="272">
        <v>149</v>
      </c>
      <c r="L35" s="272">
        <v>123</v>
      </c>
      <c r="M35" s="272"/>
      <c r="N35" s="272">
        <v>163</v>
      </c>
      <c r="O35" s="272">
        <v>82</v>
      </c>
      <c r="P35" s="272">
        <v>81</v>
      </c>
      <c r="Q35" s="272"/>
      <c r="R35" s="272">
        <v>130</v>
      </c>
      <c r="S35" s="272">
        <v>63</v>
      </c>
      <c r="T35" s="272">
        <v>67</v>
      </c>
      <c r="U35" s="272"/>
      <c r="V35" s="272">
        <v>127</v>
      </c>
      <c r="W35" s="272">
        <v>54</v>
      </c>
      <c r="X35" s="272">
        <v>73</v>
      </c>
      <c r="Y35" s="272"/>
      <c r="Z35" s="272">
        <v>141</v>
      </c>
      <c r="AA35" s="272">
        <v>70</v>
      </c>
      <c r="AB35" s="272">
        <v>71</v>
      </c>
    </row>
    <row r="36" spans="1:28" ht="15" customHeight="1" x14ac:dyDescent="0.2">
      <c r="A36" s="108" t="s">
        <v>102</v>
      </c>
      <c r="B36" s="272">
        <v>1168</v>
      </c>
      <c r="C36" s="272">
        <v>576</v>
      </c>
      <c r="D36" s="272">
        <v>592</v>
      </c>
      <c r="E36" s="272"/>
      <c r="F36" s="272">
        <v>301</v>
      </c>
      <c r="G36" s="272">
        <v>155</v>
      </c>
      <c r="H36" s="272">
        <v>146</v>
      </c>
      <c r="I36" s="272"/>
      <c r="J36" s="272">
        <v>239</v>
      </c>
      <c r="K36" s="272">
        <v>107</v>
      </c>
      <c r="L36" s="272">
        <v>132</v>
      </c>
      <c r="M36" s="272"/>
      <c r="N36" s="272">
        <v>199</v>
      </c>
      <c r="O36" s="272">
        <v>102</v>
      </c>
      <c r="P36" s="272">
        <v>97</v>
      </c>
      <c r="Q36" s="272"/>
      <c r="R36" s="272">
        <v>166</v>
      </c>
      <c r="S36" s="272">
        <v>88</v>
      </c>
      <c r="T36" s="272">
        <v>78</v>
      </c>
      <c r="U36" s="272"/>
      <c r="V36" s="272">
        <v>131</v>
      </c>
      <c r="W36" s="272">
        <v>70</v>
      </c>
      <c r="X36" s="272">
        <v>61</v>
      </c>
      <c r="Y36" s="272"/>
      <c r="Z36" s="272">
        <v>132</v>
      </c>
      <c r="AA36" s="272">
        <v>54</v>
      </c>
      <c r="AB36" s="272">
        <v>78</v>
      </c>
    </row>
    <row r="37" spans="1:28" ht="15" customHeight="1" x14ac:dyDescent="0.2">
      <c r="A37" s="108" t="s">
        <v>103</v>
      </c>
      <c r="B37" s="272">
        <v>5004</v>
      </c>
      <c r="C37" s="272">
        <v>2400</v>
      </c>
      <c r="D37" s="272">
        <v>2604</v>
      </c>
      <c r="E37" s="272"/>
      <c r="F37" s="272">
        <v>1175</v>
      </c>
      <c r="G37" s="272">
        <v>598</v>
      </c>
      <c r="H37" s="272">
        <v>577</v>
      </c>
      <c r="I37" s="272"/>
      <c r="J37" s="272">
        <v>981</v>
      </c>
      <c r="K37" s="272">
        <v>477</v>
      </c>
      <c r="L37" s="272">
        <v>504</v>
      </c>
      <c r="M37" s="272"/>
      <c r="N37" s="272">
        <v>877</v>
      </c>
      <c r="O37" s="272">
        <v>410</v>
      </c>
      <c r="P37" s="272">
        <v>467</v>
      </c>
      <c r="Q37" s="272"/>
      <c r="R37" s="272">
        <v>805</v>
      </c>
      <c r="S37" s="272">
        <v>398</v>
      </c>
      <c r="T37" s="272">
        <v>407</v>
      </c>
      <c r="U37" s="272"/>
      <c r="V37" s="272">
        <v>616</v>
      </c>
      <c r="W37" s="272">
        <v>269</v>
      </c>
      <c r="X37" s="272">
        <v>347</v>
      </c>
      <c r="Y37" s="272"/>
      <c r="Z37" s="272">
        <v>550</v>
      </c>
      <c r="AA37" s="272">
        <v>248</v>
      </c>
      <c r="AB37" s="272">
        <v>302</v>
      </c>
    </row>
    <row r="38" spans="1:28" ht="15" customHeight="1" x14ac:dyDescent="0.2">
      <c r="A38" s="108" t="s">
        <v>104</v>
      </c>
      <c r="B38" s="272">
        <v>3502</v>
      </c>
      <c r="C38" s="272">
        <v>1735</v>
      </c>
      <c r="D38" s="272">
        <v>1767</v>
      </c>
      <c r="E38" s="272"/>
      <c r="F38" s="272">
        <v>907</v>
      </c>
      <c r="G38" s="272">
        <v>455</v>
      </c>
      <c r="H38" s="272">
        <v>452</v>
      </c>
      <c r="I38" s="272"/>
      <c r="J38" s="272">
        <v>796</v>
      </c>
      <c r="K38" s="272">
        <v>398</v>
      </c>
      <c r="L38" s="272">
        <v>398</v>
      </c>
      <c r="M38" s="272"/>
      <c r="N38" s="272">
        <v>568</v>
      </c>
      <c r="O38" s="272">
        <v>283</v>
      </c>
      <c r="P38" s="272">
        <v>285</v>
      </c>
      <c r="Q38" s="272"/>
      <c r="R38" s="272">
        <v>496</v>
      </c>
      <c r="S38" s="272">
        <v>250</v>
      </c>
      <c r="T38" s="272">
        <v>246</v>
      </c>
      <c r="U38" s="272"/>
      <c r="V38" s="272">
        <v>398</v>
      </c>
      <c r="W38" s="272">
        <v>190</v>
      </c>
      <c r="X38" s="272">
        <v>208</v>
      </c>
      <c r="Y38" s="272"/>
      <c r="Z38" s="272">
        <v>337</v>
      </c>
      <c r="AA38" s="272">
        <v>159</v>
      </c>
      <c r="AB38" s="272">
        <v>178</v>
      </c>
    </row>
    <row r="39" spans="1:28" ht="15" customHeight="1" thickBot="1" x14ac:dyDescent="0.25">
      <c r="A39" s="123" t="s">
        <v>105</v>
      </c>
      <c r="B39" s="272">
        <v>837</v>
      </c>
      <c r="C39" s="272">
        <v>406</v>
      </c>
      <c r="D39" s="272">
        <v>431</v>
      </c>
      <c r="E39" s="272"/>
      <c r="F39" s="272">
        <v>228</v>
      </c>
      <c r="G39" s="272">
        <v>111</v>
      </c>
      <c r="H39" s="272">
        <v>117</v>
      </c>
      <c r="I39" s="272"/>
      <c r="J39" s="272">
        <v>239</v>
      </c>
      <c r="K39" s="272">
        <v>115</v>
      </c>
      <c r="L39" s="272">
        <v>124</v>
      </c>
      <c r="M39" s="272"/>
      <c r="N39" s="272">
        <v>148</v>
      </c>
      <c r="O39" s="272">
        <v>70</v>
      </c>
      <c r="P39" s="272">
        <v>78</v>
      </c>
      <c r="Q39" s="272"/>
      <c r="R39" s="272">
        <v>97</v>
      </c>
      <c r="S39" s="272">
        <v>49</v>
      </c>
      <c r="T39" s="272">
        <v>48</v>
      </c>
      <c r="U39" s="272"/>
      <c r="V39" s="272">
        <v>79</v>
      </c>
      <c r="W39" s="272">
        <v>41</v>
      </c>
      <c r="X39" s="272">
        <v>38</v>
      </c>
      <c r="Y39" s="272"/>
      <c r="Z39" s="272">
        <v>46</v>
      </c>
      <c r="AA39" s="272">
        <v>20</v>
      </c>
      <c r="AB39" s="272">
        <v>26</v>
      </c>
    </row>
    <row r="40" spans="1:28" ht="15" customHeight="1" x14ac:dyDescent="0.25">
      <c r="A40" s="317" t="s">
        <v>256</v>
      </c>
      <c r="B40" s="317"/>
      <c r="C40" s="317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</row>
    <row r="41" spans="1:28" ht="15" customHeight="1" x14ac:dyDescent="0.25">
      <c r="A41" s="318" t="s">
        <v>242</v>
      </c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</row>
  </sheetData>
  <mergeCells count="17">
    <mergeCell ref="A41:AB41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6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8"/>
  <sheetViews>
    <sheetView topLeftCell="Y82" zoomScaleNormal="100" zoomScaleSheetLayoutView="100" workbookViewId="0">
      <selection activeCell="BG92" sqref="BG92:BH93"/>
    </sheetView>
  </sheetViews>
  <sheetFormatPr baseColWidth="10" defaultRowHeight="15" customHeight="1" x14ac:dyDescent="0.2"/>
  <cols>
    <col min="1" max="1" width="19.28515625" style="102" customWidth="1"/>
    <col min="2" max="4" width="7.42578125" style="102" bestFit="1" customWidth="1"/>
    <col min="5" max="5" width="1.42578125" style="102" customWidth="1"/>
    <col min="6" max="8" width="7" style="102" bestFit="1" customWidth="1"/>
    <col min="9" max="9" width="1.42578125" style="102" customWidth="1"/>
    <col min="10" max="12" width="7" style="102" bestFit="1" customWidth="1"/>
    <col min="13" max="13" width="1.42578125" style="102" customWidth="1"/>
    <col min="14" max="16" width="7" style="102" bestFit="1" customWidth="1"/>
    <col min="17" max="17" width="1.42578125" style="102" customWidth="1"/>
    <col min="18" max="20" width="7" style="102" bestFit="1" customWidth="1"/>
    <col min="21" max="21" width="1.42578125" style="102" customWidth="1"/>
    <col min="22" max="24" width="7" style="102" bestFit="1" customWidth="1"/>
    <col min="25" max="25" width="1.42578125" style="102" customWidth="1"/>
    <col min="26" max="28" width="7" style="102" bestFit="1" customWidth="1"/>
    <col min="29" max="29" width="2.140625" style="102" customWidth="1"/>
    <col min="30" max="30" width="17" style="102" customWidth="1"/>
    <col min="31" max="33" width="6.140625" style="102" customWidth="1"/>
    <col min="34" max="34" width="1.42578125" style="102" customWidth="1"/>
    <col min="35" max="37" width="6.140625" style="102" customWidth="1"/>
    <col min="38" max="38" width="1.42578125" style="102" customWidth="1"/>
    <col min="39" max="41" width="6.140625" style="102" customWidth="1"/>
    <col min="42" max="42" width="1.42578125" style="102" customWidth="1"/>
    <col min="43" max="45" width="6.140625" style="102" customWidth="1"/>
    <col min="46" max="46" width="1.42578125" style="102" customWidth="1"/>
    <col min="47" max="49" width="6.140625" style="102" customWidth="1"/>
    <col min="50" max="50" width="1.42578125" style="102" customWidth="1"/>
    <col min="51" max="53" width="6.140625" style="102" customWidth="1"/>
    <col min="54" max="54" width="1.42578125" style="102" customWidth="1"/>
    <col min="55" max="57" width="6.140625" style="102" customWidth="1"/>
    <col min="58" max="62" width="11.42578125" style="96"/>
    <col min="63" max="256" width="11.42578125" style="102"/>
    <col min="257" max="257" width="19.28515625" style="102" customWidth="1"/>
    <col min="258" max="260" width="7.42578125" style="102" bestFit="1" customWidth="1"/>
    <col min="261" max="261" width="1.42578125" style="102" customWidth="1"/>
    <col min="262" max="264" width="6.140625" style="102" customWidth="1"/>
    <col min="265" max="265" width="1.42578125" style="102" customWidth="1"/>
    <col min="266" max="268" width="6.140625" style="102" customWidth="1"/>
    <col min="269" max="269" width="1.42578125" style="102" customWidth="1"/>
    <col min="270" max="272" width="6.140625" style="102" customWidth="1"/>
    <col min="273" max="273" width="1.42578125" style="102" customWidth="1"/>
    <col min="274" max="276" width="6.140625" style="102" customWidth="1"/>
    <col min="277" max="277" width="1.42578125" style="102" customWidth="1"/>
    <col min="278" max="280" width="6.140625" style="102" customWidth="1"/>
    <col min="281" max="281" width="1.42578125" style="102" customWidth="1"/>
    <col min="282" max="284" width="6.140625" style="102" customWidth="1"/>
    <col min="285" max="285" width="2.140625" style="102" customWidth="1"/>
    <col min="286" max="286" width="17" style="102" customWidth="1"/>
    <col min="287" max="289" width="6.140625" style="102" customWidth="1"/>
    <col min="290" max="290" width="1.42578125" style="102" customWidth="1"/>
    <col min="291" max="293" width="6.140625" style="102" customWidth="1"/>
    <col min="294" max="294" width="1.42578125" style="102" customWidth="1"/>
    <col min="295" max="297" width="6.140625" style="102" customWidth="1"/>
    <col min="298" max="298" width="1.42578125" style="102" customWidth="1"/>
    <col min="299" max="301" width="6.140625" style="102" customWidth="1"/>
    <col min="302" max="302" width="1.42578125" style="102" customWidth="1"/>
    <col min="303" max="305" width="6.140625" style="102" customWidth="1"/>
    <col min="306" max="306" width="1.42578125" style="102" customWidth="1"/>
    <col min="307" max="309" width="6.140625" style="102" customWidth="1"/>
    <col min="310" max="310" width="1.42578125" style="102" customWidth="1"/>
    <col min="311" max="313" width="6.140625" style="102" customWidth="1"/>
    <col min="314" max="512" width="11.42578125" style="102"/>
    <col min="513" max="513" width="19.28515625" style="102" customWidth="1"/>
    <col min="514" max="516" width="7.42578125" style="102" bestFit="1" customWidth="1"/>
    <col min="517" max="517" width="1.42578125" style="102" customWidth="1"/>
    <col min="518" max="520" width="6.140625" style="102" customWidth="1"/>
    <col min="521" max="521" width="1.42578125" style="102" customWidth="1"/>
    <col min="522" max="524" width="6.140625" style="102" customWidth="1"/>
    <col min="525" max="525" width="1.42578125" style="102" customWidth="1"/>
    <col min="526" max="528" width="6.140625" style="102" customWidth="1"/>
    <col min="529" max="529" width="1.42578125" style="102" customWidth="1"/>
    <col min="530" max="532" width="6.140625" style="102" customWidth="1"/>
    <col min="533" max="533" width="1.42578125" style="102" customWidth="1"/>
    <col min="534" max="536" width="6.140625" style="102" customWidth="1"/>
    <col min="537" max="537" width="1.42578125" style="102" customWidth="1"/>
    <col min="538" max="540" width="6.140625" style="102" customWidth="1"/>
    <col min="541" max="541" width="2.140625" style="102" customWidth="1"/>
    <col min="542" max="542" width="17" style="102" customWidth="1"/>
    <col min="543" max="545" width="6.140625" style="102" customWidth="1"/>
    <col min="546" max="546" width="1.42578125" style="102" customWidth="1"/>
    <col min="547" max="549" width="6.140625" style="102" customWidth="1"/>
    <col min="550" max="550" width="1.42578125" style="102" customWidth="1"/>
    <col min="551" max="553" width="6.140625" style="102" customWidth="1"/>
    <col min="554" max="554" width="1.42578125" style="102" customWidth="1"/>
    <col min="555" max="557" width="6.140625" style="102" customWidth="1"/>
    <col min="558" max="558" width="1.42578125" style="102" customWidth="1"/>
    <col min="559" max="561" width="6.140625" style="102" customWidth="1"/>
    <col min="562" max="562" width="1.42578125" style="102" customWidth="1"/>
    <col min="563" max="565" width="6.140625" style="102" customWidth="1"/>
    <col min="566" max="566" width="1.42578125" style="102" customWidth="1"/>
    <col min="567" max="569" width="6.140625" style="102" customWidth="1"/>
    <col min="570" max="768" width="11.42578125" style="102"/>
    <col min="769" max="769" width="19.28515625" style="102" customWidth="1"/>
    <col min="770" max="772" width="7.42578125" style="102" bestFit="1" customWidth="1"/>
    <col min="773" max="773" width="1.42578125" style="102" customWidth="1"/>
    <col min="774" max="776" width="6.140625" style="102" customWidth="1"/>
    <col min="777" max="777" width="1.42578125" style="102" customWidth="1"/>
    <col min="778" max="780" width="6.140625" style="102" customWidth="1"/>
    <col min="781" max="781" width="1.42578125" style="102" customWidth="1"/>
    <col min="782" max="784" width="6.140625" style="102" customWidth="1"/>
    <col min="785" max="785" width="1.42578125" style="102" customWidth="1"/>
    <col min="786" max="788" width="6.140625" style="102" customWidth="1"/>
    <col min="789" max="789" width="1.42578125" style="102" customWidth="1"/>
    <col min="790" max="792" width="6.140625" style="102" customWidth="1"/>
    <col min="793" max="793" width="1.42578125" style="102" customWidth="1"/>
    <col min="794" max="796" width="6.140625" style="102" customWidth="1"/>
    <col min="797" max="797" width="2.140625" style="102" customWidth="1"/>
    <col min="798" max="798" width="17" style="102" customWidth="1"/>
    <col min="799" max="801" width="6.140625" style="102" customWidth="1"/>
    <col min="802" max="802" width="1.42578125" style="102" customWidth="1"/>
    <col min="803" max="805" width="6.140625" style="102" customWidth="1"/>
    <col min="806" max="806" width="1.42578125" style="102" customWidth="1"/>
    <col min="807" max="809" width="6.140625" style="102" customWidth="1"/>
    <col min="810" max="810" width="1.42578125" style="102" customWidth="1"/>
    <col min="811" max="813" width="6.140625" style="102" customWidth="1"/>
    <col min="814" max="814" width="1.42578125" style="102" customWidth="1"/>
    <col min="815" max="817" width="6.140625" style="102" customWidth="1"/>
    <col min="818" max="818" width="1.42578125" style="102" customWidth="1"/>
    <col min="819" max="821" width="6.140625" style="102" customWidth="1"/>
    <col min="822" max="822" width="1.42578125" style="102" customWidth="1"/>
    <col min="823" max="825" width="6.140625" style="102" customWidth="1"/>
    <col min="826" max="1024" width="11.42578125" style="102"/>
    <col min="1025" max="1025" width="19.28515625" style="102" customWidth="1"/>
    <col min="1026" max="1028" width="7.42578125" style="102" bestFit="1" customWidth="1"/>
    <col min="1029" max="1029" width="1.42578125" style="102" customWidth="1"/>
    <col min="1030" max="1032" width="6.140625" style="102" customWidth="1"/>
    <col min="1033" max="1033" width="1.42578125" style="102" customWidth="1"/>
    <col min="1034" max="1036" width="6.140625" style="102" customWidth="1"/>
    <col min="1037" max="1037" width="1.42578125" style="102" customWidth="1"/>
    <col min="1038" max="1040" width="6.140625" style="102" customWidth="1"/>
    <col min="1041" max="1041" width="1.42578125" style="102" customWidth="1"/>
    <col min="1042" max="1044" width="6.140625" style="102" customWidth="1"/>
    <col min="1045" max="1045" width="1.42578125" style="102" customWidth="1"/>
    <col min="1046" max="1048" width="6.140625" style="102" customWidth="1"/>
    <col min="1049" max="1049" width="1.42578125" style="102" customWidth="1"/>
    <col min="1050" max="1052" width="6.140625" style="102" customWidth="1"/>
    <col min="1053" max="1053" width="2.140625" style="102" customWidth="1"/>
    <col min="1054" max="1054" width="17" style="102" customWidth="1"/>
    <col min="1055" max="1057" width="6.140625" style="102" customWidth="1"/>
    <col min="1058" max="1058" width="1.42578125" style="102" customWidth="1"/>
    <col min="1059" max="1061" width="6.140625" style="102" customWidth="1"/>
    <col min="1062" max="1062" width="1.42578125" style="102" customWidth="1"/>
    <col min="1063" max="1065" width="6.140625" style="102" customWidth="1"/>
    <col min="1066" max="1066" width="1.42578125" style="102" customWidth="1"/>
    <col min="1067" max="1069" width="6.140625" style="102" customWidth="1"/>
    <col min="1070" max="1070" width="1.42578125" style="102" customWidth="1"/>
    <col min="1071" max="1073" width="6.140625" style="102" customWidth="1"/>
    <col min="1074" max="1074" width="1.42578125" style="102" customWidth="1"/>
    <col min="1075" max="1077" width="6.140625" style="102" customWidth="1"/>
    <col min="1078" max="1078" width="1.42578125" style="102" customWidth="1"/>
    <col min="1079" max="1081" width="6.140625" style="102" customWidth="1"/>
    <col min="1082" max="1280" width="11.42578125" style="102"/>
    <col min="1281" max="1281" width="19.28515625" style="102" customWidth="1"/>
    <col min="1282" max="1284" width="7.42578125" style="102" bestFit="1" customWidth="1"/>
    <col min="1285" max="1285" width="1.42578125" style="102" customWidth="1"/>
    <col min="1286" max="1288" width="6.140625" style="102" customWidth="1"/>
    <col min="1289" max="1289" width="1.42578125" style="102" customWidth="1"/>
    <col min="1290" max="1292" width="6.140625" style="102" customWidth="1"/>
    <col min="1293" max="1293" width="1.42578125" style="102" customWidth="1"/>
    <col min="1294" max="1296" width="6.140625" style="102" customWidth="1"/>
    <col min="1297" max="1297" width="1.42578125" style="102" customWidth="1"/>
    <col min="1298" max="1300" width="6.140625" style="102" customWidth="1"/>
    <col min="1301" max="1301" width="1.42578125" style="102" customWidth="1"/>
    <col min="1302" max="1304" width="6.140625" style="102" customWidth="1"/>
    <col min="1305" max="1305" width="1.42578125" style="102" customWidth="1"/>
    <col min="1306" max="1308" width="6.140625" style="102" customWidth="1"/>
    <col min="1309" max="1309" width="2.140625" style="102" customWidth="1"/>
    <col min="1310" max="1310" width="17" style="102" customWidth="1"/>
    <col min="1311" max="1313" width="6.140625" style="102" customWidth="1"/>
    <col min="1314" max="1314" width="1.42578125" style="102" customWidth="1"/>
    <col min="1315" max="1317" width="6.140625" style="102" customWidth="1"/>
    <col min="1318" max="1318" width="1.42578125" style="102" customWidth="1"/>
    <col min="1319" max="1321" width="6.140625" style="102" customWidth="1"/>
    <col min="1322" max="1322" width="1.42578125" style="102" customWidth="1"/>
    <col min="1323" max="1325" width="6.140625" style="102" customWidth="1"/>
    <col min="1326" max="1326" width="1.42578125" style="102" customWidth="1"/>
    <col min="1327" max="1329" width="6.140625" style="102" customWidth="1"/>
    <col min="1330" max="1330" width="1.42578125" style="102" customWidth="1"/>
    <col min="1331" max="1333" width="6.140625" style="102" customWidth="1"/>
    <col min="1334" max="1334" width="1.42578125" style="102" customWidth="1"/>
    <col min="1335" max="1337" width="6.140625" style="102" customWidth="1"/>
    <col min="1338" max="1536" width="11.42578125" style="102"/>
    <col min="1537" max="1537" width="19.28515625" style="102" customWidth="1"/>
    <col min="1538" max="1540" width="7.42578125" style="102" bestFit="1" customWidth="1"/>
    <col min="1541" max="1541" width="1.42578125" style="102" customWidth="1"/>
    <col min="1542" max="1544" width="6.140625" style="102" customWidth="1"/>
    <col min="1545" max="1545" width="1.42578125" style="102" customWidth="1"/>
    <col min="1546" max="1548" width="6.140625" style="102" customWidth="1"/>
    <col min="1549" max="1549" width="1.42578125" style="102" customWidth="1"/>
    <col min="1550" max="1552" width="6.140625" style="102" customWidth="1"/>
    <col min="1553" max="1553" width="1.42578125" style="102" customWidth="1"/>
    <col min="1554" max="1556" width="6.140625" style="102" customWidth="1"/>
    <col min="1557" max="1557" width="1.42578125" style="102" customWidth="1"/>
    <col min="1558" max="1560" width="6.140625" style="102" customWidth="1"/>
    <col min="1561" max="1561" width="1.42578125" style="102" customWidth="1"/>
    <col min="1562" max="1564" width="6.140625" style="102" customWidth="1"/>
    <col min="1565" max="1565" width="2.140625" style="102" customWidth="1"/>
    <col min="1566" max="1566" width="17" style="102" customWidth="1"/>
    <col min="1567" max="1569" width="6.140625" style="102" customWidth="1"/>
    <col min="1570" max="1570" width="1.42578125" style="102" customWidth="1"/>
    <col min="1571" max="1573" width="6.140625" style="102" customWidth="1"/>
    <col min="1574" max="1574" width="1.42578125" style="102" customWidth="1"/>
    <col min="1575" max="1577" width="6.140625" style="102" customWidth="1"/>
    <col min="1578" max="1578" width="1.42578125" style="102" customWidth="1"/>
    <col min="1579" max="1581" width="6.140625" style="102" customWidth="1"/>
    <col min="1582" max="1582" width="1.42578125" style="102" customWidth="1"/>
    <col min="1583" max="1585" width="6.140625" style="102" customWidth="1"/>
    <col min="1586" max="1586" width="1.42578125" style="102" customWidth="1"/>
    <col min="1587" max="1589" width="6.140625" style="102" customWidth="1"/>
    <col min="1590" max="1590" width="1.42578125" style="102" customWidth="1"/>
    <col min="1591" max="1593" width="6.140625" style="102" customWidth="1"/>
    <col min="1594" max="1792" width="11.42578125" style="102"/>
    <col min="1793" max="1793" width="19.28515625" style="102" customWidth="1"/>
    <col min="1794" max="1796" width="7.42578125" style="102" bestFit="1" customWidth="1"/>
    <col min="1797" max="1797" width="1.42578125" style="102" customWidth="1"/>
    <col min="1798" max="1800" width="6.140625" style="102" customWidth="1"/>
    <col min="1801" max="1801" width="1.42578125" style="102" customWidth="1"/>
    <col min="1802" max="1804" width="6.140625" style="102" customWidth="1"/>
    <col min="1805" max="1805" width="1.42578125" style="102" customWidth="1"/>
    <col min="1806" max="1808" width="6.140625" style="102" customWidth="1"/>
    <col min="1809" max="1809" width="1.42578125" style="102" customWidth="1"/>
    <col min="1810" max="1812" width="6.140625" style="102" customWidth="1"/>
    <col min="1813" max="1813" width="1.42578125" style="102" customWidth="1"/>
    <col min="1814" max="1816" width="6.140625" style="102" customWidth="1"/>
    <col min="1817" max="1817" width="1.42578125" style="102" customWidth="1"/>
    <col min="1818" max="1820" width="6.140625" style="102" customWidth="1"/>
    <col min="1821" max="1821" width="2.140625" style="102" customWidth="1"/>
    <col min="1822" max="1822" width="17" style="102" customWidth="1"/>
    <col min="1823" max="1825" width="6.140625" style="102" customWidth="1"/>
    <col min="1826" max="1826" width="1.42578125" style="102" customWidth="1"/>
    <col min="1827" max="1829" width="6.140625" style="102" customWidth="1"/>
    <col min="1830" max="1830" width="1.42578125" style="102" customWidth="1"/>
    <col min="1831" max="1833" width="6.140625" style="102" customWidth="1"/>
    <col min="1834" max="1834" width="1.42578125" style="102" customWidth="1"/>
    <col min="1835" max="1837" width="6.140625" style="102" customWidth="1"/>
    <col min="1838" max="1838" width="1.42578125" style="102" customWidth="1"/>
    <col min="1839" max="1841" width="6.140625" style="102" customWidth="1"/>
    <col min="1842" max="1842" width="1.42578125" style="102" customWidth="1"/>
    <col min="1843" max="1845" width="6.140625" style="102" customWidth="1"/>
    <col min="1846" max="1846" width="1.42578125" style="102" customWidth="1"/>
    <col min="1847" max="1849" width="6.140625" style="102" customWidth="1"/>
    <col min="1850" max="2048" width="11.42578125" style="102"/>
    <col min="2049" max="2049" width="19.28515625" style="102" customWidth="1"/>
    <col min="2050" max="2052" width="7.42578125" style="102" bestFit="1" customWidth="1"/>
    <col min="2053" max="2053" width="1.42578125" style="102" customWidth="1"/>
    <col min="2054" max="2056" width="6.140625" style="102" customWidth="1"/>
    <col min="2057" max="2057" width="1.42578125" style="102" customWidth="1"/>
    <col min="2058" max="2060" width="6.140625" style="102" customWidth="1"/>
    <col min="2061" max="2061" width="1.42578125" style="102" customWidth="1"/>
    <col min="2062" max="2064" width="6.140625" style="102" customWidth="1"/>
    <col min="2065" max="2065" width="1.42578125" style="102" customWidth="1"/>
    <col min="2066" max="2068" width="6.140625" style="102" customWidth="1"/>
    <col min="2069" max="2069" width="1.42578125" style="102" customWidth="1"/>
    <col min="2070" max="2072" width="6.140625" style="102" customWidth="1"/>
    <col min="2073" max="2073" width="1.42578125" style="102" customWidth="1"/>
    <col min="2074" max="2076" width="6.140625" style="102" customWidth="1"/>
    <col min="2077" max="2077" width="2.140625" style="102" customWidth="1"/>
    <col min="2078" max="2078" width="17" style="102" customWidth="1"/>
    <col min="2079" max="2081" width="6.140625" style="102" customWidth="1"/>
    <col min="2082" max="2082" width="1.42578125" style="102" customWidth="1"/>
    <col min="2083" max="2085" width="6.140625" style="102" customWidth="1"/>
    <col min="2086" max="2086" width="1.42578125" style="102" customWidth="1"/>
    <col min="2087" max="2089" width="6.140625" style="102" customWidth="1"/>
    <col min="2090" max="2090" width="1.42578125" style="102" customWidth="1"/>
    <col min="2091" max="2093" width="6.140625" style="102" customWidth="1"/>
    <col min="2094" max="2094" width="1.42578125" style="102" customWidth="1"/>
    <col min="2095" max="2097" width="6.140625" style="102" customWidth="1"/>
    <col min="2098" max="2098" width="1.42578125" style="102" customWidth="1"/>
    <col min="2099" max="2101" width="6.140625" style="102" customWidth="1"/>
    <col min="2102" max="2102" width="1.42578125" style="102" customWidth="1"/>
    <col min="2103" max="2105" width="6.140625" style="102" customWidth="1"/>
    <col min="2106" max="2304" width="11.42578125" style="102"/>
    <col min="2305" max="2305" width="19.28515625" style="102" customWidth="1"/>
    <col min="2306" max="2308" width="7.42578125" style="102" bestFit="1" customWidth="1"/>
    <col min="2309" max="2309" width="1.42578125" style="102" customWidth="1"/>
    <col min="2310" max="2312" width="6.140625" style="102" customWidth="1"/>
    <col min="2313" max="2313" width="1.42578125" style="102" customWidth="1"/>
    <col min="2314" max="2316" width="6.140625" style="102" customWidth="1"/>
    <col min="2317" max="2317" width="1.42578125" style="102" customWidth="1"/>
    <col min="2318" max="2320" width="6.140625" style="102" customWidth="1"/>
    <col min="2321" max="2321" width="1.42578125" style="102" customWidth="1"/>
    <col min="2322" max="2324" width="6.140625" style="102" customWidth="1"/>
    <col min="2325" max="2325" width="1.42578125" style="102" customWidth="1"/>
    <col min="2326" max="2328" width="6.140625" style="102" customWidth="1"/>
    <col min="2329" max="2329" width="1.42578125" style="102" customWidth="1"/>
    <col min="2330" max="2332" width="6.140625" style="102" customWidth="1"/>
    <col min="2333" max="2333" width="2.140625" style="102" customWidth="1"/>
    <col min="2334" max="2334" width="17" style="102" customWidth="1"/>
    <col min="2335" max="2337" width="6.140625" style="102" customWidth="1"/>
    <col min="2338" max="2338" width="1.42578125" style="102" customWidth="1"/>
    <col min="2339" max="2341" width="6.140625" style="102" customWidth="1"/>
    <col min="2342" max="2342" width="1.42578125" style="102" customWidth="1"/>
    <col min="2343" max="2345" width="6.140625" style="102" customWidth="1"/>
    <col min="2346" max="2346" width="1.42578125" style="102" customWidth="1"/>
    <col min="2347" max="2349" width="6.140625" style="102" customWidth="1"/>
    <col min="2350" max="2350" width="1.42578125" style="102" customWidth="1"/>
    <col min="2351" max="2353" width="6.140625" style="102" customWidth="1"/>
    <col min="2354" max="2354" width="1.42578125" style="102" customWidth="1"/>
    <col min="2355" max="2357" width="6.140625" style="102" customWidth="1"/>
    <col min="2358" max="2358" width="1.42578125" style="102" customWidth="1"/>
    <col min="2359" max="2361" width="6.140625" style="102" customWidth="1"/>
    <col min="2362" max="2560" width="11.42578125" style="102"/>
    <col min="2561" max="2561" width="19.28515625" style="102" customWidth="1"/>
    <col min="2562" max="2564" width="7.42578125" style="102" bestFit="1" customWidth="1"/>
    <col min="2565" max="2565" width="1.42578125" style="102" customWidth="1"/>
    <col min="2566" max="2568" width="6.140625" style="102" customWidth="1"/>
    <col min="2569" max="2569" width="1.42578125" style="102" customWidth="1"/>
    <col min="2570" max="2572" width="6.140625" style="102" customWidth="1"/>
    <col min="2573" max="2573" width="1.42578125" style="102" customWidth="1"/>
    <col min="2574" max="2576" width="6.140625" style="102" customWidth="1"/>
    <col min="2577" max="2577" width="1.42578125" style="102" customWidth="1"/>
    <col min="2578" max="2580" width="6.140625" style="102" customWidth="1"/>
    <col min="2581" max="2581" width="1.42578125" style="102" customWidth="1"/>
    <col min="2582" max="2584" width="6.140625" style="102" customWidth="1"/>
    <col min="2585" max="2585" width="1.42578125" style="102" customWidth="1"/>
    <col min="2586" max="2588" width="6.140625" style="102" customWidth="1"/>
    <col min="2589" max="2589" width="2.140625" style="102" customWidth="1"/>
    <col min="2590" max="2590" width="17" style="102" customWidth="1"/>
    <col min="2591" max="2593" width="6.140625" style="102" customWidth="1"/>
    <col min="2594" max="2594" width="1.42578125" style="102" customWidth="1"/>
    <col min="2595" max="2597" width="6.140625" style="102" customWidth="1"/>
    <col min="2598" max="2598" width="1.42578125" style="102" customWidth="1"/>
    <col min="2599" max="2601" width="6.140625" style="102" customWidth="1"/>
    <col min="2602" max="2602" width="1.42578125" style="102" customWidth="1"/>
    <col min="2603" max="2605" width="6.140625" style="102" customWidth="1"/>
    <col min="2606" max="2606" width="1.42578125" style="102" customWidth="1"/>
    <col min="2607" max="2609" width="6.140625" style="102" customWidth="1"/>
    <col min="2610" max="2610" width="1.42578125" style="102" customWidth="1"/>
    <col min="2611" max="2613" width="6.140625" style="102" customWidth="1"/>
    <col min="2614" max="2614" width="1.42578125" style="102" customWidth="1"/>
    <col min="2615" max="2617" width="6.140625" style="102" customWidth="1"/>
    <col min="2618" max="2816" width="11.42578125" style="102"/>
    <col min="2817" max="2817" width="19.28515625" style="102" customWidth="1"/>
    <col min="2818" max="2820" width="7.42578125" style="102" bestFit="1" customWidth="1"/>
    <col min="2821" max="2821" width="1.42578125" style="102" customWidth="1"/>
    <col min="2822" max="2824" width="6.140625" style="102" customWidth="1"/>
    <col min="2825" max="2825" width="1.42578125" style="102" customWidth="1"/>
    <col min="2826" max="2828" width="6.140625" style="102" customWidth="1"/>
    <col min="2829" max="2829" width="1.42578125" style="102" customWidth="1"/>
    <col min="2830" max="2832" width="6.140625" style="102" customWidth="1"/>
    <col min="2833" max="2833" width="1.42578125" style="102" customWidth="1"/>
    <col min="2834" max="2836" width="6.140625" style="102" customWidth="1"/>
    <col min="2837" max="2837" width="1.42578125" style="102" customWidth="1"/>
    <col min="2838" max="2840" width="6.140625" style="102" customWidth="1"/>
    <col min="2841" max="2841" width="1.42578125" style="102" customWidth="1"/>
    <col min="2842" max="2844" width="6.140625" style="102" customWidth="1"/>
    <col min="2845" max="2845" width="2.140625" style="102" customWidth="1"/>
    <col min="2846" max="2846" width="17" style="102" customWidth="1"/>
    <col min="2847" max="2849" width="6.140625" style="102" customWidth="1"/>
    <col min="2850" max="2850" width="1.42578125" style="102" customWidth="1"/>
    <col min="2851" max="2853" width="6.140625" style="102" customWidth="1"/>
    <col min="2854" max="2854" width="1.42578125" style="102" customWidth="1"/>
    <col min="2855" max="2857" width="6.140625" style="102" customWidth="1"/>
    <col min="2858" max="2858" width="1.42578125" style="102" customWidth="1"/>
    <col min="2859" max="2861" width="6.140625" style="102" customWidth="1"/>
    <col min="2862" max="2862" width="1.42578125" style="102" customWidth="1"/>
    <col min="2863" max="2865" width="6.140625" style="102" customWidth="1"/>
    <col min="2866" max="2866" width="1.42578125" style="102" customWidth="1"/>
    <col min="2867" max="2869" width="6.140625" style="102" customWidth="1"/>
    <col min="2870" max="2870" width="1.42578125" style="102" customWidth="1"/>
    <col min="2871" max="2873" width="6.140625" style="102" customWidth="1"/>
    <col min="2874" max="3072" width="11.42578125" style="102"/>
    <col min="3073" max="3073" width="19.28515625" style="102" customWidth="1"/>
    <col min="3074" max="3076" width="7.42578125" style="102" bestFit="1" customWidth="1"/>
    <col min="3077" max="3077" width="1.42578125" style="102" customWidth="1"/>
    <col min="3078" max="3080" width="6.140625" style="102" customWidth="1"/>
    <col min="3081" max="3081" width="1.42578125" style="102" customWidth="1"/>
    <col min="3082" max="3084" width="6.140625" style="102" customWidth="1"/>
    <col min="3085" max="3085" width="1.42578125" style="102" customWidth="1"/>
    <col min="3086" max="3088" width="6.140625" style="102" customWidth="1"/>
    <col min="3089" max="3089" width="1.42578125" style="102" customWidth="1"/>
    <col min="3090" max="3092" width="6.140625" style="102" customWidth="1"/>
    <col min="3093" max="3093" width="1.42578125" style="102" customWidth="1"/>
    <col min="3094" max="3096" width="6.140625" style="102" customWidth="1"/>
    <col min="3097" max="3097" width="1.42578125" style="102" customWidth="1"/>
    <col min="3098" max="3100" width="6.140625" style="102" customWidth="1"/>
    <col min="3101" max="3101" width="2.140625" style="102" customWidth="1"/>
    <col min="3102" max="3102" width="17" style="102" customWidth="1"/>
    <col min="3103" max="3105" width="6.140625" style="102" customWidth="1"/>
    <col min="3106" max="3106" width="1.42578125" style="102" customWidth="1"/>
    <col min="3107" max="3109" width="6.140625" style="102" customWidth="1"/>
    <col min="3110" max="3110" width="1.42578125" style="102" customWidth="1"/>
    <col min="3111" max="3113" width="6.140625" style="102" customWidth="1"/>
    <col min="3114" max="3114" width="1.42578125" style="102" customWidth="1"/>
    <col min="3115" max="3117" width="6.140625" style="102" customWidth="1"/>
    <col min="3118" max="3118" width="1.42578125" style="102" customWidth="1"/>
    <col min="3119" max="3121" width="6.140625" style="102" customWidth="1"/>
    <col min="3122" max="3122" width="1.42578125" style="102" customWidth="1"/>
    <col min="3123" max="3125" width="6.140625" style="102" customWidth="1"/>
    <col min="3126" max="3126" width="1.42578125" style="102" customWidth="1"/>
    <col min="3127" max="3129" width="6.140625" style="102" customWidth="1"/>
    <col min="3130" max="3328" width="11.42578125" style="102"/>
    <col min="3329" max="3329" width="19.28515625" style="102" customWidth="1"/>
    <col min="3330" max="3332" width="7.42578125" style="102" bestFit="1" customWidth="1"/>
    <col min="3333" max="3333" width="1.42578125" style="102" customWidth="1"/>
    <col min="3334" max="3336" width="6.140625" style="102" customWidth="1"/>
    <col min="3337" max="3337" width="1.42578125" style="102" customWidth="1"/>
    <col min="3338" max="3340" width="6.140625" style="102" customWidth="1"/>
    <col min="3341" max="3341" width="1.42578125" style="102" customWidth="1"/>
    <col min="3342" max="3344" width="6.140625" style="102" customWidth="1"/>
    <col min="3345" max="3345" width="1.42578125" style="102" customWidth="1"/>
    <col min="3346" max="3348" width="6.140625" style="102" customWidth="1"/>
    <col min="3349" max="3349" width="1.42578125" style="102" customWidth="1"/>
    <col min="3350" max="3352" width="6.140625" style="102" customWidth="1"/>
    <col min="3353" max="3353" width="1.42578125" style="102" customWidth="1"/>
    <col min="3354" max="3356" width="6.140625" style="102" customWidth="1"/>
    <col min="3357" max="3357" width="2.140625" style="102" customWidth="1"/>
    <col min="3358" max="3358" width="17" style="102" customWidth="1"/>
    <col min="3359" max="3361" width="6.140625" style="102" customWidth="1"/>
    <col min="3362" max="3362" width="1.42578125" style="102" customWidth="1"/>
    <col min="3363" max="3365" width="6.140625" style="102" customWidth="1"/>
    <col min="3366" max="3366" width="1.42578125" style="102" customWidth="1"/>
    <col min="3367" max="3369" width="6.140625" style="102" customWidth="1"/>
    <col min="3370" max="3370" width="1.42578125" style="102" customWidth="1"/>
    <col min="3371" max="3373" width="6.140625" style="102" customWidth="1"/>
    <col min="3374" max="3374" width="1.42578125" style="102" customWidth="1"/>
    <col min="3375" max="3377" width="6.140625" style="102" customWidth="1"/>
    <col min="3378" max="3378" width="1.42578125" style="102" customWidth="1"/>
    <col min="3379" max="3381" width="6.140625" style="102" customWidth="1"/>
    <col min="3382" max="3382" width="1.42578125" style="102" customWidth="1"/>
    <col min="3383" max="3385" width="6.140625" style="102" customWidth="1"/>
    <col min="3386" max="3584" width="11.42578125" style="102"/>
    <col min="3585" max="3585" width="19.28515625" style="102" customWidth="1"/>
    <col min="3586" max="3588" width="7.42578125" style="102" bestFit="1" customWidth="1"/>
    <col min="3589" max="3589" width="1.42578125" style="102" customWidth="1"/>
    <col min="3590" max="3592" width="6.140625" style="102" customWidth="1"/>
    <col min="3593" max="3593" width="1.42578125" style="102" customWidth="1"/>
    <col min="3594" max="3596" width="6.140625" style="102" customWidth="1"/>
    <col min="3597" max="3597" width="1.42578125" style="102" customWidth="1"/>
    <col min="3598" max="3600" width="6.140625" style="102" customWidth="1"/>
    <col min="3601" max="3601" width="1.42578125" style="102" customWidth="1"/>
    <col min="3602" max="3604" width="6.140625" style="102" customWidth="1"/>
    <col min="3605" max="3605" width="1.42578125" style="102" customWidth="1"/>
    <col min="3606" max="3608" width="6.140625" style="102" customWidth="1"/>
    <col min="3609" max="3609" width="1.42578125" style="102" customWidth="1"/>
    <col min="3610" max="3612" width="6.140625" style="102" customWidth="1"/>
    <col min="3613" max="3613" width="2.140625" style="102" customWidth="1"/>
    <col min="3614" max="3614" width="17" style="102" customWidth="1"/>
    <col min="3615" max="3617" width="6.140625" style="102" customWidth="1"/>
    <col min="3618" max="3618" width="1.42578125" style="102" customWidth="1"/>
    <col min="3619" max="3621" width="6.140625" style="102" customWidth="1"/>
    <col min="3622" max="3622" width="1.42578125" style="102" customWidth="1"/>
    <col min="3623" max="3625" width="6.140625" style="102" customWidth="1"/>
    <col min="3626" max="3626" width="1.42578125" style="102" customWidth="1"/>
    <col min="3627" max="3629" width="6.140625" style="102" customWidth="1"/>
    <col min="3630" max="3630" width="1.42578125" style="102" customWidth="1"/>
    <col min="3631" max="3633" width="6.140625" style="102" customWidth="1"/>
    <col min="3634" max="3634" width="1.42578125" style="102" customWidth="1"/>
    <col min="3635" max="3637" width="6.140625" style="102" customWidth="1"/>
    <col min="3638" max="3638" width="1.42578125" style="102" customWidth="1"/>
    <col min="3639" max="3641" width="6.140625" style="102" customWidth="1"/>
    <col min="3642" max="3840" width="11.42578125" style="102"/>
    <col min="3841" max="3841" width="19.28515625" style="102" customWidth="1"/>
    <col min="3842" max="3844" width="7.42578125" style="102" bestFit="1" customWidth="1"/>
    <col min="3845" max="3845" width="1.42578125" style="102" customWidth="1"/>
    <col min="3846" max="3848" width="6.140625" style="102" customWidth="1"/>
    <col min="3849" max="3849" width="1.42578125" style="102" customWidth="1"/>
    <col min="3850" max="3852" width="6.140625" style="102" customWidth="1"/>
    <col min="3853" max="3853" width="1.42578125" style="102" customWidth="1"/>
    <col min="3854" max="3856" width="6.140625" style="102" customWidth="1"/>
    <col min="3857" max="3857" width="1.42578125" style="102" customWidth="1"/>
    <col min="3858" max="3860" width="6.140625" style="102" customWidth="1"/>
    <col min="3861" max="3861" width="1.42578125" style="102" customWidth="1"/>
    <col min="3862" max="3864" width="6.140625" style="102" customWidth="1"/>
    <col min="3865" max="3865" width="1.42578125" style="102" customWidth="1"/>
    <col min="3866" max="3868" width="6.140625" style="102" customWidth="1"/>
    <col min="3869" max="3869" width="2.140625" style="102" customWidth="1"/>
    <col min="3870" max="3870" width="17" style="102" customWidth="1"/>
    <col min="3871" max="3873" width="6.140625" style="102" customWidth="1"/>
    <col min="3874" max="3874" width="1.42578125" style="102" customWidth="1"/>
    <col min="3875" max="3877" width="6.140625" style="102" customWidth="1"/>
    <col min="3878" max="3878" width="1.42578125" style="102" customWidth="1"/>
    <col min="3879" max="3881" width="6.140625" style="102" customWidth="1"/>
    <col min="3882" max="3882" width="1.42578125" style="102" customWidth="1"/>
    <col min="3883" max="3885" width="6.140625" style="102" customWidth="1"/>
    <col min="3886" max="3886" width="1.42578125" style="102" customWidth="1"/>
    <col min="3887" max="3889" width="6.140625" style="102" customWidth="1"/>
    <col min="3890" max="3890" width="1.42578125" style="102" customWidth="1"/>
    <col min="3891" max="3893" width="6.140625" style="102" customWidth="1"/>
    <col min="3894" max="3894" width="1.42578125" style="102" customWidth="1"/>
    <col min="3895" max="3897" width="6.140625" style="102" customWidth="1"/>
    <col min="3898" max="4096" width="11.42578125" style="102"/>
    <col min="4097" max="4097" width="19.28515625" style="102" customWidth="1"/>
    <col min="4098" max="4100" width="7.42578125" style="102" bestFit="1" customWidth="1"/>
    <col min="4101" max="4101" width="1.42578125" style="102" customWidth="1"/>
    <col min="4102" max="4104" width="6.140625" style="102" customWidth="1"/>
    <col min="4105" max="4105" width="1.42578125" style="102" customWidth="1"/>
    <col min="4106" max="4108" width="6.140625" style="102" customWidth="1"/>
    <col min="4109" max="4109" width="1.42578125" style="102" customWidth="1"/>
    <col min="4110" max="4112" width="6.140625" style="102" customWidth="1"/>
    <col min="4113" max="4113" width="1.42578125" style="102" customWidth="1"/>
    <col min="4114" max="4116" width="6.140625" style="102" customWidth="1"/>
    <col min="4117" max="4117" width="1.42578125" style="102" customWidth="1"/>
    <col min="4118" max="4120" width="6.140625" style="102" customWidth="1"/>
    <col min="4121" max="4121" width="1.42578125" style="102" customWidth="1"/>
    <col min="4122" max="4124" width="6.140625" style="102" customWidth="1"/>
    <col min="4125" max="4125" width="2.140625" style="102" customWidth="1"/>
    <col min="4126" max="4126" width="17" style="102" customWidth="1"/>
    <col min="4127" max="4129" width="6.140625" style="102" customWidth="1"/>
    <col min="4130" max="4130" width="1.42578125" style="102" customWidth="1"/>
    <col min="4131" max="4133" width="6.140625" style="102" customWidth="1"/>
    <col min="4134" max="4134" width="1.42578125" style="102" customWidth="1"/>
    <col min="4135" max="4137" width="6.140625" style="102" customWidth="1"/>
    <col min="4138" max="4138" width="1.42578125" style="102" customWidth="1"/>
    <col min="4139" max="4141" width="6.140625" style="102" customWidth="1"/>
    <col min="4142" max="4142" width="1.42578125" style="102" customWidth="1"/>
    <col min="4143" max="4145" width="6.140625" style="102" customWidth="1"/>
    <col min="4146" max="4146" width="1.42578125" style="102" customWidth="1"/>
    <col min="4147" max="4149" width="6.140625" style="102" customWidth="1"/>
    <col min="4150" max="4150" width="1.42578125" style="102" customWidth="1"/>
    <col min="4151" max="4153" width="6.140625" style="102" customWidth="1"/>
    <col min="4154" max="4352" width="11.42578125" style="102"/>
    <col min="4353" max="4353" width="19.28515625" style="102" customWidth="1"/>
    <col min="4354" max="4356" width="7.42578125" style="102" bestFit="1" customWidth="1"/>
    <col min="4357" max="4357" width="1.42578125" style="102" customWidth="1"/>
    <col min="4358" max="4360" width="6.140625" style="102" customWidth="1"/>
    <col min="4361" max="4361" width="1.42578125" style="102" customWidth="1"/>
    <col min="4362" max="4364" width="6.140625" style="102" customWidth="1"/>
    <col min="4365" max="4365" width="1.42578125" style="102" customWidth="1"/>
    <col min="4366" max="4368" width="6.140625" style="102" customWidth="1"/>
    <col min="4369" max="4369" width="1.42578125" style="102" customWidth="1"/>
    <col min="4370" max="4372" width="6.140625" style="102" customWidth="1"/>
    <col min="4373" max="4373" width="1.42578125" style="102" customWidth="1"/>
    <col min="4374" max="4376" width="6.140625" style="102" customWidth="1"/>
    <col min="4377" max="4377" width="1.42578125" style="102" customWidth="1"/>
    <col min="4378" max="4380" width="6.140625" style="102" customWidth="1"/>
    <col min="4381" max="4381" width="2.140625" style="102" customWidth="1"/>
    <col min="4382" max="4382" width="17" style="102" customWidth="1"/>
    <col min="4383" max="4385" width="6.140625" style="102" customWidth="1"/>
    <col min="4386" max="4386" width="1.42578125" style="102" customWidth="1"/>
    <col min="4387" max="4389" width="6.140625" style="102" customWidth="1"/>
    <col min="4390" max="4390" width="1.42578125" style="102" customWidth="1"/>
    <col min="4391" max="4393" width="6.140625" style="102" customWidth="1"/>
    <col min="4394" max="4394" width="1.42578125" style="102" customWidth="1"/>
    <col min="4395" max="4397" width="6.140625" style="102" customWidth="1"/>
    <col min="4398" max="4398" width="1.42578125" style="102" customWidth="1"/>
    <col min="4399" max="4401" width="6.140625" style="102" customWidth="1"/>
    <col min="4402" max="4402" width="1.42578125" style="102" customWidth="1"/>
    <col min="4403" max="4405" width="6.140625" style="102" customWidth="1"/>
    <col min="4406" max="4406" width="1.42578125" style="102" customWidth="1"/>
    <col min="4407" max="4409" width="6.140625" style="102" customWidth="1"/>
    <col min="4410" max="4608" width="11.42578125" style="102"/>
    <col min="4609" max="4609" width="19.28515625" style="102" customWidth="1"/>
    <col min="4610" max="4612" width="7.42578125" style="102" bestFit="1" customWidth="1"/>
    <col min="4613" max="4613" width="1.42578125" style="102" customWidth="1"/>
    <col min="4614" max="4616" width="6.140625" style="102" customWidth="1"/>
    <col min="4617" max="4617" width="1.42578125" style="102" customWidth="1"/>
    <col min="4618" max="4620" width="6.140625" style="102" customWidth="1"/>
    <col min="4621" max="4621" width="1.42578125" style="102" customWidth="1"/>
    <col min="4622" max="4624" width="6.140625" style="102" customWidth="1"/>
    <col min="4625" max="4625" width="1.42578125" style="102" customWidth="1"/>
    <col min="4626" max="4628" width="6.140625" style="102" customWidth="1"/>
    <col min="4629" max="4629" width="1.42578125" style="102" customWidth="1"/>
    <col min="4630" max="4632" width="6.140625" style="102" customWidth="1"/>
    <col min="4633" max="4633" width="1.42578125" style="102" customWidth="1"/>
    <col min="4634" max="4636" width="6.140625" style="102" customWidth="1"/>
    <col min="4637" max="4637" width="2.140625" style="102" customWidth="1"/>
    <col min="4638" max="4638" width="17" style="102" customWidth="1"/>
    <col min="4639" max="4641" width="6.140625" style="102" customWidth="1"/>
    <col min="4642" max="4642" width="1.42578125" style="102" customWidth="1"/>
    <col min="4643" max="4645" width="6.140625" style="102" customWidth="1"/>
    <col min="4646" max="4646" width="1.42578125" style="102" customWidth="1"/>
    <col min="4647" max="4649" width="6.140625" style="102" customWidth="1"/>
    <col min="4650" max="4650" width="1.42578125" style="102" customWidth="1"/>
    <col min="4651" max="4653" width="6.140625" style="102" customWidth="1"/>
    <col min="4654" max="4654" width="1.42578125" style="102" customWidth="1"/>
    <col min="4655" max="4657" width="6.140625" style="102" customWidth="1"/>
    <col min="4658" max="4658" width="1.42578125" style="102" customWidth="1"/>
    <col min="4659" max="4661" width="6.140625" style="102" customWidth="1"/>
    <col min="4662" max="4662" width="1.42578125" style="102" customWidth="1"/>
    <col min="4663" max="4665" width="6.140625" style="102" customWidth="1"/>
    <col min="4666" max="4864" width="11.42578125" style="102"/>
    <col min="4865" max="4865" width="19.28515625" style="102" customWidth="1"/>
    <col min="4866" max="4868" width="7.42578125" style="102" bestFit="1" customWidth="1"/>
    <col min="4869" max="4869" width="1.42578125" style="102" customWidth="1"/>
    <col min="4870" max="4872" width="6.140625" style="102" customWidth="1"/>
    <col min="4873" max="4873" width="1.42578125" style="102" customWidth="1"/>
    <col min="4874" max="4876" width="6.140625" style="102" customWidth="1"/>
    <col min="4877" max="4877" width="1.42578125" style="102" customWidth="1"/>
    <col min="4878" max="4880" width="6.140625" style="102" customWidth="1"/>
    <col min="4881" max="4881" width="1.42578125" style="102" customWidth="1"/>
    <col min="4882" max="4884" width="6.140625" style="102" customWidth="1"/>
    <col min="4885" max="4885" width="1.42578125" style="102" customWidth="1"/>
    <col min="4886" max="4888" width="6.140625" style="102" customWidth="1"/>
    <col min="4889" max="4889" width="1.42578125" style="102" customWidth="1"/>
    <col min="4890" max="4892" width="6.140625" style="102" customWidth="1"/>
    <col min="4893" max="4893" width="2.140625" style="102" customWidth="1"/>
    <col min="4894" max="4894" width="17" style="102" customWidth="1"/>
    <col min="4895" max="4897" width="6.140625" style="102" customWidth="1"/>
    <col min="4898" max="4898" width="1.42578125" style="102" customWidth="1"/>
    <col min="4899" max="4901" width="6.140625" style="102" customWidth="1"/>
    <col min="4902" max="4902" width="1.42578125" style="102" customWidth="1"/>
    <col min="4903" max="4905" width="6.140625" style="102" customWidth="1"/>
    <col min="4906" max="4906" width="1.42578125" style="102" customWidth="1"/>
    <col min="4907" max="4909" width="6.140625" style="102" customWidth="1"/>
    <col min="4910" max="4910" width="1.42578125" style="102" customWidth="1"/>
    <col min="4911" max="4913" width="6.140625" style="102" customWidth="1"/>
    <col min="4914" max="4914" width="1.42578125" style="102" customWidth="1"/>
    <col min="4915" max="4917" width="6.140625" style="102" customWidth="1"/>
    <col min="4918" max="4918" width="1.42578125" style="102" customWidth="1"/>
    <col min="4919" max="4921" width="6.140625" style="102" customWidth="1"/>
    <col min="4922" max="5120" width="11.42578125" style="102"/>
    <col min="5121" max="5121" width="19.28515625" style="102" customWidth="1"/>
    <col min="5122" max="5124" width="7.42578125" style="102" bestFit="1" customWidth="1"/>
    <col min="5125" max="5125" width="1.42578125" style="102" customWidth="1"/>
    <col min="5126" max="5128" width="6.140625" style="102" customWidth="1"/>
    <col min="5129" max="5129" width="1.42578125" style="102" customWidth="1"/>
    <col min="5130" max="5132" width="6.140625" style="102" customWidth="1"/>
    <col min="5133" max="5133" width="1.42578125" style="102" customWidth="1"/>
    <col min="5134" max="5136" width="6.140625" style="102" customWidth="1"/>
    <col min="5137" max="5137" width="1.42578125" style="102" customWidth="1"/>
    <col min="5138" max="5140" width="6.140625" style="102" customWidth="1"/>
    <col min="5141" max="5141" width="1.42578125" style="102" customWidth="1"/>
    <col min="5142" max="5144" width="6.140625" style="102" customWidth="1"/>
    <col min="5145" max="5145" width="1.42578125" style="102" customWidth="1"/>
    <col min="5146" max="5148" width="6.140625" style="102" customWidth="1"/>
    <col min="5149" max="5149" width="2.140625" style="102" customWidth="1"/>
    <col min="5150" max="5150" width="17" style="102" customWidth="1"/>
    <col min="5151" max="5153" width="6.140625" style="102" customWidth="1"/>
    <col min="5154" max="5154" width="1.42578125" style="102" customWidth="1"/>
    <col min="5155" max="5157" width="6.140625" style="102" customWidth="1"/>
    <col min="5158" max="5158" width="1.42578125" style="102" customWidth="1"/>
    <col min="5159" max="5161" width="6.140625" style="102" customWidth="1"/>
    <col min="5162" max="5162" width="1.42578125" style="102" customWidth="1"/>
    <col min="5163" max="5165" width="6.140625" style="102" customWidth="1"/>
    <col min="5166" max="5166" width="1.42578125" style="102" customWidth="1"/>
    <col min="5167" max="5169" width="6.140625" style="102" customWidth="1"/>
    <col min="5170" max="5170" width="1.42578125" style="102" customWidth="1"/>
    <col min="5171" max="5173" width="6.140625" style="102" customWidth="1"/>
    <col min="5174" max="5174" width="1.42578125" style="102" customWidth="1"/>
    <col min="5175" max="5177" width="6.140625" style="102" customWidth="1"/>
    <col min="5178" max="5376" width="11.42578125" style="102"/>
    <col min="5377" max="5377" width="19.28515625" style="102" customWidth="1"/>
    <col min="5378" max="5380" width="7.42578125" style="102" bestFit="1" customWidth="1"/>
    <col min="5381" max="5381" width="1.42578125" style="102" customWidth="1"/>
    <col min="5382" max="5384" width="6.140625" style="102" customWidth="1"/>
    <col min="5385" max="5385" width="1.42578125" style="102" customWidth="1"/>
    <col min="5386" max="5388" width="6.140625" style="102" customWidth="1"/>
    <col min="5389" max="5389" width="1.42578125" style="102" customWidth="1"/>
    <col min="5390" max="5392" width="6.140625" style="102" customWidth="1"/>
    <col min="5393" max="5393" width="1.42578125" style="102" customWidth="1"/>
    <col min="5394" max="5396" width="6.140625" style="102" customWidth="1"/>
    <col min="5397" max="5397" width="1.42578125" style="102" customWidth="1"/>
    <col min="5398" max="5400" width="6.140625" style="102" customWidth="1"/>
    <col min="5401" max="5401" width="1.42578125" style="102" customWidth="1"/>
    <col min="5402" max="5404" width="6.140625" style="102" customWidth="1"/>
    <col min="5405" max="5405" width="2.140625" style="102" customWidth="1"/>
    <col min="5406" max="5406" width="17" style="102" customWidth="1"/>
    <col min="5407" max="5409" width="6.140625" style="102" customWidth="1"/>
    <col min="5410" max="5410" width="1.42578125" style="102" customWidth="1"/>
    <col min="5411" max="5413" width="6.140625" style="102" customWidth="1"/>
    <col min="5414" max="5414" width="1.42578125" style="102" customWidth="1"/>
    <col min="5415" max="5417" width="6.140625" style="102" customWidth="1"/>
    <col min="5418" max="5418" width="1.42578125" style="102" customWidth="1"/>
    <col min="5419" max="5421" width="6.140625" style="102" customWidth="1"/>
    <col min="5422" max="5422" width="1.42578125" style="102" customWidth="1"/>
    <col min="5423" max="5425" width="6.140625" style="102" customWidth="1"/>
    <col min="5426" max="5426" width="1.42578125" style="102" customWidth="1"/>
    <col min="5427" max="5429" width="6.140625" style="102" customWidth="1"/>
    <col min="5430" max="5430" width="1.42578125" style="102" customWidth="1"/>
    <col min="5431" max="5433" width="6.140625" style="102" customWidth="1"/>
    <col min="5434" max="5632" width="11.42578125" style="102"/>
    <col min="5633" max="5633" width="19.28515625" style="102" customWidth="1"/>
    <col min="5634" max="5636" width="7.42578125" style="102" bestFit="1" customWidth="1"/>
    <col min="5637" max="5637" width="1.42578125" style="102" customWidth="1"/>
    <col min="5638" max="5640" width="6.140625" style="102" customWidth="1"/>
    <col min="5641" max="5641" width="1.42578125" style="102" customWidth="1"/>
    <col min="5642" max="5644" width="6.140625" style="102" customWidth="1"/>
    <col min="5645" max="5645" width="1.42578125" style="102" customWidth="1"/>
    <col min="5646" max="5648" width="6.140625" style="102" customWidth="1"/>
    <col min="5649" max="5649" width="1.42578125" style="102" customWidth="1"/>
    <col min="5650" max="5652" width="6.140625" style="102" customWidth="1"/>
    <col min="5653" max="5653" width="1.42578125" style="102" customWidth="1"/>
    <col min="5654" max="5656" width="6.140625" style="102" customWidth="1"/>
    <col min="5657" max="5657" width="1.42578125" style="102" customWidth="1"/>
    <col min="5658" max="5660" width="6.140625" style="102" customWidth="1"/>
    <col min="5661" max="5661" width="2.140625" style="102" customWidth="1"/>
    <col min="5662" max="5662" width="17" style="102" customWidth="1"/>
    <col min="5663" max="5665" width="6.140625" style="102" customWidth="1"/>
    <col min="5666" max="5666" width="1.42578125" style="102" customWidth="1"/>
    <col min="5667" max="5669" width="6.140625" style="102" customWidth="1"/>
    <col min="5670" max="5670" width="1.42578125" style="102" customWidth="1"/>
    <col min="5671" max="5673" width="6.140625" style="102" customWidth="1"/>
    <col min="5674" max="5674" width="1.42578125" style="102" customWidth="1"/>
    <col min="5675" max="5677" width="6.140625" style="102" customWidth="1"/>
    <col min="5678" max="5678" width="1.42578125" style="102" customWidth="1"/>
    <col min="5679" max="5681" width="6.140625" style="102" customWidth="1"/>
    <col min="5682" max="5682" width="1.42578125" style="102" customWidth="1"/>
    <col min="5683" max="5685" width="6.140625" style="102" customWidth="1"/>
    <col min="5686" max="5686" width="1.42578125" style="102" customWidth="1"/>
    <col min="5687" max="5689" width="6.140625" style="102" customWidth="1"/>
    <col min="5690" max="5888" width="11.42578125" style="102"/>
    <col min="5889" max="5889" width="19.28515625" style="102" customWidth="1"/>
    <col min="5890" max="5892" width="7.42578125" style="102" bestFit="1" customWidth="1"/>
    <col min="5893" max="5893" width="1.42578125" style="102" customWidth="1"/>
    <col min="5894" max="5896" width="6.140625" style="102" customWidth="1"/>
    <col min="5897" max="5897" width="1.42578125" style="102" customWidth="1"/>
    <col min="5898" max="5900" width="6.140625" style="102" customWidth="1"/>
    <col min="5901" max="5901" width="1.42578125" style="102" customWidth="1"/>
    <col min="5902" max="5904" width="6.140625" style="102" customWidth="1"/>
    <col min="5905" max="5905" width="1.42578125" style="102" customWidth="1"/>
    <col min="5906" max="5908" width="6.140625" style="102" customWidth="1"/>
    <col min="5909" max="5909" width="1.42578125" style="102" customWidth="1"/>
    <col min="5910" max="5912" width="6.140625" style="102" customWidth="1"/>
    <col min="5913" max="5913" width="1.42578125" style="102" customWidth="1"/>
    <col min="5914" max="5916" width="6.140625" style="102" customWidth="1"/>
    <col min="5917" max="5917" width="2.140625" style="102" customWidth="1"/>
    <col min="5918" max="5918" width="17" style="102" customWidth="1"/>
    <col min="5919" max="5921" width="6.140625" style="102" customWidth="1"/>
    <col min="5922" max="5922" width="1.42578125" style="102" customWidth="1"/>
    <col min="5923" max="5925" width="6.140625" style="102" customWidth="1"/>
    <col min="5926" max="5926" width="1.42578125" style="102" customWidth="1"/>
    <col min="5927" max="5929" width="6.140625" style="102" customWidth="1"/>
    <col min="5930" max="5930" width="1.42578125" style="102" customWidth="1"/>
    <col min="5931" max="5933" width="6.140625" style="102" customWidth="1"/>
    <col min="5934" max="5934" width="1.42578125" style="102" customWidth="1"/>
    <col min="5935" max="5937" width="6.140625" style="102" customWidth="1"/>
    <col min="5938" max="5938" width="1.42578125" style="102" customWidth="1"/>
    <col min="5939" max="5941" width="6.140625" style="102" customWidth="1"/>
    <col min="5942" max="5942" width="1.42578125" style="102" customWidth="1"/>
    <col min="5943" max="5945" width="6.140625" style="102" customWidth="1"/>
    <col min="5946" max="6144" width="11.42578125" style="102"/>
    <col min="6145" max="6145" width="19.28515625" style="102" customWidth="1"/>
    <col min="6146" max="6148" width="7.42578125" style="102" bestFit="1" customWidth="1"/>
    <col min="6149" max="6149" width="1.42578125" style="102" customWidth="1"/>
    <col min="6150" max="6152" width="6.140625" style="102" customWidth="1"/>
    <col min="6153" max="6153" width="1.42578125" style="102" customWidth="1"/>
    <col min="6154" max="6156" width="6.140625" style="102" customWidth="1"/>
    <col min="6157" max="6157" width="1.42578125" style="102" customWidth="1"/>
    <col min="6158" max="6160" width="6.140625" style="102" customWidth="1"/>
    <col min="6161" max="6161" width="1.42578125" style="102" customWidth="1"/>
    <col min="6162" max="6164" width="6.140625" style="102" customWidth="1"/>
    <col min="6165" max="6165" width="1.42578125" style="102" customWidth="1"/>
    <col min="6166" max="6168" width="6.140625" style="102" customWidth="1"/>
    <col min="6169" max="6169" width="1.42578125" style="102" customWidth="1"/>
    <col min="6170" max="6172" width="6.140625" style="102" customWidth="1"/>
    <col min="6173" max="6173" width="2.140625" style="102" customWidth="1"/>
    <col min="6174" max="6174" width="17" style="102" customWidth="1"/>
    <col min="6175" max="6177" width="6.140625" style="102" customWidth="1"/>
    <col min="6178" max="6178" width="1.42578125" style="102" customWidth="1"/>
    <col min="6179" max="6181" width="6.140625" style="102" customWidth="1"/>
    <col min="6182" max="6182" width="1.42578125" style="102" customWidth="1"/>
    <col min="6183" max="6185" width="6.140625" style="102" customWidth="1"/>
    <col min="6186" max="6186" width="1.42578125" style="102" customWidth="1"/>
    <col min="6187" max="6189" width="6.140625" style="102" customWidth="1"/>
    <col min="6190" max="6190" width="1.42578125" style="102" customWidth="1"/>
    <col min="6191" max="6193" width="6.140625" style="102" customWidth="1"/>
    <col min="6194" max="6194" width="1.42578125" style="102" customWidth="1"/>
    <col min="6195" max="6197" width="6.140625" style="102" customWidth="1"/>
    <col min="6198" max="6198" width="1.42578125" style="102" customWidth="1"/>
    <col min="6199" max="6201" width="6.140625" style="102" customWidth="1"/>
    <col min="6202" max="6400" width="11.42578125" style="102"/>
    <col min="6401" max="6401" width="19.28515625" style="102" customWidth="1"/>
    <col min="6402" max="6404" width="7.42578125" style="102" bestFit="1" customWidth="1"/>
    <col min="6405" max="6405" width="1.42578125" style="102" customWidth="1"/>
    <col min="6406" max="6408" width="6.140625" style="102" customWidth="1"/>
    <col min="6409" max="6409" width="1.42578125" style="102" customWidth="1"/>
    <col min="6410" max="6412" width="6.140625" style="102" customWidth="1"/>
    <col min="6413" max="6413" width="1.42578125" style="102" customWidth="1"/>
    <col min="6414" max="6416" width="6.140625" style="102" customWidth="1"/>
    <col min="6417" max="6417" width="1.42578125" style="102" customWidth="1"/>
    <col min="6418" max="6420" width="6.140625" style="102" customWidth="1"/>
    <col min="6421" max="6421" width="1.42578125" style="102" customWidth="1"/>
    <col min="6422" max="6424" width="6.140625" style="102" customWidth="1"/>
    <col min="6425" max="6425" width="1.42578125" style="102" customWidth="1"/>
    <col min="6426" max="6428" width="6.140625" style="102" customWidth="1"/>
    <col min="6429" max="6429" width="2.140625" style="102" customWidth="1"/>
    <col min="6430" max="6430" width="17" style="102" customWidth="1"/>
    <col min="6431" max="6433" width="6.140625" style="102" customWidth="1"/>
    <col min="6434" max="6434" width="1.42578125" style="102" customWidth="1"/>
    <col min="6435" max="6437" width="6.140625" style="102" customWidth="1"/>
    <col min="6438" max="6438" width="1.42578125" style="102" customWidth="1"/>
    <col min="6439" max="6441" width="6.140625" style="102" customWidth="1"/>
    <col min="6442" max="6442" width="1.42578125" style="102" customWidth="1"/>
    <col min="6443" max="6445" width="6.140625" style="102" customWidth="1"/>
    <col min="6446" max="6446" width="1.42578125" style="102" customWidth="1"/>
    <col min="6447" max="6449" width="6.140625" style="102" customWidth="1"/>
    <col min="6450" max="6450" width="1.42578125" style="102" customWidth="1"/>
    <col min="6451" max="6453" width="6.140625" style="102" customWidth="1"/>
    <col min="6454" max="6454" width="1.42578125" style="102" customWidth="1"/>
    <col min="6455" max="6457" width="6.140625" style="102" customWidth="1"/>
    <col min="6458" max="6656" width="11.42578125" style="102"/>
    <col min="6657" max="6657" width="19.28515625" style="102" customWidth="1"/>
    <col min="6658" max="6660" width="7.42578125" style="102" bestFit="1" customWidth="1"/>
    <col min="6661" max="6661" width="1.42578125" style="102" customWidth="1"/>
    <col min="6662" max="6664" width="6.140625" style="102" customWidth="1"/>
    <col min="6665" max="6665" width="1.42578125" style="102" customWidth="1"/>
    <col min="6666" max="6668" width="6.140625" style="102" customWidth="1"/>
    <col min="6669" max="6669" width="1.42578125" style="102" customWidth="1"/>
    <col min="6670" max="6672" width="6.140625" style="102" customWidth="1"/>
    <col min="6673" max="6673" width="1.42578125" style="102" customWidth="1"/>
    <col min="6674" max="6676" width="6.140625" style="102" customWidth="1"/>
    <col min="6677" max="6677" width="1.42578125" style="102" customWidth="1"/>
    <col min="6678" max="6680" width="6.140625" style="102" customWidth="1"/>
    <col min="6681" max="6681" width="1.42578125" style="102" customWidth="1"/>
    <col min="6682" max="6684" width="6.140625" style="102" customWidth="1"/>
    <col min="6685" max="6685" width="2.140625" style="102" customWidth="1"/>
    <col min="6686" max="6686" width="17" style="102" customWidth="1"/>
    <col min="6687" max="6689" width="6.140625" style="102" customWidth="1"/>
    <col min="6690" max="6690" width="1.42578125" style="102" customWidth="1"/>
    <col min="6691" max="6693" width="6.140625" style="102" customWidth="1"/>
    <col min="6694" max="6694" width="1.42578125" style="102" customWidth="1"/>
    <col min="6695" max="6697" width="6.140625" style="102" customWidth="1"/>
    <col min="6698" max="6698" width="1.42578125" style="102" customWidth="1"/>
    <col min="6699" max="6701" width="6.140625" style="102" customWidth="1"/>
    <col min="6702" max="6702" width="1.42578125" style="102" customWidth="1"/>
    <col min="6703" max="6705" width="6.140625" style="102" customWidth="1"/>
    <col min="6706" max="6706" width="1.42578125" style="102" customWidth="1"/>
    <col min="6707" max="6709" width="6.140625" style="102" customWidth="1"/>
    <col min="6710" max="6710" width="1.42578125" style="102" customWidth="1"/>
    <col min="6711" max="6713" width="6.140625" style="102" customWidth="1"/>
    <col min="6714" max="6912" width="11.42578125" style="102"/>
    <col min="6913" max="6913" width="19.28515625" style="102" customWidth="1"/>
    <col min="6914" max="6916" width="7.42578125" style="102" bestFit="1" customWidth="1"/>
    <col min="6917" max="6917" width="1.42578125" style="102" customWidth="1"/>
    <col min="6918" max="6920" width="6.140625" style="102" customWidth="1"/>
    <col min="6921" max="6921" width="1.42578125" style="102" customWidth="1"/>
    <col min="6922" max="6924" width="6.140625" style="102" customWidth="1"/>
    <col min="6925" max="6925" width="1.42578125" style="102" customWidth="1"/>
    <col min="6926" max="6928" width="6.140625" style="102" customWidth="1"/>
    <col min="6929" max="6929" width="1.42578125" style="102" customWidth="1"/>
    <col min="6930" max="6932" width="6.140625" style="102" customWidth="1"/>
    <col min="6933" max="6933" width="1.42578125" style="102" customWidth="1"/>
    <col min="6934" max="6936" width="6.140625" style="102" customWidth="1"/>
    <col min="6937" max="6937" width="1.42578125" style="102" customWidth="1"/>
    <col min="6938" max="6940" width="6.140625" style="102" customWidth="1"/>
    <col min="6941" max="6941" width="2.140625" style="102" customWidth="1"/>
    <col min="6942" max="6942" width="17" style="102" customWidth="1"/>
    <col min="6943" max="6945" width="6.140625" style="102" customWidth="1"/>
    <col min="6946" max="6946" width="1.42578125" style="102" customWidth="1"/>
    <col min="6947" max="6949" width="6.140625" style="102" customWidth="1"/>
    <col min="6950" max="6950" width="1.42578125" style="102" customWidth="1"/>
    <col min="6951" max="6953" width="6.140625" style="102" customWidth="1"/>
    <col min="6954" max="6954" width="1.42578125" style="102" customWidth="1"/>
    <col min="6955" max="6957" width="6.140625" style="102" customWidth="1"/>
    <col min="6958" max="6958" width="1.42578125" style="102" customWidth="1"/>
    <col min="6959" max="6961" width="6.140625" style="102" customWidth="1"/>
    <col min="6962" max="6962" width="1.42578125" style="102" customWidth="1"/>
    <col min="6963" max="6965" width="6.140625" style="102" customWidth="1"/>
    <col min="6966" max="6966" width="1.42578125" style="102" customWidth="1"/>
    <col min="6967" max="6969" width="6.140625" style="102" customWidth="1"/>
    <col min="6970" max="7168" width="11.42578125" style="102"/>
    <col min="7169" max="7169" width="19.28515625" style="102" customWidth="1"/>
    <col min="7170" max="7172" width="7.42578125" style="102" bestFit="1" customWidth="1"/>
    <col min="7173" max="7173" width="1.42578125" style="102" customWidth="1"/>
    <col min="7174" max="7176" width="6.140625" style="102" customWidth="1"/>
    <col min="7177" max="7177" width="1.42578125" style="102" customWidth="1"/>
    <col min="7178" max="7180" width="6.140625" style="102" customWidth="1"/>
    <col min="7181" max="7181" width="1.42578125" style="102" customWidth="1"/>
    <col min="7182" max="7184" width="6.140625" style="102" customWidth="1"/>
    <col min="7185" max="7185" width="1.42578125" style="102" customWidth="1"/>
    <col min="7186" max="7188" width="6.140625" style="102" customWidth="1"/>
    <col min="7189" max="7189" width="1.42578125" style="102" customWidth="1"/>
    <col min="7190" max="7192" width="6.140625" style="102" customWidth="1"/>
    <col min="7193" max="7193" width="1.42578125" style="102" customWidth="1"/>
    <col min="7194" max="7196" width="6.140625" style="102" customWidth="1"/>
    <col min="7197" max="7197" width="2.140625" style="102" customWidth="1"/>
    <col min="7198" max="7198" width="17" style="102" customWidth="1"/>
    <col min="7199" max="7201" width="6.140625" style="102" customWidth="1"/>
    <col min="7202" max="7202" width="1.42578125" style="102" customWidth="1"/>
    <col min="7203" max="7205" width="6.140625" style="102" customWidth="1"/>
    <col min="7206" max="7206" width="1.42578125" style="102" customWidth="1"/>
    <col min="7207" max="7209" width="6.140625" style="102" customWidth="1"/>
    <col min="7210" max="7210" width="1.42578125" style="102" customWidth="1"/>
    <col min="7211" max="7213" width="6.140625" style="102" customWidth="1"/>
    <col min="7214" max="7214" width="1.42578125" style="102" customWidth="1"/>
    <col min="7215" max="7217" width="6.140625" style="102" customWidth="1"/>
    <col min="7218" max="7218" width="1.42578125" style="102" customWidth="1"/>
    <col min="7219" max="7221" width="6.140625" style="102" customWidth="1"/>
    <col min="7222" max="7222" width="1.42578125" style="102" customWidth="1"/>
    <col min="7223" max="7225" width="6.140625" style="102" customWidth="1"/>
    <col min="7226" max="7424" width="11.42578125" style="102"/>
    <col min="7425" max="7425" width="19.28515625" style="102" customWidth="1"/>
    <col min="7426" max="7428" width="7.42578125" style="102" bestFit="1" customWidth="1"/>
    <col min="7429" max="7429" width="1.42578125" style="102" customWidth="1"/>
    <col min="7430" max="7432" width="6.140625" style="102" customWidth="1"/>
    <col min="7433" max="7433" width="1.42578125" style="102" customWidth="1"/>
    <col min="7434" max="7436" width="6.140625" style="102" customWidth="1"/>
    <col min="7437" max="7437" width="1.42578125" style="102" customWidth="1"/>
    <col min="7438" max="7440" width="6.140625" style="102" customWidth="1"/>
    <col min="7441" max="7441" width="1.42578125" style="102" customWidth="1"/>
    <col min="7442" max="7444" width="6.140625" style="102" customWidth="1"/>
    <col min="7445" max="7445" width="1.42578125" style="102" customWidth="1"/>
    <col min="7446" max="7448" width="6.140625" style="102" customWidth="1"/>
    <col min="7449" max="7449" width="1.42578125" style="102" customWidth="1"/>
    <col min="7450" max="7452" width="6.140625" style="102" customWidth="1"/>
    <col min="7453" max="7453" width="2.140625" style="102" customWidth="1"/>
    <col min="7454" max="7454" width="17" style="102" customWidth="1"/>
    <col min="7455" max="7457" width="6.140625" style="102" customWidth="1"/>
    <col min="7458" max="7458" width="1.42578125" style="102" customWidth="1"/>
    <col min="7459" max="7461" width="6.140625" style="102" customWidth="1"/>
    <col min="7462" max="7462" width="1.42578125" style="102" customWidth="1"/>
    <col min="7463" max="7465" width="6.140625" style="102" customWidth="1"/>
    <col min="7466" max="7466" width="1.42578125" style="102" customWidth="1"/>
    <col min="7467" max="7469" width="6.140625" style="102" customWidth="1"/>
    <col min="7470" max="7470" width="1.42578125" style="102" customWidth="1"/>
    <col min="7471" max="7473" width="6.140625" style="102" customWidth="1"/>
    <col min="7474" max="7474" width="1.42578125" style="102" customWidth="1"/>
    <col min="7475" max="7477" width="6.140625" style="102" customWidth="1"/>
    <col min="7478" max="7478" width="1.42578125" style="102" customWidth="1"/>
    <col min="7479" max="7481" width="6.140625" style="102" customWidth="1"/>
    <col min="7482" max="7680" width="11.42578125" style="102"/>
    <col min="7681" max="7681" width="19.28515625" style="102" customWidth="1"/>
    <col min="7682" max="7684" width="7.42578125" style="102" bestFit="1" customWidth="1"/>
    <col min="7685" max="7685" width="1.42578125" style="102" customWidth="1"/>
    <col min="7686" max="7688" width="6.140625" style="102" customWidth="1"/>
    <col min="7689" max="7689" width="1.42578125" style="102" customWidth="1"/>
    <col min="7690" max="7692" width="6.140625" style="102" customWidth="1"/>
    <col min="7693" max="7693" width="1.42578125" style="102" customWidth="1"/>
    <col min="7694" max="7696" width="6.140625" style="102" customWidth="1"/>
    <col min="7697" max="7697" width="1.42578125" style="102" customWidth="1"/>
    <col min="7698" max="7700" width="6.140625" style="102" customWidth="1"/>
    <col min="7701" max="7701" width="1.42578125" style="102" customWidth="1"/>
    <col min="7702" max="7704" width="6.140625" style="102" customWidth="1"/>
    <col min="7705" max="7705" width="1.42578125" style="102" customWidth="1"/>
    <col min="7706" max="7708" width="6.140625" style="102" customWidth="1"/>
    <col min="7709" max="7709" width="2.140625" style="102" customWidth="1"/>
    <col min="7710" max="7710" width="17" style="102" customWidth="1"/>
    <col min="7711" max="7713" width="6.140625" style="102" customWidth="1"/>
    <col min="7714" max="7714" width="1.42578125" style="102" customWidth="1"/>
    <col min="7715" max="7717" width="6.140625" style="102" customWidth="1"/>
    <col min="7718" max="7718" width="1.42578125" style="102" customWidth="1"/>
    <col min="7719" max="7721" width="6.140625" style="102" customWidth="1"/>
    <col min="7722" max="7722" width="1.42578125" style="102" customWidth="1"/>
    <col min="7723" max="7725" width="6.140625" style="102" customWidth="1"/>
    <col min="7726" max="7726" width="1.42578125" style="102" customWidth="1"/>
    <col min="7727" max="7729" width="6.140625" style="102" customWidth="1"/>
    <col min="7730" max="7730" width="1.42578125" style="102" customWidth="1"/>
    <col min="7731" max="7733" width="6.140625" style="102" customWidth="1"/>
    <col min="7734" max="7734" width="1.42578125" style="102" customWidth="1"/>
    <col min="7735" max="7737" width="6.140625" style="102" customWidth="1"/>
    <col min="7738" max="7936" width="11.42578125" style="102"/>
    <col min="7937" max="7937" width="19.28515625" style="102" customWidth="1"/>
    <col min="7938" max="7940" width="7.42578125" style="102" bestFit="1" customWidth="1"/>
    <col min="7941" max="7941" width="1.42578125" style="102" customWidth="1"/>
    <col min="7942" max="7944" width="6.140625" style="102" customWidth="1"/>
    <col min="7945" max="7945" width="1.42578125" style="102" customWidth="1"/>
    <col min="7946" max="7948" width="6.140625" style="102" customWidth="1"/>
    <col min="7949" max="7949" width="1.42578125" style="102" customWidth="1"/>
    <col min="7950" max="7952" width="6.140625" style="102" customWidth="1"/>
    <col min="7953" max="7953" width="1.42578125" style="102" customWidth="1"/>
    <col min="7954" max="7956" width="6.140625" style="102" customWidth="1"/>
    <col min="7957" max="7957" width="1.42578125" style="102" customWidth="1"/>
    <col min="7958" max="7960" width="6.140625" style="102" customWidth="1"/>
    <col min="7961" max="7961" width="1.42578125" style="102" customWidth="1"/>
    <col min="7962" max="7964" width="6.140625" style="102" customWidth="1"/>
    <col min="7965" max="7965" width="2.140625" style="102" customWidth="1"/>
    <col min="7966" max="7966" width="17" style="102" customWidth="1"/>
    <col min="7967" max="7969" width="6.140625" style="102" customWidth="1"/>
    <col min="7970" max="7970" width="1.42578125" style="102" customWidth="1"/>
    <col min="7971" max="7973" width="6.140625" style="102" customWidth="1"/>
    <col min="7974" max="7974" width="1.42578125" style="102" customWidth="1"/>
    <col min="7975" max="7977" width="6.140625" style="102" customWidth="1"/>
    <col min="7978" max="7978" width="1.42578125" style="102" customWidth="1"/>
    <col min="7979" max="7981" width="6.140625" style="102" customWidth="1"/>
    <col min="7982" max="7982" width="1.42578125" style="102" customWidth="1"/>
    <col min="7983" max="7985" width="6.140625" style="102" customWidth="1"/>
    <col min="7986" max="7986" width="1.42578125" style="102" customWidth="1"/>
    <col min="7987" max="7989" width="6.140625" style="102" customWidth="1"/>
    <col min="7990" max="7990" width="1.42578125" style="102" customWidth="1"/>
    <col min="7991" max="7993" width="6.140625" style="102" customWidth="1"/>
    <col min="7994" max="8192" width="11.42578125" style="102"/>
    <col min="8193" max="8193" width="19.28515625" style="102" customWidth="1"/>
    <col min="8194" max="8196" width="7.42578125" style="102" bestFit="1" customWidth="1"/>
    <col min="8197" max="8197" width="1.42578125" style="102" customWidth="1"/>
    <col min="8198" max="8200" width="6.140625" style="102" customWidth="1"/>
    <col min="8201" max="8201" width="1.42578125" style="102" customWidth="1"/>
    <col min="8202" max="8204" width="6.140625" style="102" customWidth="1"/>
    <col min="8205" max="8205" width="1.42578125" style="102" customWidth="1"/>
    <col min="8206" max="8208" width="6.140625" style="102" customWidth="1"/>
    <col min="8209" max="8209" width="1.42578125" style="102" customWidth="1"/>
    <col min="8210" max="8212" width="6.140625" style="102" customWidth="1"/>
    <col min="8213" max="8213" width="1.42578125" style="102" customWidth="1"/>
    <col min="8214" max="8216" width="6.140625" style="102" customWidth="1"/>
    <col min="8217" max="8217" width="1.42578125" style="102" customWidth="1"/>
    <col min="8218" max="8220" width="6.140625" style="102" customWidth="1"/>
    <col min="8221" max="8221" width="2.140625" style="102" customWidth="1"/>
    <col min="8222" max="8222" width="17" style="102" customWidth="1"/>
    <col min="8223" max="8225" width="6.140625" style="102" customWidth="1"/>
    <col min="8226" max="8226" width="1.42578125" style="102" customWidth="1"/>
    <col min="8227" max="8229" width="6.140625" style="102" customWidth="1"/>
    <col min="8230" max="8230" width="1.42578125" style="102" customWidth="1"/>
    <col min="8231" max="8233" width="6.140625" style="102" customWidth="1"/>
    <col min="8234" max="8234" width="1.42578125" style="102" customWidth="1"/>
    <col min="8235" max="8237" width="6.140625" style="102" customWidth="1"/>
    <col min="8238" max="8238" width="1.42578125" style="102" customWidth="1"/>
    <col min="8239" max="8241" width="6.140625" style="102" customWidth="1"/>
    <col min="8242" max="8242" width="1.42578125" style="102" customWidth="1"/>
    <col min="8243" max="8245" width="6.140625" style="102" customWidth="1"/>
    <col min="8246" max="8246" width="1.42578125" style="102" customWidth="1"/>
    <col min="8247" max="8249" width="6.140625" style="102" customWidth="1"/>
    <col min="8250" max="8448" width="11.42578125" style="102"/>
    <col min="8449" max="8449" width="19.28515625" style="102" customWidth="1"/>
    <col min="8450" max="8452" width="7.42578125" style="102" bestFit="1" customWidth="1"/>
    <col min="8453" max="8453" width="1.42578125" style="102" customWidth="1"/>
    <col min="8454" max="8456" width="6.140625" style="102" customWidth="1"/>
    <col min="8457" max="8457" width="1.42578125" style="102" customWidth="1"/>
    <col min="8458" max="8460" width="6.140625" style="102" customWidth="1"/>
    <col min="8461" max="8461" width="1.42578125" style="102" customWidth="1"/>
    <col min="8462" max="8464" width="6.140625" style="102" customWidth="1"/>
    <col min="8465" max="8465" width="1.42578125" style="102" customWidth="1"/>
    <col min="8466" max="8468" width="6.140625" style="102" customWidth="1"/>
    <col min="8469" max="8469" width="1.42578125" style="102" customWidth="1"/>
    <col min="8470" max="8472" width="6.140625" style="102" customWidth="1"/>
    <col min="8473" max="8473" width="1.42578125" style="102" customWidth="1"/>
    <col min="8474" max="8476" width="6.140625" style="102" customWidth="1"/>
    <col min="8477" max="8477" width="2.140625" style="102" customWidth="1"/>
    <col min="8478" max="8478" width="17" style="102" customWidth="1"/>
    <col min="8479" max="8481" width="6.140625" style="102" customWidth="1"/>
    <col min="8482" max="8482" width="1.42578125" style="102" customWidth="1"/>
    <col min="8483" max="8485" width="6.140625" style="102" customWidth="1"/>
    <col min="8486" max="8486" width="1.42578125" style="102" customWidth="1"/>
    <col min="8487" max="8489" width="6.140625" style="102" customWidth="1"/>
    <col min="8490" max="8490" width="1.42578125" style="102" customWidth="1"/>
    <col min="8491" max="8493" width="6.140625" style="102" customWidth="1"/>
    <col min="8494" max="8494" width="1.42578125" style="102" customWidth="1"/>
    <col min="8495" max="8497" width="6.140625" style="102" customWidth="1"/>
    <col min="8498" max="8498" width="1.42578125" style="102" customWidth="1"/>
    <col min="8499" max="8501" width="6.140625" style="102" customWidth="1"/>
    <col min="8502" max="8502" width="1.42578125" style="102" customWidth="1"/>
    <col min="8503" max="8505" width="6.140625" style="102" customWidth="1"/>
    <col min="8506" max="8704" width="11.42578125" style="102"/>
    <col min="8705" max="8705" width="19.28515625" style="102" customWidth="1"/>
    <col min="8706" max="8708" width="7.42578125" style="102" bestFit="1" customWidth="1"/>
    <col min="8709" max="8709" width="1.42578125" style="102" customWidth="1"/>
    <col min="8710" max="8712" width="6.140625" style="102" customWidth="1"/>
    <col min="8713" max="8713" width="1.42578125" style="102" customWidth="1"/>
    <col min="8714" max="8716" width="6.140625" style="102" customWidth="1"/>
    <col min="8717" max="8717" width="1.42578125" style="102" customWidth="1"/>
    <col min="8718" max="8720" width="6.140625" style="102" customWidth="1"/>
    <col min="8721" max="8721" width="1.42578125" style="102" customWidth="1"/>
    <col min="8722" max="8724" width="6.140625" style="102" customWidth="1"/>
    <col min="8725" max="8725" width="1.42578125" style="102" customWidth="1"/>
    <col min="8726" max="8728" width="6.140625" style="102" customWidth="1"/>
    <col min="8729" max="8729" width="1.42578125" style="102" customWidth="1"/>
    <col min="8730" max="8732" width="6.140625" style="102" customWidth="1"/>
    <col min="8733" max="8733" width="2.140625" style="102" customWidth="1"/>
    <col min="8734" max="8734" width="17" style="102" customWidth="1"/>
    <col min="8735" max="8737" width="6.140625" style="102" customWidth="1"/>
    <col min="8738" max="8738" width="1.42578125" style="102" customWidth="1"/>
    <col min="8739" max="8741" width="6.140625" style="102" customWidth="1"/>
    <col min="8742" max="8742" width="1.42578125" style="102" customWidth="1"/>
    <col min="8743" max="8745" width="6.140625" style="102" customWidth="1"/>
    <col min="8746" max="8746" width="1.42578125" style="102" customWidth="1"/>
    <col min="8747" max="8749" width="6.140625" style="102" customWidth="1"/>
    <col min="8750" max="8750" width="1.42578125" style="102" customWidth="1"/>
    <col min="8751" max="8753" width="6.140625" style="102" customWidth="1"/>
    <col min="8754" max="8754" width="1.42578125" style="102" customWidth="1"/>
    <col min="8755" max="8757" width="6.140625" style="102" customWidth="1"/>
    <col min="8758" max="8758" width="1.42578125" style="102" customWidth="1"/>
    <col min="8759" max="8761" width="6.140625" style="102" customWidth="1"/>
    <col min="8762" max="8960" width="11.42578125" style="102"/>
    <col min="8961" max="8961" width="19.28515625" style="102" customWidth="1"/>
    <col min="8962" max="8964" width="7.42578125" style="102" bestFit="1" customWidth="1"/>
    <col min="8965" max="8965" width="1.42578125" style="102" customWidth="1"/>
    <col min="8966" max="8968" width="6.140625" style="102" customWidth="1"/>
    <col min="8969" max="8969" width="1.42578125" style="102" customWidth="1"/>
    <col min="8970" max="8972" width="6.140625" style="102" customWidth="1"/>
    <col min="8973" max="8973" width="1.42578125" style="102" customWidth="1"/>
    <col min="8974" max="8976" width="6.140625" style="102" customWidth="1"/>
    <col min="8977" max="8977" width="1.42578125" style="102" customWidth="1"/>
    <col min="8978" max="8980" width="6.140625" style="102" customWidth="1"/>
    <col min="8981" max="8981" width="1.42578125" style="102" customWidth="1"/>
    <col min="8982" max="8984" width="6.140625" style="102" customWidth="1"/>
    <col min="8985" max="8985" width="1.42578125" style="102" customWidth="1"/>
    <col min="8986" max="8988" width="6.140625" style="102" customWidth="1"/>
    <col min="8989" max="8989" width="2.140625" style="102" customWidth="1"/>
    <col min="8990" max="8990" width="17" style="102" customWidth="1"/>
    <col min="8991" max="8993" width="6.140625" style="102" customWidth="1"/>
    <col min="8994" max="8994" width="1.42578125" style="102" customWidth="1"/>
    <col min="8995" max="8997" width="6.140625" style="102" customWidth="1"/>
    <col min="8998" max="8998" width="1.42578125" style="102" customWidth="1"/>
    <col min="8999" max="9001" width="6.140625" style="102" customWidth="1"/>
    <col min="9002" max="9002" width="1.42578125" style="102" customWidth="1"/>
    <col min="9003" max="9005" width="6.140625" style="102" customWidth="1"/>
    <col min="9006" max="9006" width="1.42578125" style="102" customWidth="1"/>
    <col min="9007" max="9009" width="6.140625" style="102" customWidth="1"/>
    <col min="9010" max="9010" width="1.42578125" style="102" customWidth="1"/>
    <col min="9011" max="9013" width="6.140625" style="102" customWidth="1"/>
    <col min="9014" max="9014" width="1.42578125" style="102" customWidth="1"/>
    <col min="9015" max="9017" width="6.140625" style="102" customWidth="1"/>
    <col min="9018" max="9216" width="11.42578125" style="102"/>
    <col min="9217" max="9217" width="19.28515625" style="102" customWidth="1"/>
    <col min="9218" max="9220" width="7.42578125" style="102" bestFit="1" customWidth="1"/>
    <col min="9221" max="9221" width="1.42578125" style="102" customWidth="1"/>
    <col min="9222" max="9224" width="6.140625" style="102" customWidth="1"/>
    <col min="9225" max="9225" width="1.42578125" style="102" customWidth="1"/>
    <col min="9226" max="9228" width="6.140625" style="102" customWidth="1"/>
    <col min="9229" max="9229" width="1.42578125" style="102" customWidth="1"/>
    <col min="9230" max="9232" width="6.140625" style="102" customWidth="1"/>
    <col min="9233" max="9233" width="1.42578125" style="102" customWidth="1"/>
    <col min="9234" max="9236" width="6.140625" style="102" customWidth="1"/>
    <col min="9237" max="9237" width="1.42578125" style="102" customWidth="1"/>
    <col min="9238" max="9240" width="6.140625" style="102" customWidth="1"/>
    <col min="9241" max="9241" width="1.42578125" style="102" customWidth="1"/>
    <col min="9242" max="9244" width="6.140625" style="102" customWidth="1"/>
    <col min="9245" max="9245" width="2.140625" style="102" customWidth="1"/>
    <col min="9246" max="9246" width="17" style="102" customWidth="1"/>
    <col min="9247" max="9249" width="6.140625" style="102" customWidth="1"/>
    <col min="9250" max="9250" width="1.42578125" style="102" customWidth="1"/>
    <col min="9251" max="9253" width="6.140625" style="102" customWidth="1"/>
    <col min="9254" max="9254" width="1.42578125" style="102" customWidth="1"/>
    <col min="9255" max="9257" width="6.140625" style="102" customWidth="1"/>
    <col min="9258" max="9258" width="1.42578125" style="102" customWidth="1"/>
    <col min="9259" max="9261" width="6.140625" style="102" customWidth="1"/>
    <col min="9262" max="9262" width="1.42578125" style="102" customWidth="1"/>
    <col min="9263" max="9265" width="6.140625" style="102" customWidth="1"/>
    <col min="9266" max="9266" width="1.42578125" style="102" customWidth="1"/>
    <col min="9267" max="9269" width="6.140625" style="102" customWidth="1"/>
    <col min="9270" max="9270" width="1.42578125" style="102" customWidth="1"/>
    <col min="9271" max="9273" width="6.140625" style="102" customWidth="1"/>
    <col min="9274" max="9472" width="11.42578125" style="102"/>
    <col min="9473" max="9473" width="19.28515625" style="102" customWidth="1"/>
    <col min="9474" max="9476" width="7.42578125" style="102" bestFit="1" customWidth="1"/>
    <col min="9477" max="9477" width="1.42578125" style="102" customWidth="1"/>
    <col min="9478" max="9480" width="6.140625" style="102" customWidth="1"/>
    <col min="9481" max="9481" width="1.42578125" style="102" customWidth="1"/>
    <col min="9482" max="9484" width="6.140625" style="102" customWidth="1"/>
    <col min="9485" max="9485" width="1.42578125" style="102" customWidth="1"/>
    <col min="9486" max="9488" width="6.140625" style="102" customWidth="1"/>
    <col min="9489" max="9489" width="1.42578125" style="102" customWidth="1"/>
    <col min="9490" max="9492" width="6.140625" style="102" customWidth="1"/>
    <col min="9493" max="9493" width="1.42578125" style="102" customWidth="1"/>
    <col min="9494" max="9496" width="6.140625" style="102" customWidth="1"/>
    <col min="9497" max="9497" width="1.42578125" style="102" customWidth="1"/>
    <col min="9498" max="9500" width="6.140625" style="102" customWidth="1"/>
    <col min="9501" max="9501" width="2.140625" style="102" customWidth="1"/>
    <col min="9502" max="9502" width="17" style="102" customWidth="1"/>
    <col min="9503" max="9505" width="6.140625" style="102" customWidth="1"/>
    <col min="9506" max="9506" width="1.42578125" style="102" customWidth="1"/>
    <col min="9507" max="9509" width="6.140625" style="102" customWidth="1"/>
    <col min="9510" max="9510" width="1.42578125" style="102" customWidth="1"/>
    <col min="9511" max="9513" width="6.140625" style="102" customWidth="1"/>
    <col min="9514" max="9514" width="1.42578125" style="102" customWidth="1"/>
    <col min="9515" max="9517" width="6.140625" style="102" customWidth="1"/>
    <col min="9518" max="9518" width="1.42578125" style="102" customWidth="1"/>
    <col min="9519" max="9521" width="6.140625" style="102" customWidth="1"/>
    <col min="9522" max="9522" width="1.42578125" style="102" customWidth="1"/>
    <col min="9523" max="9525" width="6.140625" style="102" customWidth="1"/>
    <col min="9526" max="9526" width="1.42578125" style="102" customWidth="1"/>
    <col min="9527" max="9529" width="6.140625" style="102" customWidth="1"/>
    <col min="9530" max="9728" width="11.42578125" style="102"/>
    <col min="9729" max="9729" width="19.28515625" style="102" customWidth="1"/>
    <col min="9730" max="9732" width="7.42578125" style="102" bestFit="1" customWidth="1"/>
    <col min="9733" max="9733" width="1.42578125" style="102" customWidth="1"/>
    <col min="9734" max="9736" width="6.140625" style="102" customWidth="1"/>
    <col min="9737" max="9737" width="1.42578125" style="102" customWidth="1"/>
    <col min="9738" max="9740" width="6.140625" style="102" customWidth="1"/>
    <col min="9741" max="9741" width="1.42578125" style="102" customWidth="1"/>
    <col min="9742" max="9744" width="6.140625" style="102" customWidth="1"/>
    <col min="9745" max="9745" width="1.42578125" style="102" customWidth="1"/>
    <col min="9746" max="9748" width="6.140625" style="102" customWidth="1"/>
    <col min="9749" max="9749" width="1.42578125" style="102" customWidth="1"/>
    <col min="9750" max="9752" width="6.140625" style="102" customWidth="1"/>
    <col min="9753" max="9753" width="1.42578125" style="102" customWidth="1"/>
    <col min="9754" max="9756" width="6.140625" style="102" customWidth="1"/>
    <col min="9757" max="9757" width="2.140625" style="102" customWidth="1"/>
    <col min="9758" max="9758" width="17" style="102" customWidth="1"/>
    <col min="9759" max="9761" width="6.140625" style="102" customWidth="1"/>
    <col min="9762" max="9762" width="1.42578125" style="102" customWidth="1"/>
    <col min="9763" max="9765" width="6.140625" style="102" customWidth="1"/>
    <col min="9766" max="9766" width="1.42578125" style="102" customWidth="1"/>
    <col min="9767" max="9769" width="6.140625" style="102" customWidth="1"/>
    <col min="9770" max="9770" width="1.42578125" style="102" customWidth="1"/>
    <col min="9771" max="9773" width="6.140625" style="102" customWidth="1"/>
    <col min="9774" max="9774" width="1.42578125" style="102" customWidth="1"/>
    <col min="9775" max="9777" width="6.140625" style="102" customWidth="1"/>
    <col min="9778" max="9778" width="1.42578125" style="102" customWidth="1"/>
    <col min="9779" max="9781" width="6.140625" style="102" customWidth="1"/>
    <col min="9782" max="9782" width="1.42578125" style="102" customWidth="1"/>
    <col min="9783" max="9785" width="6.140625" style="102" customWidth="1"/>
    <col min="9786" max="9984" width="11.42578125" style="102"/>
    <col min="9985" max="9985" width="19.28515625" style="102" customWidth="1"/>
    <col min="9986" max="9988" width="7.42578125" style="102" bestFit="1" customWidth="1"/>
    <col min="9989" max="9989" width="1.42578125" style="102" customWidth="1"/>
    <col min="9990" max="9992" width="6.140625" style="102" customWidth="1"/>
    <col min="9993" max="9993" width="1.42578125" style="102" customWidth="1"/>
    <col min="9994" max="9996" width="6.140625" style="102" customWidth="1"/>
    <col min="9997" max="9997" width="1.42578125" style="102" customWidth="1"/>
    <col min="9998" max="10000" width="6.140625" style="102" customWidth="1"/>
    <col min="10001" max="10001" width="1.42578125" style="102" customWidth="1"/>
    <col min="10002" max="10004" width="6.140625" style="102" customWidth="1"/>
    <col min="10005" max="10005" width="1.42578125" style="102" customWidth="1"/>
    <col min="10006" max="10008" width="6.140625" style="102" customWidth="1"/>
    <col min="10009" max="10009" width="1.42578125" style="102" customWidth="1"/>
    <col min="10010" max="10012" width="6.140625" style="102" customWidth="1"/>
    <col min="10013" max="10013" width="2.140625" style="102" customWidth="1"/>
    <col min="10014" max="10014" width="17" style="102" customWidth="1"/>
    <col min="10015" max="10017" width="6.140625" style="102" customWidth="1"/>
    <col min="10018" max="10018" width="1.42578125" style="102" customWidth="1"/>
    <col min="10019" max="10021" width="6.140625" style="102" customWidth="1"/>
    <col min="10022" max="10022" width="1.42578125" style="102" customWidth="1"/>
    <col min="10023" max="10025" width="6.140625" style="102" customWidth="1"/>
    <col min="10026" max="10026" width="1.42578125" style="102" customWidth="1"/>
    <col min="10027" max="10029" width="6.140625" style="102" customWidth="1"/>
    <col min="10030" max="10030" width="1.42578125" style="102" customWidth="1"/>
    <col min="10031" max="10033" width="6.140625" style="102" customWidth="1"/>
    <col min="10034" max="10034" width="1.42578125" style="102" customWidth="1"/>
    <col min="10035" max="10037" width="6.140625" style="102" customWidth="1"/>
    <col min="10038" max="10038" width="1.42578125" style="102" customWidth="1"/>
    <col min="10039" max="10041" width="6.140625" style="102" customWidth="1"/>
    <col min="10042" max="10240" width="11.42578125" style="102"/>
    <col min="10241" max="10241" width="19.28515625" style="102" customWidth="1"/>
    <col min="10242" max="10244" width="7.42578125" style="102" bestFit="1" customWidth="1"/>
    <col min="10245" max="10245" width="1.42578125" style="102" customWidth="1"/>
    <col min="10246" max="10248" width="6.140625" style="102" customWidth="1"/>
    <col min="10249" max="10249" width="1.42578125" style="102" customWidth="1"/>
    <col min="10250" max="10252" width="6.140625" style="102" customWidth="1"/>
    <col min="10253" max="10253" width="1.42578125" style="102" customWidth="1"/>
    <col min="10254" max="10256" width="6.140625" style="102" customWidth="1"/>
    <col min="10257" max="10257" width="1.42578125" style="102" customWidth="1"/>
    <col min="10258" max="10260" width="6.140625" style="102" customWidth="1"/>
    <col min="10261" max="10261" width="1.42578125" style="102" customWidth="1"/>
    <col min="10262" max="10264" width="6.140625" style="102" customWidth="1"/>
    <col min="10265" max="10265" width="1.42578125" style="102" customWidth="1"/>
    <col min="10266" max="10268" width="6.140625" style="102" customWidth="1"/>
    <col min="10269" max="10269" width="2.140625" style="102" customWidth="1"/>
    <col min="10270" max="10270" width="17" style="102" customWidth="1"/>
    <col min="10271" max="10273" width="6.140625" style="102" customWidth="1"/>
    <col min="10274" max="10274" width="1.42578125" style="102" customWidth="1"/>
    <col min="10275" max="10277" width="6.140625" style="102" customWidth="1"/>
    <col min="10278" max="10278" width="1.42578125" style="102" customWidth="1"/>
    <col min="10279" max="10281" width="6.140625" style="102" customWidth="1"/>
    <col min="10282" max="10282" width="1.42578125" style="102" customWidth="1"/>
    <col min="10283" max="10285" width="6.140625" style="102" customWidth="1"/>
    <col min="10286" max="10286" width="1.42578125" style="102" customWidth="1"/>
    <col min="10287" max="10289" width="6.140625" style="102" customWidth="1"/>
    <col min="10290" max="10290" width="1.42578125" style="102" customWidth="1"/>
    <col min="10291" max="10293" width="6.140625" style="102" customWidth="1"/>
    <col min="10294" max="10294" width="1.42578125" style="102" customWidth="1"/>
    <col min="10295" max="10297" width="6.140625" style="102" customWidth="1"/>
    <col min="10298" max="10496" width="11.42578125" style="102"/>
    <col min="10497" max="10497" width="19.28515625" style="102" customWidth="1"/>
    <col min="10498" max="10500" width="7.42578125" style="102" bestFit="1" customWidth="1"/>
    <col min="10501" max="10501" width="1.42578125" style="102" customWidth="1"/>
    <col min="10502" max="10504" width="6.140625" style="102" customWidth="1"/>
    <col min="10505" max="10505" width="1.42578125" style="102" customWidth="1"/>
    <col min="10506" max="10508" width="6.140625" style="102" customWidth="1"/>
    <col min="10509" max="10509" width="1.42578125" style="102" customWidth="1"/>
    <col min="10510" max="10512" width="6.140625" style="102" customWidth="1"/>
    <col min="10513" max="10513" width="1.42578125" style="102" customWidth="1"/>
    <col min="10514" max="10516" width="6.140625" style="102" customWidth="1"/>
    <col min="10517" max="10517" width="1.42578125" style="102" customWidth="1"/>
    <col min="10518" max="10520" width="6.140625" style="102" customWidth="1"/>
    <col min="10521" max="10521" width="1.42578125" style="102" customWidth="1"/>
    <col min="10522" max="10524" width="6.140625" style="102" customWidth="1"/>
    <col min="10525" max="10525" width="2.140625" style="102" customWidth="1"/>
    <col min="10526" max="10526" width="17" style="102" customWidth="1"/>
    <col min="10527" max="10529" width="6.140625" style="102" customWidth="1"/>
    <col min="10530" max="10530" width="1.42578125" style="102" customWidth="1"/>
    <col min="10531" max="10533" width="6.140625" style="102" customWidth="1"/>
    <col min="10534" max="10534" width="1.42578125" style="102" customWidth="1"/>
    <col min="10535" max="10537" width="6.140625" style="102" customWidth="1"/>
    <col min="10538" max="10538" width="1.42578125" style="102" customWidth="1"/>
    <col min="10539" max="10541" width="6.140625" style="102" customWidth="1"/>
    <col min="10542" max="10542" width="1.42578125" style="102" customWidth="1"/>
    <col min="10543" max="10545" width="6.140625" style="102" customWidth="1"/>
    <col min="10546" max="10546" width="1.42578125" style="102" customWidth="1"/>
    <col min="10547" max="10549" width="6.140625" style="102" customWidth="1"/>
    <col min="10550" max="10550" width="1.42578125" style="102" customWidth="1"/>
    <col min="10551" max="10553" width="6.140625" style="102" customWidth="1"/>
    <col min="10554" max="10752" width="11.42578125" style="102"/>
    <col min="10753" max="10753" width="19.28515625" style="102" customWidth="1"/>
    <col min="10754" max="10756" width="7.42578125" style="102" bestFit="1" customWidth="1"/>
    <col min="10757" max="10757" width="1.42578125" style="102" customWidth="1"/>
    <col min="10758" max="10760" width="6.140625" style="102" customWidth="1"/>
    <col min="10761" max="10761" width="1.42578125" style="102" customWidth="1"/>
    <col min="10762" max="10764" width="6.140625" style="102" customWidth="1"/>
    <col min="10765" max="10765" width="1.42578125" style="102" customWidth="1"/>
    <col min="10766" max="10768" width="6.140625" style="102" customWidth="1"/>
    <col min="10769" max="10769" width="1.42578125" style="102" customWidth="1"/>
    <col min="10770" max="10772" width="6.140625" style="102" customWidth="1"/>
    <col min="10773" max="10773" width="1.42578125" style="102" customWidth="1"/>
    <col min="10774" max="10776" width="6.140625" style="102" customWidth="1"/>
    <col min="10777" max="10777" width="1.42578125" style="102" customWidth="1"/>
    <col min="10778" max="10780" width="6.140625" style="102" customWidth="1"/>
    <col min="10781" max="10781" width="2.140625" style="102" customWidth="1"/>
    <col min="10782" max="10782" width="17" style="102" customWidth="1"/>
    <col min="10783" max="10785" width="6.140625" style="102" customWidth="1"/>
    <col min="10786" max="10786" width="1.42578125" style="102" customWidth="1"/>
    <col min="10787" max="10789" width="6.140625" style="102" customWidth="1"/>
    <col min="10790" max="10790" width="1.42578125" style="102" customWidth="1"/>
    <col min="10791" max="10793" width="6.140625" style="102" customWidth="1"/>
    <col min="10794" max="10794" width="1.42578125" style="102" customWidth="1"/>
    <col min="10795" max="10797" width="6.140625" style="102" customWidth="1"/>
    <col min="10798" max="10798" width="1.42578125" style="102" customWidth="1"/>
    <col min="10799" max="10801" width="6.140625" style="102" customWidth="1"/>
    <col min="10802" max="10802" width="1.42578125" style="102" customWidth="1"/>
    <col min="10803" max="10805" width="6.140625" style="102" customWidth="1"/>
    <col min="10806" max="10806" width="1.42578125" style="102" customWidth="1"/>
    <col min="10807" max="10809" width="6.140625" style="102" customWidth="1"/>
    <col min="10810" max="11008" width="11.42578125" style="102"/>
    <col min="11009" max="11009" width="19.28515625" style="102" customWidth="1"/>
    <col min="11010" max="11012" width="7.42578125" style="102" bestFit="1" customWidth="1"/>
    <col min="11013" max="11013" width="1.42578125" style="102" customWidth="1"/>
    <col min="11014" max="11016" width="6.140625" style="102" customWidth="1"/>
    <col min="11017" max="11017" width="1.42578125" style="102" customWidth="1"/>
    <col min="11018" max="11020" width="6.140625" style="102" customWidth="1"/>
    <col min="11021" max="11021" width="1.42578125" style="102" customWidth="1"/>
    <col min="11022" max="11024" width="6.140625" style="102" customWidth="1"/>
    <col min="11025" max="11025" width="1.42578125" style="102" customWidth="1"/>
    <col min="11026" max="11028" width="6.140625" style="102" customWidth="1"/>
    <col min="11029" max="11029" width="1.42578125" style="102" customWidth="1"/>
    <col min="11030" max="11032" width="6.140625" style="102" customWidth="1"/>
    <col min="11033" max="11033" width="1.42578125" style="102" customWidth="1"/>
    <col min="11034" max="11036" width="6.140625" style="102" customWidth="1"/>
    <col min="11037" max="11037" width="2.140625" style="102" customWidth="1"/>
    <col min="11038" max="11038" width="17" style="102" customWidth="1"/>
    <col min="11039" max="11041" width="6.140625" style="102" customWidth="1"/>
    <col min="11042" max="11042" width="1.42578125" style="102" customWidth="1"/>
    <col min="11043" max="11045" width="6.140625" style="102" customWidth="1"/>
    <col min="11046" max="11046" width="1.42578125" style="102" customWidth="1"/>
    <col min="11047" max="11049" width="6.140625" style="102" customWidth="1"/>
    <col min="11050" max="11050" width="1.42578125" style="102" customWidth="1"/>
    <col min="11051" max="11053" width="6.140625" style="102" customWidth="1"/>
    <col min="11054" max="11054" width="1.42578125" style="102" customWidth="1"/>
    <col min="11055" max="11057" width="6.140625" style="102" customWidth="1"/>
    <col min="11058" max="11058" width="1.42578125" style="102" customWidth="1"/>
    <col min="11059" max="11061" width="6.140625" style="102" customWidth="1"/>
    <col min="11062" max="11062" width="1.42578125" style="102" customWidth="1"/>
    <col min="11063" max="11065" width="6.140625" style="102" customWidth="1"/>
    <col min="11066" max="11264" width="11.42578125" style="102"/>
    <col min="11265" max="11265" width="19.28515625" style="102" customWidth="1"/>
    <col min="11266" max="11268" width="7.42578125" style="102" bestFit="1" customWidth="1"/>
    <col min="11269" max="11269" width="1.42578125" style="102" customWidth="1"/>
    <col min="11270" max="11272" width="6.140625" style="102" customWidth="1"/>
    <col min="11273" max="11273" width="1.42578125" style="102" customWidth="1"/>
    <col min="11274" max="11276" width="6.140625" style="102" customWidth="1"/>
    <col min="11277" max="11277" width="1.42578125" style="102" customWidth="1"/>
    <col min="11278" max="11280" width="6.140625" style="102" customWidth="1"/>
    <col min="11281" max="11281" width="1.42578125" style="102" customWidth="1"/>
    <col min="11282" max="11284" width="6.140625" style="102" customWidth="1"/>
    <col min="11285" max="11285" width="1.42578125" style="102" customWidth="1"/>
    <col min="11286" max="11288" width="6.140625" style="102" customWidth="1"/>
    <col min="11289" max="11289" width="1.42578125" style="102" customWidth="1"/>
    <col min="11290" max="11292" width="6.140625" style="102" customWidth="1"/>
    <col min="11293" max="11293" width="2.140625" style="102" customWidth="1"/>
    <col min="11294" max="11294" width="17" style="102" customWidth="1"/>
    <col min="11295" max="11297" width="6.140625" style="102" customWidth="1"/>
    <col min="11298" max="11298" width="1.42578125" style="102" customWidth="1"/>
    <col min="11299" max="11301" width="6.140625" style="102" customWidth="1"/>
    <col min="11302" max="11302" width="1.42578125" style="102" customWidth="1"/>
    <col min="11303" max="11305" width="6.140625" style="102" customWidth="1"/>
    <col min="11306" max="11306" width="1.42578125" style="102" customWidth="1"/>
    <col min="11307" max="11309" width="6.140625" style="102" customWidth="1"/>
    <col min="11310" max="11310" width="1.42578125" style="102" customWidth="1"/>
    <col min="11311" max="11313" width="6.140625" style="102" customWidth="1"/>
    <col min="11314" max="11314" width="1.42578125" style="102" customWidth="1"/>
    <col min="11315" max="11317" width="6.140625" style="102" customWidth="1"/>
    <col min="11318" max="11318" width="1.42578125" style="102" customWidth="1"/>
    <col min="11319" max="11321" width="6.140625" style="102" customWidth="1"/>
    <col min="11322" max="11520" width="11.42578125" style="102"/>
    <col min="11521" max="11521" width="19.28515625" style="102" customWidth="1"/>
    <col min="11522" max="11524" width="7.42578125" style="102" bestFit="1" customWidth="1"/>
    <col min="11525" max="11525" width="1.42578125" style="102" customWidth="1"/>
    <col min="11526" max="11528" width="6.140625" style="102" customWidth="1"/>
    <col min="11529" max="11529" width="1.42578125" style="102" customWidth="1"/>
    <col min="11530" max="11532" width="6.140625" style="102" customWidth="1"/>
    <col min="11533" max="11533" width="1.42578125" style="102" customWidth="1"/>
    <col min="11534" max="11536" width="6.140625" style="102" customWidth="1"/>
    <col min="11537" max="11537" width="1.42578125" style="102" customWidth="1"/>
    <col min="11538" max="11540" width="6.140625" style="102" customWidth="1"/>
    <col min="11541" max="11541" width="1.42578125" style="102" customWidth="1"/>
    <col min="11542" max="11544" width="6.140625" style="102" customWidth="1"/>
    <col min="11545" max="11545" width="1.42578125" style="102" customWidth="1"/>
    <col min="11546" max="11548" width="6.140625" style="102" customWidth="1"/>
    <col min="11549" max="11549" width="2.140625" style="102" customWidth="1"/>
    <col min="11550" max="11550" width="17" style="102" customWidth="1"/>
    <col min="11551" max="11553" width="6.140625" style="102" customWidth="1"/>
    <col min="11554" max="11554" width="1.42578125" style="102" customWidth="1"/>
    <col min="11555" max="11557" width="6.140625" style="102" customWidth="1"/>
    <col min="11558" max="11558" width="1.42578125" style="102" customWidth="1"/>
    <col min="11559" max="11561" width="6.140625" style="102" customWidth="1"/>
    <col min="11562" max="11562" width="1.42578125" style="102" customWidth="1"/>
    <col min="11563" max="11565" width="6.140625" style="102" customWidth="1"/>
    <col min="11566" max="11566" width="1.42578125" style="102" customWidth="1"/>
    <col min="11567" max="11569" width="6.140625" style="102" customWidth="1"/>
    <col min="11570" max="11570" width="1.42578125" style="102" customWidth="1"/>
    <col min="11571" max="11573" width="6.140625" style="102" customWidth="1"/>
    <col min="11574" max="11574" width="1.42578125" style="102" customWidth="1"/>
    <col min="11575" max="11577" width="6.140625" style="102" customWidth="1"/>
    <col min="11578" max="11776" width="11.42578125" style="102"/>
    <col min="11777" max="11777" width="19.28515625" style="102" customWidth="1"/>
    <col min="11778" max="11780" width="7.42578125" style="102" bestFit="1" customWidth="1"/>
    <col min="11781" max="11781" width="1.42578125" style="102" customWidth="1"/>
    <col min="11782" max="11784" width="6.140625" style="102" customWidth="1"/>
    <col min="11785" max="11785" width="1.42578125" style="102" customWidth="1"/>
    <col min="11786" max="11788" width="6.140625" style="102" customWidth="1"/>
    <col min="11789" max="11789" width="1.42578125" style="102" customWidth="1"/>
    <col min="11790" max="11792" width="6.140625" style="102" customWidth="1"/>
    <col min="11793" max="11793" width="1.42578125" style="102" customWidth="1"/>
    <col min="11794" max="11796" width="6.140625" style="102" customWidth="1"/>
    <col min="11797" max="11797" width="1.42578125" style="102" customWidth="1"/>
    <col min="11798" max="11800" width="6.140625" style="102" customWidth="1"/>
    <col min="11801" max="11801" width="1.42578125" style="102" customWidth="1"/>
    <col min="11802" max="11804" width="6.140625" style="102" customWidth="1"/>
    <col min="11805" max="11805" width="2.140625" style="102" customWidth="1"/>
    <col min="11806" max="11806" width="17" style="102" customWidth="1"/>
    <col min="11807" max="11809" width="6.140625" style="102" customWidth="1"/>
    <col min="11810" max="11810" width="1.42578125" style="102" customWidth="1"/>
    <col min="11811" max="11813" width="6.140625" style="102" customWidth="1"/>
    <col min="11814" max="11814" width="1.42578125" style="102" customWidth="1"/>
    <col min="11815" max="11817" width="6.140625" style="102" customWidth="1"/>
    <col min="11818" max="11818" width="1.42578125" style="102" customWidth="1"/>
    <col min="11819" max="11821" width="6.140625" style="102" customWidth="1"/>
    <col min="11822" max="11822" width="1.42578125" style="102" customWidth="1"/>
    <col min="11823" max="11825" width="6.140625" style="102" customWidth="1"/>
    <col min="11826" max="11826" width="1.42578125" style="102" customWidth="1"/>
    <col min="11827" max="11829" width="6.140625" style="102" customWidth="1"/>
    <col min="11830" max="11830" width="1.42578125" style="102" customWidth="1"/>
    <col min="11831" max="11833" width="6.140625" style="102" customWidth="1"/>
    <col min="11834" max="12032" width="11.42578125" style="102"/>
    <col min="12033" max="12033" width="19.28515625" style="102" customWidth="1"/>
    <col min="12034" max="12036" width="7.42578125" style="102" bestFit="1" customWidth="1"/>
    <col min="12037" max="12037" width="1.42578125" style="102" customWidth="1"/>
    <col min="12038" max="12040" width="6.140625" style="102" customWidth="1"/>
    <col min="12041" max="12041" width="1.42578125" style="102" customWidth="1"/>
    <col min="12042" max="12044" width="6.140625" style="102" customWidth="1"/>
    <col min="12045" max="12045" width="1.42578125" style="102" customWidth="1"/>
    <col min="12046" max="12048" width="6.140625" style="102" customWidth="1"/>
    <col min="12049" max="12049" width="1.42578125" style="102" customWidth="1"/>
    <col min="12050" max="12052" width="6.140625" style="102" customWidth="1"/>
    <col min="12053" max="12053" width="1.42578125" style="102" customWidth="1"/>
    <col min="12054" max="12056" width="6.140625" style="102" customWidth="1"/>
    <col min="12057" max="12057" width="1.42578125" style="102" customWidth="1"/>
    <col min="12058" max="12060" width="6.140625" style="102" customWidth="1"/>
    <col min="12061" max="12061" width="2.140625" style="102" customWidth="1"/>
    <col min="12062" max="12062" width="17" style="102" customWidth="1"/>
    <col min="12063" max="12065" width="6.140625" style="102" customWidth="1"/>
    <col min="12066" max="12066" width="1.42578125" style="102" customWidth="1"/>
    <col min="12067" max="12069" width="6.140625" style="102" customWidth="1"/>
    <col min="12070" max="12070" width="1.42578125" style="102" customWidth="1"/>
    <col min="12071" max="12073" width="6.140625" style="102" customWidth="1"/>
    <col min="12074" max="12074" width="1.42578125" style="102" customWidth="1"/>
    <col min="12075" max="12077" width="6.140625" style="102" customWidth="1"/>
    <col min="12078" max="12078" width="1.42578125" style="102" customWidth="1"/>
    <col min="12079" max="12081" width="6.140625" style="102" customWidth="1"/>
    <col min="12082" max="12082" width="1.42578125" style="102" customWidth="1"/>
    <col min="12083" max="12085" width="6.140625" style="102" customWidth="1"/>
    <col min="12086" max="12086" width="1.42578125" style="102" customWidth="1"/>
    <col min="12087" max="12089" width="6.140625" style="102" customWidth="1"/>
    <col min="12090" max="12288" width="11.42578125" style="102"/>
    <col min="12289" max="12289" width="19.28515625" style="102" customWidth="1"/>
    <col min="12290" max="12292" width="7.42578125" style="102" bestFit="1" customWidth="1"/>
    <col min="12293" max="12293" width="1.42578125" style="102" customWidth="1"/>
    <col min="12294" max="12296" width="6.140625" style="102" customWidth="1"/>
    <col min="12297" max="12297" width="1.42578125" style="102" customWidth="1"/>
    <col min="12298" max="12300" width="6.140625" style="102" customWidth="1"/>
    <col min="12301" max="12301" width="1.42578125" style="102" customWidth="1"/>
    <col min="12302" max="12304" width="6.140625" style="102" customWidth="1"/>
    <col min="12305" max="12305" width="1.42578125" style="102" customWidth="1"/>
    <col min="12306" max="12308" width="6.140625" style="102" customWidth="1"/>
    <col min="12309" max="12309" width="1.42578125" style="102" customWidth="1"/>
    <col min="12310" max="12312" width="6.140625" style="102" customWidth="1"/>
    <col min="12313" max="12313" width="1.42578125" style="102" customWidth="1"/>
    <col min="12314" max="12316" width="6.140625" style="102" customWidth="1"/>
    <col min="12317" max="12317" width="2.140625" style="102" customWidth="1"/>
    <col min="12318" max="12318" width="17" style="102" customWidth="1"/>
    <col min="12319" max="12321" width="6.140625" style="102" customWidth="1"/>
    <col min="12322" max="12322" width="1.42578125" style="102" customWidth="1"/>
    <col min="12323" max="12325" width="6.140625" style="102" customWidth="1"/>
    <col min="12326" max="12326" width="1.42578125" style="102" customWidth="1"/>
    <col min="12327" max="12329" width="6.140625" style="102" customWidth="1"/>
    <col min="12330" max="12330" width="1.42578125" style="102" customWidth="1"/>
    <col min="12331" max="12333" width="6.140625" style="102" customWidth="1"/>
    <col min="12334" max="12334" width="1.42578125" style="102" customWidth="1"/>
    <col min="12335" max="12337" width="6.140625" style="102" customWidth="1"/>
    <col min="12338" max="12338" width="1.42578125" style="102" customWidth="1"/>
    <col min="12339" max="12341" width="6.140625" style="102" customWidth="1"/>
    <col min="12342" max="12342" width="1.42578125" style="102" customWidth="1"/>
    <col min="12343" max="12345" width="6.140625" style="102" customWidth="1"/>
    <col min="12346" max="12544" width="11.42578125" style="102"/>
    <col min="12545" max="12545" width="19.28515625" style="102" customWidth="1"/>
    <col min="12546" max="12548" width="7.42578125" style="102" bestFit="1" customWidth="1"/>
    <col min="12549" max="12549" width="1.42578125" style="102" customWidth="1"/>
    <col min="12550" max="12552" width="6.140625" style="102" customWidth="1"/>
    <col min="12553" max="12553" width="1.42578125" style="102" customWidth="1"/>
    <col min="12554" max="12556" width="6.140625" style="102" customWidth="1"/>
    <col min="12557" max="12557" width="1.42578125" style="102" customWidth="1"/>
    <col min="12558" max="12560" width="6.140625" style="102" customWidth="1"/>
    <col min="12561" max="12561" width="1.42578125" style="102" customWidth="1"/>
    <col min="12562" max="12564" width="6.140625" style="102" customWidth="1"/>
    <col min="12565" max="12565" width="1.42578125" style="102" customWidth="1"/>
    <col min="12566" max="12568" width="6.140625" style="102" customWidth="1"/>
    <col min="12569" max="12569" width="1.42578125" style="102" customWidth="1"/>
    <col min="12570" max="12572" width="6.140625" style="102" customWidth="1"/>
    <col min="12573" max="12573" width="2.140625" style="102" customWidth="1"/>
    <col min="12574" max="12574" width="17" style="102" customWidth="1"/>
    <col min="12575" max="12577" width="6.140625" style="102" customWidth="1"/>
    <col min="12578" max="12578" width="1.42578125" style="102" customWidth="1"/>
    <col min="12579" max="12581" width="6.140625" style="102" customWidth="1"/>
    <col min="12582" max="12582" width="1.42578125" style="102" customWidth="1"/>
    <col min="12583" max="12585" width="6.140625" style="102" customWidth="1"/>
    <col min="12586" max="12586" width="1.42578125" style="102" customWidth="1"/>
    <col min="12587" max="12589" width="6.140625" style="102" customWidth="1"/>
    <col min="12590" max="12590" width="1.42578125" style="102" customWidth="1"/>
    <col min="12591" max="12593" width="6.140625" style="102" customWidth="1"/>
    <col min="12594" max="12594" width="1.42578125" style="102" customWidth="1"/>
    <col min="12595" max="12597" width="6.140625" style="102" customWidth="1"/>
    <col min="12598" max="12598" width="1.42578125" style="102" customWidth="1"/>
    <col min="12599" max="12601" width="6.140625" style="102" customWidth="1"/>
    <col min="12602" max="12800" width="11.42578125" style="102"/>
    <col min="12801" max="12801" width="19.28515625" style="102" customWidth="1"/>
    <col min="12802" max="12804" width="7.42578125" style="102" bestFit="1" customWidth="1"/>
    <col min="12805" max="12805" width="1.42578125" style="102" customWidth="1"/>
    <col min="12806" max="12808" width="6.140625" style="102" customWidth="1"/>
    <col min="12809" max="12809" width="1.42578125" style="102" customWidth="1"/>
    <col min="12810" max="12812" width="6.140625" style="102" customWidth="1"/>
    <col min="12813" max="12813" width="1.42578125" style="102" customWidth="1"/>
    <col min="12814" max="12816" width="6.140625" style="102" customWidth="1"/>
    <col min="12817" max="12817" width="1.42578125" style="102" customWidth="1"/>
    <col min="12818" max="12820" width="6.140625" style="102" customWidth="1"/>
    <col min="12821" max="12821" width="1.42578125" style="102" customWidth="1"/>
    <col min="12822" max="12824" width="6.140625" style="102" customWidth="1"/>
    <col min="12825" max="12825" width="1.42578125" style="102" customWidth="1"/>
    <col min="12826" max="12828" width="6.140625" style="102" customWidth="1"/>
    <col min="12829" max="12829" width="2.140625" style="102" customWidth="1"/>
    <col min="12830" max="12830" width="17" style="102" customWidth="1"/>
    <col min="12831" max="12833" width="6.140625" style="102" customWidth="1"/>
    <col min="12834" max="12834" width="1.42578125" style="102" customWidth="1"/>
    <col min="12835" max="12837" width="6.140625" style="102" customWidth="1"/>
    <col min="12838" max="12838" width="1.42578125" style="102" customWidth="1"/>
    <col min="12839" max="12841" width="6.140625" style="102" customWidth="1"/>
    <col min="12842" max="12842" width="1.42578125" style="102" customWidth="1"/>
    <col min="12843" max="12845" width="6.140625" style="102" customWidth="1"/>
    <col min="12846" max="12846" width="1.42578125" style="102" customWidth="1"/>
    <col min="12847" max="12849" width="6.140625" style="102" customWidth="1"/>
    <col min="12850" max="12850" width="1.42578125" style="102" customWidth="1"/>
    <col min="12851" max="12853" width="6.140625" style="102" customWidth="1"/>
    <col min="12854" max="12854" width="1.42578125" style="102" customWidth="1"/>
    <col min="12855" max="12857" width="6.140625" style="102" customWidth="1"/>
    <col min="12858" max="13056" width="11.42578125" style="102"/>
    <col min="13057" max="13057" width="19.28515625" style="102" customWidth="1"/>
    <col min="13058" max="13060" width="7.42578125" style="102" bestFit="1" customWidth="1"/>
    <col min="13061" max="13061" width="1.42578125" style="102" customWidth="1"/>
    <col min="13062" max="13064" width="6.140625" style="102" customWidth="1"/>
    <col min="13065" max="13065" width="1.42578125" style="102" customWidth="1"/>
    <col min="13066" max="13068" width="6.140625" style="102" customWidth="1"/>
    <col min="13069" max="13069" width="1.42578125" style="102" customWidth="1"/>
    <col min="13070" max="13072" width="6.140625" style="102" customWidth="1"/>
    <col min="13073" max="13073" width="1.42578125" style="102" customWidth="1"/>
    <col min="13074" max="13076" width="6.140625" style="102" customWidth="1"/>
    <col min="13077" max="13077" width="1.42578125" style="102" customWidth="1"/>
    <col min="13078" max="13080" width="6.140625" style="102" customWidth="1"/>
    <col min="13081" max="13081" width="1.42578125" style="102" customWidth="1"/>
    <col min="13082" max="13084" width="6.140625" style="102" customWidth="1"/>
    <col min="13085" max="13085" width="2.140625" style="102" customWidth="1"/>
    <col min="13086" max="13086" width="17" style="102" customWidth="1"/>
    <col min="13087" max="13089" width="6.140625" style="102" customWidth="1"/>
    <col min="13090" max="13090" width="1.42578125" style="102" customWidth="1"/>
    <col min="13091" max="13093" width="6.140625" style="102" customWidth="1"/>
    <col min="13094" max="13094" width="1.42578125" style="102" customWidth="1"/>
    <col min="13095" max="13097" width="6.140625" style="102" customWidth="1"/>
    <col min="13098" max="13098" width="1.42578125" style="102" customWidth="1"/>
    <col min="13099" max="13101" width="6.140625" style="102" customWidth="1"/>
    <col min="13102" max="13102" width="1.42578125" style="102" customWidth="1"/>
    <col min="13103" max="13105" width="6.140625" style="102" customWidth="1"/>
    <col min="13106" max="13106" width="1.42578125" style="102" customWidth="1"/>
    <col min="13107" max="13109" width="6.140625" style="102" customWidth="1"/>
    <col min="13110" max="13110" width="1.42578125" style="102" customWidth="1"/>
    <col min="13111" max="13113" width="6.140625" style="102" customWidth="1"/>
    <col min="13114" max="13312" width="11.42578125" style="102"/>
    <col min="13313" max="13313" width="19.28515625" style="102" customWidth="1"/>
    <col min="13314" max="13316" width="7.42578125" style="102" bestFit="1" customWidth="1"/>
    <col min="13317" max="13317" width="1.42578125" style="102" customWidth="1"/>
    <col min="13318" max="13320" width="6.140625" style="102" customWidth="1"/>
    <col min="13321" max="13321" width="1.42578125" style="102" customWidth="1"/>
    <col min="13322" max="13324" width="6.140625" style="102" customWidth="1"/>
    <col min="13325" max="13325" width="1.42578125" style="102" customWidth="1"/>
    <col min="13326" max="13328" width="6.140625" style="102" customWidth="1"/>
    <col min="13329" max="13329" width="1.42578125" style="102" customWidth="1"/>
    <col min="13330" max="13332" width="6.140625" style="102" customWidth="1"/>
    <col min="13333" max="13333" width="1.42578125" style="102" customWidth="1"/>
    <col min="13334" max="13336" width="6.140625" style="102" customWidth="1"/>
    <col min="13337" max="13337" width="1.42578125" style="102" customWidth="1"/>
    <col min="13338" max="13340" width="6.140625" style="102" customWidth="1"/>
    <col min="13341" max="13341" width="2.140625" style="102" customWidth="1"/>
    <col min="13342" max="13342" width="17" style="102" customWidth="1"/>
    <col min="13343" max="13345" width="6.140625" style="102" customWidth="1"/>
    <col min="13346" max="13346" width="1.42578125" style="102" customWidth="1"/>
    <col min="13347" max="13349" width="6.140625" style="102" customWidth="1"/>
    <col min="13350" max="13350" width="1.42578125" style="102" customWidth="1"/>
    <col min="13351" max="13353" width="6.140625" style="102" customWidth="1"/>
    <col min="13354" max="13354" width="1.42578125" style="102" customWidth="1"/>
    <col min="13355" max="13357" width="6.140625" style="102" customWidth="1"/>
    <col min="13358" max="13358" width="1.42578125" style="102" customWidth="1"/>
    <col min="13359" max="13361" width="6.140625" style="102" customWidth="1"/>
    <col min="13362" max="13362" width="1.42578125" style="102" customWidth="1"/>
    <col min="13363" max="13365" width="6.140625" style="102" customWidth="1"/>
    <col min="13366" max="13366" width="1.42578125" style="102" customWidth="1"/>
    <col min="13367" max="13369" width="6.140625" style="102" customWidth="1"/>
    <col min="13370" max="13568" width="11.42578125" style="102"/>
    <col min="13569" max="13569" width="19.28515625" style="102" customWidth="1"/>
    <col min="13570" max="13572" width="7.42578125" style="102" bestFit="1" customWidth="1"/>
    <col min="13573" max="13573" width="1.42578125" style="102" customWidth="1"/>
    <col min="13574" max="13576" width="6.140625" style="102" customWidth="1"/>
    <col min="13577" max="13577" width="1.42578125" style="102" customWidth="1"/>
    <col min="13578" max="13580" width="6.140625" style="102" customWidth="1"/>
    <col min="13581" max="13581" width="1.42578125" style="102" customWidth="1"/>
    <col min="13582" max="13584" width="6.140625" style="102" customWidth="1"/>
    <col min="13585" max="13585" width="1.42578125" style="102" customWidth="1"/>
    <col min="13586" max="13588" width="6.140625" style="102" customWidth="1"/>
    <col min="13589" max="13589" width="1.42578125" style="102" customWidth="1"/>
    <col min="13590" max="13592" width="6.140625" style="102" customWidth="1"/>
    <col min="13593" max="13593" width="1.42578125" style="102" customWidth="1"/>
    <col min="13594" max="13596" width="6.140625" style="102" customWidth="1"/>
    <col min="13597" max="13597" width="2.140625" style="102" customWidth="1"/>
    <col min="13598" max="13598" width="17" style="102" customWidth="1"/>
    <col min="13599" max="13601" width="6.140625" style="102" customWidth="1"/>
    <col min="13602" max="13602" width="1.42578125" style="102" customWidth="1"/>
    <col min="13603" max="13605" width="6.140625" style="102" customWidth="1"/>
    <col min="13606" max="13606" width="1.42578125" style="102" customWidth="1"/>
    <col min="13607" max="13609" width="6.140625" style="102" customWidth="1"/>
    <col min="13610" max="13610" width="1.42578125" style="102" customWidth="1"/>
    <col min="13611" max="13613" width="6.140625" style="102" customWidth="1"/>
    <col min="13614" max="13614" width="1.42578125" style="102" customWidth="1"/>
    <col min="13615" max="13617" width="6.140625" style="102" customWidth="1"/>
    <col min="13618" max="13618" width="1.42578125" style="102" customWidth="1"/>
    <col min="13619" max="13621" width="6.140625" style="102" customWidth="1"/>
    <col min="13622" max="13622" width="1.42578125" style="102" customWidth="1"/>
    <col min="13623" max="13625" width="6.140625" style="102" customWidth="1"/>
    <col min="13626" max="13824" width="11.42578125" style="102"/>
    <col min="13825" max="13825" width="19.28515625" style="102" customWidth="1"/>
    <col min="13826" max="13828" width="7.42578125" style="102" bestFit="1" customWidth="1"/>
    <col min="13829" max="13829" width="1.42578125" style="102" customWidth="1"/>
    <col min="13830" max="13832" width="6.140625" style="102" customWidth="1"/>
    <col min="13833" max="13833" width="1.42578125" style="102" customWidth="1"/>
    <col min="13834" max="13836" width="6.140625" style="102" customWidth="1"/>
    <col min="13837" max="13837" width="1.42578125" style="102" customWidth="1"/>
    <col min="13838" max="13840" width="6.140625" style="102" customWidth="1"/>
    <col min="13841" max="13841" width="1.42578125" style="102" customWidth="1"/>
    <col min="13842" max="13844" width="6.140625" style="102" customWidth="1"/>
    <col min="13845" max="13845" width="1.42578125" style="102" customWidth="1"/>
    <col min="13846" max="13848" width="6.140625" style="102" customWidth="1"/>
    <col min="13849" max="13849" width="1.42578125" style="102" customWidth="1"/>
    <col min="13850" max="13852" width="6.140625" style="102" customWidth="1"/>
    <col min="13853" max="13853" width="2.140625" style="102" customWidth="1"/>
    <col min="13854" max="13854" width="17" style="102" customWidth="1"/>
    <col min="13855" max="13857" width="6.140625" style="102" customWidth="1"/>
    <col min="13858" max="13858" width="1.42578125" style="102" customWidth="1"/>
    <col min="13859" max="13861" width="6.140625" style="102" customWidth="1"/>
    <col min="13862" max="13862" width="1.42578125" style="102" customWidth="1"/>
    <col min="13863" max="13865" width="6.140625" style="102" customWidth="1"/>
    <col min="13866" max="13866" width="1.42578125" style="102" customWidth="1"/>
    <col min="13867" max="13869" width="6.140625" style="102" customWidth="1"/>
    <col min="13870" max="13870" width="1.42578125" style="102" customWidth="1"/>
    <col min="13871" max="13873" width="6.140625" style="102" customWidth="1"/>
    <col min="13874" max="13874" width="1.42578125" style="102" customWidth="1"/>
    <col min="13875" max="13877" width="6.140625" style="102" customWidth="1"/>
    <col min="13878" max="13878" width="1.42578125" style="102" customWidth="1"/>
    <col min="13879" max="13881" width="6.140625" style="102" customWidth="1"/>
    <col min="13882" max="14080" width="11.42578125" style="102"/>
    <col min="14081" max="14081" width="19.28515625" style="102" customWidth="1"/>
    <col min="14082" max="14084" width="7.42578125" style="102" bestFit="1" customWidth="1"/>
    <col min="14085" max="14085" width="1.42578125" style="102" customWidth="1"/>
    <col min="14086" max="14088" width="6.140625" style="102" customWidth="1"/>
    <col min="14089" max="14089" width="1.42578125" style="102" customWidth="1"/>
    <col min="14090" max="14092" width="6.140625" style="102" customWidth="1"/>
    <col min="14093" max="14093" width="1.42578125" style="102" customWidth="1"/>
    <col min="14094" max="14096" width="6.140625" style="102" customWidth="1"/>
    <col min="14097" max="14097" width="1.42578125" style="102" customWidth="1"/>
    <col min="14098" max="14100" width="6.140625" style="102" customWidth="1"/>
    <col min="14101" max="14101" width="1.42578125" style="102" customWidth="1"/>
    <col min="14102" max="14104" width="6.140625" style="102" customWidth="1"/>
    <col min="14105" max="14105" width="1.42578125" style="102" customWidth="1"/>
    <col min="14106" max="14108" width="6.140625" style="102" customWidth="1"/>
    <col min="14109" max="14109" width="2.140625" style="102" customWidth="1"/>
    <col min="14110" max="14110" width="17" style="102" customWidth="1"/>
    <col min="14111" max="14113" width="6.140625" style="102" customWidth="1"/>
    <col min="14114" max="14114" width="1.42578125" style="102" customWidth="1"/>
    <col min="14115" max="14117" width="6.140625" style="102" customWidth="1"/>
    <col min="14118" max="14118" width="1.42578125" style="102" customWidth="1"/>
    <col min="14119" max="14121" width="6.140625" style="102" customWidth="1"/>
    <col min="14122" max="14122" width="1.42578125" style="102" customWidth="1"/>
    <col min="14123" max="14125" width="6.140625" style="102" customWidth="1"/>
    <col min="14126" max="14126" width="1.42578125" style="102" customWidth="1"/>
    <col min="14127" max="14129" width="6.140625" style="102" customWidth="1"/>
    <col min="14130" max="14130" width="1.42578125" style="102" customWidth="1"/>
    <col min="14131" max="14133" width="6.140625" style="102" customWidth="1"/>
    <col min="14134" max="14134" width="1.42578125" style="102" customWidth="1"/>
    <col min="14135" max="14137" width="6.140625" style="102" customWidth="1"/>
    <col min="14138" max="14336" width="11.42578125" style="102"/>
    <col min="14337" max="14337" width="19.28515625" style="102" customWidth="1"/>
    <col min="14338" max="14340" width="7.42578125" style="102" bestFit="1" customWidth="1"/>
    <col min="14341" max="14341" width="1.42578125" style="102" customWidth="1"/>
    <col min="14342" max="14344" width="6.140625" style="102" customWidth="1"/>
    <col min="14345" max="14345" width="1.42578125" style="102" customWidth="1"/>
    <col min="14346" max="14348" width="6.140625" style="102" customWidth="1"/>
    <col min="14349" max="14349" width="1.42578125" style="102" customWidth="1"/>
    <col min="14350" max="14352" width="6.140625" style="102" customWidth="1"/>
    <col min="14353" max="14353" width="1.42578125" style="102" customWidth="1"/>
    <col min="14354" max="14356" width="6.140625" style="102" customWidth="1"/>
    <col min="14357" max="14357" width="1.42578125" style="102" customWidth="1"/>
    <col min="14358" max="14360" width="6.140625" style="102" customWidth="1"/>
    <col min="14361" max="14361" width="1.42578125" style="102" customWidth="1"/>
    <col min="14362" max="14364" width="6.140625" style="102" customWidth="1"/>
    <col min="14365" max="14365" width="2.140625" style="102" customWidth="1"/>
    <col min="14366" max="14366" width="17" style="102" customWidth="1"/>
    <col min="14367" max="14369" width="6.140625" style="102" customWidth="1"/>
    <col min="14370" max="14370" width="1.42578125" style="102" customWidth="1"/>
    <col min="14371" max="14373" width="6.140625" style="102" customWidth="1"/>
    <col min="14374" max="14374" width="1.42578125" style="102" customWidth="1"/>
    <col min="14375" max="14377" width="6.140625" style="102" customWidth="1"/>
    <col min="14378" max="14378" width="1.42578125" style="102" customWidth="1"/>
    <col min="14379" max="14381" width="6.140625" style="102" customWidth="1"/>
    <col min="14382" max="14382" width="1.42578125" style="102" customWidth="1"/>
    <col min="14383" max="14385" width="6.140625" style="102" customWidth="1"/>
    <col min="14386" max="14386" width="1.42578125" style="102" customWidth="1"/>
    <col min="14387" max="14389" width="6.140625" style="102" customWidth="1"/>
    <col min="14390" max="14390" width="1.42578125" style="102" customWidth="1"/>
    <col min="14391" max="14393" width="6.140625" style="102" customWidth="1"/>
    <col min="14394" max="14592" width="11.42578125" style="102"/>
    <col min="14593" max="14593" width="19.28515625" style="102" customWidth="1"/>
    <col min="14594" max="14596" width="7.42578125" style="102" bestFit="1" customWidth="1"/>
    <col min="14597" max="14597" width="1.42578125" style="102" customWidth="1"/>
    <col min="14598" max="14600" width="6.140625" style="102" customWidth="1"/>
    <col min="14601" max="14601" width="1.42578125" style="102" customWidth="1"/>
    <col min="14602" max="14604" width="6.140625" style="102" customWidth="1"/>
    <col min="14605" max="14605" width="1.42578125" style="102" customWidth="1"/>
    <col min="14606" max="14608" width="6.140625" style="102" customWidth="1"/>
    <col min="14609" max="14609" width="1.42578125" style="102" customWidth="1"/>
    <col min="14610" max="14612" width="6.140625" style="102" customWidth="1"/>
    <col min="14613" max="14613" width="1.42578125" style="102" customWidth="1"/>
    <col min="14614" max="14616" width="6.140625" style="102" customWidth="1"/>
    <col min="14617" max="14617" width="1.42578125" style="102" customWidth="1"/>
    <col min="14618" max="14620" width="6.140625" style="102" customWidth="1"/>
    <col min="14621" max="14621" width="2.140625" style="102" customWidth="1"/>
    <col min="14622" max="14622" width="17" style="102" customWidth="1"/>
    <col min="14623" max="14625" width="6.140625" style="102" customWidth="1"/>
    <col min="14626" max="14626" width="1.42578125" style="102" customWidth="1"/>
    <col min="14627" max="14629" width="6.140625" style="102" customWidth="1"/>
    <col min="14630" max="14630" width="1.42578125" style="102" customWidth="1"/>
    <col min="14631" max="14633" width="6.140625" style="102" customWidth="1"/>
    <col min="14634" max="14634" width="1.42578125" style="102" customWidth="1"/>
    <col min="14635" max="14637" width="6.140625" style="102" customWidth="1"/>
    <col min="14638" max="14638" width="1.42578125" style="102" customWidth="1"/>
    <col min="14639" max="14641" width="6.140625" style="102" customWidth="1"/>
    <col min="14642" max="14642" width="1.42578125" style="102" customWidth="1"/>
    <col min="14643" max="14645" width="6.140625" style="102" customWidth="1"/>
    <col min="14646" max="14646" width="1.42578125" style="102" customWidth="1"/>
    <col min="14647" max="14649" width="6.140625" style="102" customWidth="1"/>
    <col min="14650" max="14848" width="11.42578125" style="102"/>
    <col min="14849" max="14849" width="19.28515625" style="102" customWidth="1"/>
    <col min="14850" max="14852" width="7.42578125" style="102" bestFit="1" customWidth="1"/>
    <col min="14853" max="14853" width="1.42578125" style="102" customWidth="1"/>
    <col min="14854" max="14856" width="6.140625" style="102" customWidth="1"/>
    <col min="14857" max="14857" width="1.42578125" style="102" customWidth="1"/>
    <col min="14858" max="14860" width="6.140625" style="102" customWidth="1"/>
    <col min="14861" max="14861" width="1.42578125" style="102" customWidth="1"/>
    <col min="14862" max="14864" width="6.140625" style="102" customWidth="1"/>
    <col min="14865" max="14865" width="1.42578125" style="102" customWidth="1"/>
    <col min="14866" max="14868" width="6.140625" style="102" customWidth="1"/>
    <col min="14869" max="14869" width="1.42578125" style="102" customWidth="1"/>
    <col min="14870" max="14872" width="6.140625" style="102" customWidth="1"/>
    <col min="14873" max="14873" width="1.42578125" style="102" customWidth="1"/>
    <col min="14874" max="14876" width="6.140625" style="102" customWidth="1"/>
    <col min="14877" max="14877" width="2.140625" style="102" customWidth="1"/>
    <col min="14878" max="14878" width="17" style="102" customWidth="1"/>
    <col min="14879" max="14881" width="6.140625" style="102" customWidth="1"/>
    <col min="14882" max="14882" width="1.42578125" style="102" customWidth="1"/>
    <col min="14883" max="14885" width="6.140625" style="102" customWidth="1"/>
    <col min="14886" max="14886" width="1.42578125" style="102" customWidth="1"/>
    <col min="14887" max="14889" width="6.140625" style="102" customWidth="1"/>
    <col min="14890" max="14890" width="1.42578125" style="102" customWidth="1"/>
    <col min="14891" max="14893" width="6.140625" style="102" customWidth="1"/>
    <col min="14894" max="14894" width="1.42578125" style="102" customWidth="1"/>
    <col min="14895" max="14897" width="6.140625" style="102" customWidth="1"/>
    <col min="14898" max="14898" width="1.42578125" style="102" customWidth="1"/>
    <col min="14899" max="14901" width="6.140625" style="102" customWidth="1"/>
    <col min="14902" max="14902" width="1.42578125" style="102" customWidth="1"/>
    <col min="14903" max="14905" width="6.140625" style="102" customWidth="1"/>
    <col min="14906" max="15104" width="11.42578125" style="102"/>
    <col min="15105" max="15105" width="19.28515625" style="102" customWidth="1"/>
    <col min="15106" max="15108" width="7.42578125" style="102" bestFit="1" customWidth="1"/>
    <col min="15109" max="15109" width="1.42578125" style="102" customWidth="1"/>
    <col min="15110" max="15112" width="6.140625" style="102" customWidth="1"/>
    <col min="15113" max="15113" width="1.42578125" style="102" customWidth="1"/>
    <col min="15114" max="15116" width="6.140625" style="102" customWidth="1"/>
    <col min="15117" max="15117" width="1.42578125" style="102" customWidth="1"/>
    <col min="15118" max="15120" width="6.140625" style="102" customWidth="1"/>
    <col min="15121" max="15121" width="1.42578125" style="102" customWidth="1"/>
    <col min="15122" max="15124" width="6.140625" style="102" customWidth="1"/>
    <col min="15125" max="15125" width="1.42578125" style="102" customWidth="1"/>
    <col min="15126" max="15128" width="6.140625" style="102" customWidth="1"/>
    <col min="15129" max="15129" width="1.42578125" style="102" customWidth="1"/>
    <col min="15130" max="15132" width="6.140625" style="102" customWidth="1"/>
    <col min="15133" max="15133" width="2.140625" style="102" customWidth="1"/>
    <col min="15134" max="15134" width="17" style="102" customWidth="1"/>
    <col min="15135" max="15137" width="6.140625" style="102" customWidth="1"/>
    <col min="15138" max="15138" width="1.42578125" style="102" customWidth="1"/>
    <col min="15139" max="15141" width="6.140625" style="102" customWidth="1"/>
    <col min="15142" max="15142" width="1.42578125" style="102" customWidth="1"/>
    <col min="15143" max="15145" width="6.140625" style="102" customWidth="1"/>
    <col min="15146" max="15146" width="1.42578125" style="102" customWidth="1"/>
    <col min="15147" max="15149" width="6.140625" style="102" customWidth="1"/>
    <col min="15150" max="15150" width="1.42578125" style="102" customWidth="1"/>
    <col min="15151" max="15153" width="6.140625" style="102" customWidth="1"/>
    <col min="15154" max="15154" width="1.42578125" style="102" customWidth="1"/>
    <col min="15155" max="15157" width="6.140625" style="102" customWidth="1"/>
    <col min="15158" max="15158" width="1.42578125" style="102" customWidth="1"/>
    <col min="15159" max="15161" width="6.140625" style="102" customWidth="1"/>
    <col min="15162" max="15360" width="11.42578125" style="102"/>
    <col min="15361" max="15361" width="19.28515625" style="102" customWidth="1"/>
    <col min="15362" max="15364" width="7.42578125" style="102" bestFit="1" customWidth="1"/>
    <col min="15365" max="15365" width="1.42578125" style="102" customWidth="1"/>
    <col min="15366" max="15368" width="6.140625" style="102" customWidth="1"/>
    <col min="15369" max="15369" width="1.42578125" style="102" customWidth="1"/>
    <col min="15370" max="15372" width="6.140625" style="102" customWidth="1"/>
    <col min="15373" max="15373" width="1.42578125" style="102" customWidth="1"/>
    <col min="15374" max="15376" width="6.140625" style="102" customWidth="1"/>
    <col min="15377" max="15377" width="1.42578125" style="102" customWidth="1"/>
    <col min="15378" max="15380" width="6.140625" style="102" customWidth="1"/>
    <col min="15381" max="15381" width="1.42578125" style="102" customWidth="1"/>
    <col min="15382" max="15384" width="6.140625" style="102" customWidth="1"/>
    <col min="15385" max="15385" width="1.42578125" style="102" customWidth="1"/>
    <col min="15386" max="15388" width="6.140625" style="102" customWidth="1"/>
    <col min="15389" max="15389" width="2.140625" style="102" customWidth="1"/>
    <col min="15390" max="15390" width="17" style="102" customWidth="1"/>
    <col min="15391" max="15393" width="6.140625" style="102" customWidth="1"/>
    <col min="15394" max="15394" width="1.42578125" style="102" customWidth="1"/>
    <col min="15395" max="15397" width="6.140625" style="102" customWidth="1"/>
    <col min="15398" max="15398" width="1.42578125" style="102" customWidth="1"/>
    <col min="15399" max="15401" width="6.140625" style="102" customWidth="1"/>
    <col min="15402" max="15402" width="1.42578125" style="102" customWidth="1"/>
    <col min="15403" max="15405" width="6.140625" style="102" customWidth="1"/>
    <col min="15406" max="15406" width="1.42578125" style="102" customWidth="1"/>
    <col min="15407" max="15409" width="6.140625" style="102" customWidth="1"/>
    <col min="15410" max="15410" width="1.42578125" style="102" customWidth="1"/>
    <col min="15411" max="15413" width="6.140625" style="102" customWidth="1"/>
    <col min="15414" max="15414" width="1.42578125" style="102" customWidth="1"/>
    <col min="15415" max="15417" width="6.140625" style="102" customWidth="1"/>
    <col min="15418" max="15616" width="11.42578125" style="102"/>
    <col min="15617" max="15617" width="19.28515625" style="102" customWidth="1"/>
    <col min="15618" max="15620" width="7.42578125" style="102" bestFit="1" customWidth="1"/>
    <col min="15621" max="15621" width="1.42578125" style="102" customWidth="1"/>
    <col min="15622" max="15624" width="6.140625" style="102" customWidth="1"/>
    <col min="15625" max="15625" width="1.42578125" style="102" customWidth="1"/>
    <col min="15626" max="15628" width="6.140625" style="102" customWidth="1"/>
    <col min="15629" max="15629" width="1.42578125" style="102" customWidth="1"/>
    <col min="15630" max="15632" width="6.140625" style="102" customWidth="1"/>
    <col min="15633" max="15633" width="1.42578125" style="102" customWidth="1"/>
    <col min="15634" max="15636" width="6.140625" style="102" customWidth="1"/>
    <col min="15637" max="15637" width="1.42578125" style="102" customWidth="1"/>
    <col min="15638" max="15640" width="6.140625" style="102" customWidth="1"/>
    <col min="15641" max="15641" width="1.42578125" style="102" customWidth="1"/>
    <col min="15642" max="15644" width="6.140625" style="102" customWidth="1"/>
    <col min="15645" max="15645" width="2.140625" style="102" customWidth="1"/>
    <col min="15646" max="15646" width="17" style="102" customWidth="1"/>
    <col min="15647" max="15649" width="6.140625" style="102" customWidth="1"/>
    <col min="15650" max="15650" width="1.42578125" style="102" customWidth="1"/>
    <col min="15651" max="15653" width="6.140625" style="102" customWidth="1"/>
    <col min="15654" max="15654" width="1.42578125" style="102" customWidth="1"/>
    <col min="15655" max="15657" width="6.140625" style="102" customWidth="1"/>
    <col min="15658" max="15658" width="1.42578125" style="102" customWidth="1"/>
    <col min="15659" max="15661" width="6.140625" style="102" customWidth="1"/>
    <col min="15662" max="15662" width="1.42578125" style="102" customWidth="1"/>
    <col min="15663" max="15665" width="6.140625" style="102" customWidth="1"/>
    <col min="15666" max="15666" width="1.42578125" style="102" customWidth="1"/>
    <col min="15667" max="15669" width="6.140625" style="102" customWidth="1"/>
    <col min="15670" max="15670" width="1.42578125" style="102" customWidth="1"/>
    <col min="15671" max="15673" width="6.140625" style="102" customWidth="1"/>
    <col min="15674" max="15872" width="11.42578125" style="102"/>
    <col min="15873" max="15873" width="19.28515625" style="102" customWidth="1"/>
    <col min="15874" max="15876" width="7.42578125" style="102" bestFit="1" customWidth="1"/>
    <col min="15877" max="15877" width="1.42578125" style="102" customWidth="1"/>
    <col min="15878" max="15880" width="6.140625" style="102" customWidth="1"/>
    <col min="15881" max="15881" width="1.42578125" style="102" customWidth="1"/>
    <col min="15882" max="15884" width="6.140625" style="102" customWidth="1"/>
    <col min="15885" max="15885" width="1.42578125" style="102" customWidth="1"/>
    <col min="15886" max="15888" width="6.140625" style="102" customWidth="1"/>
    <col min="15889" max="15889" width="1.42578125" style="102" customWidth="1"/>
    <col min="15890" max="15892" width="6.140625" style="102" customWidth="1"/>
    <col min="15893" max="15893" width="1.42578125" style="102" customWidth="1"/>
    <col min="15894" max="15896" width="6.140625" style="102" customWidth="1"/>
    <col min="15897" max="15897" width="1.42578125" style="102" customWidth="1"/>
    <col min="15898" max="15900" width="6.140625" style="102" customWidth="1"/>
    <col min="15901" max="15901" width="2.140625" style="102" customWidth="1"/>
    <col min="15902" max="15902" width="17" style="102" customWidth="1"/>
    <col min="15903" max="15905" width="6.140625" style="102" customWidth="1"/>
    <col min="15906" max="15906" width="1.42578125" style="102" customWidth="1"/>
    <col min="15907" max="15909" width="6.140625" style="102" customWidth="1"/>
    <col min="15910" max="15910" width="1.42578125" style="102" customWidth="1"/>
    <col min="15911" max="15913" width="6.140625" style="102" customWidth="1"/>
    <col min="15914" max="15914" width="1.42578125" style="102" customWidth="1"/>
    <col min="15915" max="15917" width="6.140625" style="102" customWidth="1"/>
    <col min="15918" max="15918" width="1.42578125" style="102" customWidth="1"/>
    <col min="15919" max="15921" width="6.140625" style="102" customWidth="1"/>
    <col min="15922" max="15922" width="1.42578125" style="102" customWidth="1"/>
    <col min="15923" max="15925" width="6.140625" style="102" customWidth="1"/>
    <col min="15926" max="15926" width="1.42578125" style="102" customWidth="1"/>
    <col min="15927" max="15929" width="6.140625" style="102" customWidth="1"/>
    <col min="15930" max="16128" width="11.42578125" style="102"/>
    <col min="16129" max="16129" width="19.28515625" style="102" customWidth="1"/>
    <col min="16130" max="16132" width="7.42578125" style="102" bestFit="1" customWidth="1"/>
    <col min="16133" max="16133" width="1.42578125" style="102" customWidth="1"/>
    <col min="16134" max="16136" width="6.140625" style="102" customWidth="1"/>
    <col min="16137" max="16137" width="1.42578125" style="102" customWidth="1"/>
    <col min="16138" max="16140" width="6.140625" style="102" customWidth="1"/>
    <col min="16141" max="16141" width="1.42578125" style="102" customWidth="1"/>
    <col min="16142" max="16144" width="6.140625" style="102" customWidth="1"/>
    <col min="16145" max="16145" width="1.42578125" style="102" customWidth="1"/>
    <col min="16146" max="16148" width="6.140625" style="102" customWidth="1"/>
    <col min="16149" max="16149" width="1.42578125" style="102" customWidth="1"/>
    <col min="16150" max="16152" width="6.140625" style="102" customWidth="1"/>
    <col min="16153" max="16153" width="1.42578125" style="102" customWidth="1"/>
    <col min="16154" max="16156" width="6.140625" style="102" customWidth="1"/>
    <col min="16157" max="16157" width="2.140625" style="102" customWidth="1"/>
    <col min="16158" max="16158" width="17" style="102" customWidth="1"/>
    <col min="16159" max="16161" width="6.140625" style="102" customWidth="1"/>
    <col min="16162" max="16162" width="1.42578125" style="102" customWidth="1"/>
    <col min="16163" max="16165" width="6.140625" style="102" customWidth="1"/>
    <col min="16166" max="16166" width="1.42578125" style="102" customWidth="1"/>
    <col min="16167" max="16169" width="6.140625" style="102" customWidth="1"/>
    <col min="16170" max="16170" width="1.42578125" style="102" customWidth="1"/>
    <col min="16171" max="16173" width="6.140625" style="102" customWidth="1"/>
    <col min="16174" max="16174" width="1.42578125" style="102" customWidth="1"/>
    <col min="16175" max="16177" width="6.140625" style="102" customWidth="1"/>
    <col min="16178" max="16178" width="1.42578125" style="102" customWidth="1"/>
    <col min="16179" max="16181" width="6.140625" style="102" customWidth="1"/>
    <col min="16182" max="16182" width="1.42578125" style="102" customWidth="1"/>
    <col min="16183" max="16185" width="6.140625" style="102" customWidth="1"/>
    <col min="16186" max="16384" width="11.42578125" style="102"/>
  </cols>
  <sheetData>
    <row r="1" spans="1:62" ht="15" customHeight="1" x14ac:dyDescent="0.2">
      <c r="Z1" s="29"/>
      <c r="AA1" s="308" t="s">
        <v>356</v>
      </c>
      <c r="AB1" s="308"/>
      <c r="BF1" s="29"/>
      <c r="BG1" s="308" t="s">
        <v>356</v>
      </c>
      <c r="BH1" s="308"/>
    </row>
    <row r="2" spans="1:62" ht="15" customHeight="1" x14ac:dyDescent="0.2">
      <c r="Z2" s="30"/>
      <c r="AA2" s="308"/>
      <c r="AB2" s="308"/>
      <c r="BF2" s="30"/>
      <c r="BG2" s="308"/>
      <c r="BH2" s="308"/>
    </row>
    <row r="3" spans="1:62" ht="15" customHeight="1" x14ac:dyDescent="0.2">
      <c r="A3" s="326" t="s">
        <v>315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D3" s="326" t="s">
        <v>316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2" ht="15" customHeight="1" x14ac:dyDescent="0.2">
      <c r="A4" s="325" t="s">
        <v>343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D4" s="325" t="s">
        <v>344</v>
      </c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</row>
    <row r="5" spans="1:62" ht="15" customHeight="1" x14ac:dyDescent="0.2">
      <c r="A5" s="321" t="s">
        <v>254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D5" s="321" t="s">
        <v>254</v>
      </c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102"/>
    </row>
    <row r="6" spans="1:62" ht="15" customHeight="1" x14ac:dyDescent="0.2">
      <c r="A6" s="321" t="s">
        <v>264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D6" s="321" t="s">
        <v>264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102"/>
    </row>
    <row r="7" spans="1:62" ht="15" customHeight="1" x14ac:dyDescent="0.2">
      <c r="A7" s="321" t="s">
        <v>248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D7" s="321" t="s">
        <v>248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102"/>
    </row>
    <row r="8" spans="1:62" ht="15" customHeight="1" x14ac:dyDescent="0.2">
      <c r="A8" s="321" t="s">
        <v>513</v>
      </c>
      <c r="B8" s="321"/>
      <c r="C8" s="321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D8" s="321" t="s">
        <v>513</v>
      </c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102"/>
    </row>
    <row r="9" spans="1:62" ht="15" customHeight="1" thickBot="1" x14ac:dyDescent="0.25">
      <c r="A9" s="100"/>
      <c r="B9" s="142"/>
      <c r="C9" s="100"/>
      <c r="D9" s="100"/>
      <c r="E9" s="100"/>
      <c r="F9" s="101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D9" s="100"/>
      <c r="AE9" s="142"/>
      <c r="AF9" s="100"/>
      <c r="AG9" s="100"/>
      <c r="AH9" s="100"/>
      <c r="AI9" s="101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2"/>
    </row>
    <row r="10" spans="1:62" ht="15" customHeight="1" x14ac:dyDescent="0.2">
      <c r="A10" s="323" t="s">
        <v>260</v>
      </c>
      <c r="B10" s="316" t="s">
        <v>19</v>
      </c>
      <c r="C10" s="316"/>
      <c r="D10" s="316"/>
      <c r="E10" s="109"/>
      <c r="F10" s="316" t="s">
        <v>116</v>
      </c>
      <c r="G10" s="316"/>
      <c r="H10" s="316"/>
      <c r="I10" s="109"/>
      <c r="J10" s="316" t="s">
        <v>117</v>
      </c>
      <c r="K10" s="316"/>
      <c r="L10" s="316"/>
      <c r="M10" s="109"/>
      <c r="N10" s="316" t="s">
        <v>118</v>
      </c>
      <c r="O10" s="316"/>
      <c r="P10" s="316"/>
      <c r="Q10" s="109"/>
      <c r="R10" s="316" t="s">
        <v>119</v>
      </c>
      <c r="S10" s="316"/>
      <c r="T10" s="316"/>
      <c r="U10" s="109"/>
      <c r="V10" s="316" t="s">
        <v>120</v>
      </c>
      <c r="W10" s="316"/>
      <c r="X10" s="316"/>
      <c r="Y10" s="109"/>
      <c r="Z10" s="316" t="s">
        <v>121</v>
      </c>
      <c r="AA10" s="316"/>
      <c r="AB10" s="316"/>
      <c r="AD10" s="323" t="s">
        <v>260</v>
      </c>
      <c r="AE10" s="316" t="s">
        <v>19</v>
      </c>
      <c r="AF10" s="316"/>
      <c r="AG10" s="316"/>
      <c r="AH10" s="109"/>
      <c r="AI10" s="316" t="s">
        <v>116</v>
      </c>
      <c r="AJ10" s="316"/>
      <c r="AK10" s="316"/>
      <c r="AL10" s="109"/>
      <c r="AM10" s="316" t="s">
        <v>117</v>
      </c>
      <c r="AN10" s="316"/>
      <c r="AO10" s="316"/>
      <c r="AP10" s="109"/>
      <c r="AQ10" s="316" t="s">
        <v>118</v>
      </c>
      <c r="AR10" s="316"/>
      <c r="AS10" s="316"/>
      <c r="AT10" s="109"/>
      <c r="AU10" s="316" t="s">
        <v>119</v>
      </c>
      <c r="AV10" s="316"/>
      <c r="AW10" s="316"/>
      <c r="AX10" s="109"/>
      <c r="AY10" s="316" t="s">
        <v>120</v>
      </c>
      <c r="AZ10" s="316"/>
      <c r="BA10" s="316"/>
      <c r="BB10" s="109"/>
      <c r="BC10" s="316" t="s">
        <v>121</v>
      </c>
      <c r="BD10" s="316"/>
      <c r="BE10" s="316"/>
      <c r="BF10" s="102"/>
    </row>
    <row r="11" spans="1:62" ht="15" customHeight="1" thickBot="1" x14ac:dyDescent="0.25">
      <c r="A11" s="324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24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  <c r="BF11" s="102"/>
    </row>
    <row r="12" spans="1:62" ht="15" customHeight="1" x14ac:dyDescent="0.2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04"/>
      <c r="AE12" s="98"/>
      <c r="AF12" s="98"/>
      <c r="AG12" s="98"/>
      <c r="AH12" s="99"/>
      <c r="AI12" s="98"/>
      <c r="AJ12" s="98"/>
      <c r="AK12" s="98"/>
      <c r="AL12" s="99"/>
      <c r="AM12" s="98"/>
      <c r="AN12" s="98"/>
      <c r="AO12" s="98"/>
      <c r="AP12" s="99"/>
      <c r="AQ12" s="98"/>
      <c r="AR12" s="98"/>
      <c r="AS12" s="98"/>
      <c r="AT12" s="99"/>
      <c r="AU12" s="98"/>
      <c r="AV12" s="98"/>
      <c r="AW12" s="98"/>
      <c r="AX12" s="99"/>
      <c r="AY12" s="98"/>
      <c r="AZ12" s="98"/>
      <c r="BA12" s="98"/>
      <c r="BB12" s="99"/>
      <c r="BC12" s="98"/>
      <c r="BD12" s="98"/>
      <c r="BE12" s="98"/>
    </row>
    <row r="13" spans="1:62" s="155" customFormat="1" ht="15" customHeight="1" x14ac:dyDescent="0.25">
      <c r="A13" s="151" t="s">
        <v>262</v>
      </c>
      <c r="B13" s="153">
        <f>+F13+J13+N13+R13+V13+Z13</f>
        <v>57009</v>
      </c>
      <c r="C13" s="153">
        <f>+G13+K13+O13+S13+W13+AA13</f>
        <v>26459</v>
      </c>
      <c r="D13" s="153">
        <f>+H13+L13+P13+T13+X13+AB13</f>
        <v>30550</v>
      </c>
      <c r="E13" s="153"/>
      <c r="F13" s="153">
        <f>SUM(F15:F41)</f>
        <v>11661</v>
      </c>
      <c r="G13" s="153">
        <f>SUM(G15:G41)</f>
        <v>5664</v>
      </c>
      <c r="H13" s="153">
        <f>SUM(H15:H41)</f>
        <v>5997</v>
      </c>
      <c r="I13" s="153"/>
      <c r="J13" s="153">
        <f>SUM(J15:J41)</f>
        <v>9219</v>
      </c>
      <c r="K13" s="153">
        <f>SUM(K15:K41)</f>
        <v>4359</v>
      </c>
      <c r="L13" s="153">
        <f>SUM(L15:L41)</f>
        <v>4860</v>
      </c>
      <c r="M13" s="153"/>
      <c r="N13" s="153">
        <f>SUM(N15:N41)</f>
        <v>9122</v>
      </c>
      <c r="O13" s="153">
        <f>SUM(O15:O41)</f>
        <v>4298</v>
      </c>
      <c r="P13" s="153">
        <f>SUM(P15:P41)</f>
        <v>4824</v>
      </c>
      <c r="Q13" s="153"/>
      <c r="R13" s="153">
        <f>SUM(R15:R41)</f>
        <v>8995</v>
      </c>
      <c r="S13" s="153">
        <f>SUM(S15:S41)</f>
        <v>4104</v>
      </c>
      <c r="T13" s="153">
        <f>SUM(T15:T41)</f>
        <v>4891</v>
      </c>
      <c r="U13" s="153"/>
      <c r="V13" s="153">
        <f>SUM(V15:V41)</f>
        <v>8475</v>
      </c>
      <c r="W13" s="153">
        <f>SUM(W15:W41)</f>
        <v>3735</v>
      </c>
      <c r="X13" s="153">
        <f>SUM(X15:X41)</f>
        <v>4740</v>
      </c>
      <c r="Y13" s="153"/>
      <c r="Z13" s="153">
        <f>SUM(Z15:Z41)</f>
        <v>9537</v>
      </c>
      <c r="AA13" s="153">
        <f>SUM(AA15:AA41)</f>
        <v>4299</v>
      </c>
      <c r="AB13" s="153">
        <f>SUM(AB15:AB41)</f>
        <v>5238</v>
      </c>
      <c r="AD13" s="151" t="s">
        <v>262</v>
      </c>
      <c r="AE13" s="159">
        <f>+B13/(B13+B59+B106)*100</f>
        <v>66.216388872756838</v>
      </c>
      <c r="AF13" s="159">
        <f>+C13/(C13+C59+C106)*100</f>
        <v>62.353301597775371</v>
      </c>
      <c r="AG13" s="159">
        <f>+D13/(D13+D59+D106)*100</f>
        <v>69.970912255788917</v>
      </c>
      <c r="AH13" s="160"/>
      <c r="AI13" s="159">
        <f>+F13/(F13+F59+F106)*100</f>
        <v>64.704250360670287</v>
      </c>
      <c r="AJ13" s="159">
        <f>+G13/(G13+G59+G106)*100</f>
        <v>60.837808807733616</v>
      </c>
      <c r="AK13" s="159">
        <f>+H13/(H13+H59+H106)*100</f>
        <v>68.836088154269973</v>
      </c>
      <c r="AL13" s="160"/>
      <c r="AM13" s="159">
        <f>+J13/(J13+J59+J106)*100</f>
        <v>59.17961227371935</v>
      </c>
      <c r="AN13" s="159">
        <f>+K13/(K13+K59+K106)*100</f>
        <v>55.670498084291189</v>
      </c>
      <c r="AO13" s="159">
        <f>+L13/(L13+L59+L106)*100</f>
        <v>62.725864739287559</v>
      </c>
      <c r="AP13" s="160"/>
      <c r="AQ13" s="159">
        <f>+N13/(N13+N59+N106)*100</f>
        <v>69.862908784560005</v>
      </c>
      <c r="AR13" s="159">
        <f>+O13/(O13+O59+O106)*100</f>
        <v>65.88992794726353</v>
      </c>
      <c r="AS13" s="159">
        <f>+P13/(P13+P59+P106)*100</f>
        <v>73.829201101928376</v>
      </c>
      <c r="AT13" s="160"/>
      <c r="AU13" s="159">
        <f>+R13/(R13+R59+R106)*100</f>
        <v>58.783165599268074</v>
      </c>
      <c r="AV13" s="159">
        <f>+S13/(S13+S59+S106)*100</f>
        <v>54.603512506652471</v>
      </c>
      <c r="AW13" s="159">
        <f>+T13/(T13+T59+T106)*100</f>
        <v>62.817878243000258</v>
      </c>
      <c r="AX13" s="160"/>
      <c r="AY13" s="159">
        <f>+V13/(V13+V59+V106)*100</f>
        <v>68.313719168144445</v>
      </c>
      <c r="AZ13" s="159">
        <f>+W13/(W13+W59+W106)*100</f>
        <v>64.131181318681314</v>
      </c>
      <c r="BA13" s="159">
        <f>+X13/(X13+X59+X106)*100</f>
        <v>72.014585232452148</v>
      </c>
      <c r="BB13" s="160"/>
      <c r="BC13" s="159">
        <f>+Z13/(Z13+Z59+Z106)*100</f>
        <v>81.304347826086953</v>
      </c>
      <c r="BD13" s="159">
        <f>+AA13/(AA13+AA59+AA106)*100</f>
        <v>79.156693058368617</v>
      </c>
      <c r="BE13" s="159">
        <f>+AB13/(AB13+AB59+AB106)*100</f>
        <v>83.156056516907455</v>
      </c>
      <c r="BF13" s="97"/>
      <c r="BG13" s="97"/>
      <c r="BH13" s="97"/>
      <c r="BI13" s="97"/>
      <c r="BJ13" s="97"/>
    </row>
    <row r="14" spans="1:62" ht="15" customHeight="1" x14ac:dyDescent="0.2">
      <c r="A14" s="108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D14" s="108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</row>
    <row r="15" spans="1:62" ht="15" customHeight="1" x14ac:dyDescent="0.2">
      <c r="A15" s="108" t="s">
        <v>79</v>
      </c>
      <c r="B15" s="272">
        <v>2914</v>
      </c>
      <c r="C15" s="272">
        <v>1408</v>
      </c>
      <c r="D15" s="272">
        <v>1506</v>
      </c>
      <c r="E15" s="272"/>
      <c r="F15" s="272">
        <v>454</v>
      </c>
      <c r="G15" s="272">
        <v>214</v>
      </c>
      <c r="H15" s="272">
        <v>240</v>
      </c>
      <c r="I15" s="272"/>
      <c r="J15" s="272">
        <v>428</v>
      </c>
      <c r="K15" s="272">
        <v>200</v>
      </c>
      <c r="L15" s="272">
        <v>228</v>
      </c>
      <c r="M15" s="272"/>
      <c r="N15" s="272">
        <v>472</v>
      </c>
      <c r="O15" s="272">
        <v>237</v>
      </c>
      <c r="P15" s="272">
        <v>235</v>
      </c>
      <c r="Q15" s="272"/>
      <c r="R15" s="272">
        <v>505</v>
      </c>
      <c r="S15" s="272">
        <v>267</v>
      </c>
      <c r="T15" s="272">
        <v>238</v>
      </c>
      <c r="U15" s="272"/>
      <c r="V15" s="272">
        <v>460</v>
      </c>
      <c r="W15" s="272">
        <v>210</v>
      </c>
      <c r="X15" s="272">
        <v>250</v>
      </c>
      <c r="Y15" s="272"/>
      <c r="Z15" s="272">
        <v>595</v>
      </c>
      <c r="AA15" s="272">
        <v>280</v>
      </c>
      <c r="AB15" s="272">
        <v>315</v>
      </c>
      <c r="AD15" s="108" t="s">
        <v>79</v>
      </c>
      <c r="AE15" s="103">
        <f t="shared" ref="AE15:AE41" si="0">+B15/(B15+B61+B108)*100</f>
        <v>62.612806188225179</v>
      </c>
      <c r="AF15" s="103">
        <f t="shared" ref="AF15:AF41" si="1">+C15/(C15+C61+C108)*100</f>
        <v>60.533104041272566</v>
      </c>
      <c r="AG15" s="103">
        <f t="shared" ref="AG15:AG41" si="2">+D15/(D15+D61+D108)*100</f>
        <v>64.690721649484544</v>
      </c>
      <c r="AH15" s="143"/>
      <c r="AI15" s="103">
        <f>+F15/(F15+F61+F108)*100</f>
        <v>55.501222493887525</v>
      </c>
      <c r="AJ15" s="103">
        <f>+G15/(G15+G61+G108)*100</f>
        <v>51.196172248803826</v>
      </c>
      <c r="AK15" s="103">
        <f>+H15/(H15+H61+H108)*100</f>
        <v>60</v>
      </c>
      <c r="AL15" s="106"/>
      <c r="AM15" s="103">
        <f>+J15/(J15+J61+J108)*100</f>
        <v>58.39017735334243</v>
      </c>
      <c r="AN15" s="103">
        <f>+K15/(K15+K61+K108)*100</f>
        <v>55.248618784530393</v>
      </c>
      <c r="AO15" s="103">
        <f>+L15/(L15+L61+L108)*100</f>
        <v>61.45552560646901</v>
      </c>
      <c r="AP15" s="106"/>
      <c r="AQ15" s="103">
        <f>+N15/(N15+N61+N108)*100</f>
        <v>66.855524079320119</v>
      </c>
      <c r="AR15" s="103">
        <f>+O15/(O15+O61+O108)*100</f>
        <v>65.109890109890117</v>
      </c>
      <c r="AS15" s="103">
        <f>+P15/(P15+P61+P108)*100</f>
        <v>68.713450292397653</v>
      </c>
      <c r="AT15" s="106"/>
      <c r="AU15" s="103">
        <f t="shared" ref="AU15:AU41" si="3">+R15/(R15+R61+R108)*100</f>
        <v>51.217038539553748</v>
      </c>
      <c r="AV15" s="103">
        <f t="shared" ref="AV15:AV41" si="4">+S15/(S15+S61+S108)*100</f>
        <v>52.455795677799614</v>
      </c>
      <c r="AW15" s="103">
        <f t="shared" ref="AW15:AW41" si="5">+T15/(T15+T61+T108)*100</f>
        <v>49.895178197064986</v>
      </c>
      <c r="AX15" s="106"/>
      <c r="AY15" s="103">
        <f t="shared" ref="AY15:AY41" si="6">+V15/(V15+V61+V108)*100</f>
        <v>64.971751412429384</v>
      </c>
      <c r="AZ15" s="103">
        <f t="shared" ref="AZ15:AZ41" si="7">+W15/(W15+W61+W108)*100</f>
        <v>60.518731988472616</v>
      </c>
      <c r="BA15" s="103">
        <f t="shared" ref="BA15:BA41" si="8">+X15/(X15+X61+X108)*100</f>
        <v>69.252077562326875</v>
      </c>
      <c r="BB15" s="143"/>
      <c r="BC15" s="103">
        <f t="shared" ref="BC15:BC34" si="9">+Z15/(Z15+Z61+Z108)*100</f>
        <v>84.63726884779517</v>
      </c>
      <c r="BD15" s="103">
        <f t="shared" ref="BD15:BD34" si="10">+AA15/(AA15+AA61+AA108)*100</f>
        <v>85.889570552147248</v>
      </c>
      <c r="BE15" s="103">
        <f t="shared" ref="BE15:BE34" si="11">+AB15/(AB15+AB61+AB108)*100</f>
        <v>83.554376657824932</v>
      </c>
    </row>
    <row r="16" spans="1:62" ht="15" customHeight="1" x14ac:dyDescent="0.2">
      <c r="A16" s="108" t="s">
        <v>80</v>
      </c>
      <c r="B16" s="272">
        <v>1741</v>
      </c>
      <c r="C16" s="272">
        <v>823</v>
      </c>
      <c r="D16" s="272">
        <v>918</v>
      </c>
      <c r="E16" s="272"/>
      <c r="F16" s="272">
        <v>224</v>
      </c>
      <c r="G16" s="272">
        <v>115</v>
      </c>
      <c r="H16" s="272">
        <v>109</v>
      </c>
      <c r="I16" s="272"/>
      <c r="J16" s="272">
        <v>164</v>
      </c>
      <c r="K16" s="272">
        <v>81</v>
      </c>
      <c r="L16" s="272">
        <v>83</v>
      </c>
      <c r="M16" s="272"/>
      <c r="N16" s="272">
        <v>154</v>
      </c>
      <c r="O16" s="272">
        <v>74</v>
      </c>
      <c r="P16" s="272">
        <v>80</v>
      </c>
      <c r="Q16" s="272"/>
      <c r="R16" s="272">
        <v>385</v>
      </c>
      <c r="S16" s="272">
        <v>170</v>
      </c>
      <c r="T16" s="272">
        <v>215</v>
      </c>
      <c r="U16" s="272"/>
      <c r="V16" s="272">
        <v>365</v>
      </c>
      <c r="W16" s="272">
        <v>172</v>
      </c>
      <c r="X16" s="272">
        <v>193</v>
      </c>
      <c r="Y16" s="272"/>
      <c r="Z16" s="272">
        <v>449</v>
      </c>
      <c r="AA16" s="272">
        <v>211</v>
      </c>
      <c r="AB16" s="272">
        <v>238</v>
      </c>
      <c r="AD16" s="108" t="s">
        <v>80</v>
      </c>
      <c r="AE16" s="103">
        <f t="shared" si="0"/>
        <v>67.480620155038764</v>
      </c>
      <c r="AF16" s="103">
        <f t="shared" si="1"/>
        <v>64.046692607003891</v>
      </c>
      <c r="AG16" s="103">
        <f t="shared" si="2"/>
        <v>70.888030888030883</v>
      </c>
      <c r="AH16" s="143"/>
      <c r="AI16" s="103">
        <f t="shared" ref="AI16:AK16" si="12">+F16/(F16+F62+F109)*100</f>
        <v>62.222222222222221</v>
      </c>
      <c r="AJ16" s="103">
        <f t="shared" si="12"/>
        <v>59.585492227979273</v>
      </c>
      <c r="AK16" s="103">
        <f t="shared" si="12"/>
        <v>65.269461077844312</v>
      </c>
      <c r="AL16" s="106"/>
      <c r="AM16" s="103">
        <f t="shared" ref="AM16:AO16" si="13">+J16/(J16+J62+J109)*100</f>
        <v>55.972696245733786</v>
      </c>
      <c r="AN16" s="103">
        <f t="shared" si="13"/>
        <v>52.941176470588239</v>
      </c>
      <c r="AO16" s="103">
        <f t="shared" si="13"/>
        <v>59.285714285714285</v>
      </c>
      <c r="AP16" s="106"/>
      <c r="AQ16" s="103">
        <f t="shared" ref="AQ16:AS16" si="14">+N16/(N16+N62+N109)*100</f>
        <v>61.847389558232933</v>
      </c>
      <c r="AR16" s="103">
        <f t="shared" si="14"/>
        <v>59.677419354838712</v>
      </c>
      <c r="AS16" s="103">
        <f t="shared" si="14"/>
        <v>64</v>
      </c>
      <c r="AT16" s="106"/>
      <c r="AU16" s="103">
        <f t="shared" si="3"/>
        <v>61.403508771929829</v>
      </c>
      <c r="AV16" s="103">
        <f t="shared" si="4"/>
        <v>55.374592833876221</v>
      </c>
      <c r="AW16" s="103">
        <f t="shared" si="5"/>
        <v>67.1875</v>
      </c>
      <c r="AX16" s="106"/>
      <c r="AY16" s="103">
        <f t="shared" si="6"/>
        <v>67.970204841713226</v>
      </c>
      <c r="AZ16" s="103">
        <f t="shared" si="7"/>
        <v>66.926070038910495</v>
      </c>
      <c r="BA16" s="103">
        <f t="shared" si="8"/>
        <v>68.928571428571431</v>
      </c>
      <c r="BB16" s="143"/>
      <c r="BC16" s="103">
        <f t="shared" si="9"/>
        <v>87.354085603112836</v>
      </c>
      <c r="BD16" s="103">
        <f t="shared" si="10"/>
        <v>84.063745019920319</v>
      </c>
      <c r="BE16" s="103">
        <f t="shared" si="11"/>
        <v>90.49429657794677</v>
      </c>
    </row>
    <row r="17" spans="1:57" ht="15" customHeight="1" x14ac:dyDescent="0.2">
      <c r="A17" s="108" t="s">
        <v>81</v>
      </c>
      <c r="B17" s="272">
        <v>1256</v>
      </c>
      <c r="C17" s="272">
        <v>480</v>
      </c>
      <c r="D17" s="272">
        <v>776</v>
      </c>
      <c r="E17" s="272"/>
      <c r="F17" s="272">
        <v>60</v>
      </c>
      <c r="G17" s="272">
        <v>31</v>
      </c>
      <c r="H17" s="272">
        <v>29</v>
      </c>
      <c r="I17" s="272"/>
      <c r="J17" s="272">
        <v>21</v>
      </c>
      <c r="K17" s="272">
        <v>10</v>
      </c>
      <c r="L17" s="272">
        <v>11</v>
      </c>
      <c r="M17" s="272"/>
      <c r="N17" s="272">
        <v>0</v>
      </c>
      <c r="O17" s="272">
        <v>0</v>
      </c>
      <c r="P17" s="272">
        <v>0</v>
      </c>
      <c r="Q17" s="272"/>
      <c r="R17" s="272">
        <v>368</v>
      </c>
      <c r="S17" s="272">
        <v>143</v>
      </c>
      <c r="T17" s="272">
        <v>225</v>
      </c>
      <c r="U17" s="272"/>
      <c r="V17" s="272">
        <v>397</v>
      </c>
      <c r="W17" s="272">
        <v>152</v>
      </c>
      <c r="X17" s="272">
        <v>245</v>
      </c>
      <c r="Y17" s="272"/>
      <c r="Z17" s="272">
        <v>410</v>
      </c>
      <c r="AA17" s="272">
        <v>144</v>
      </c>
      <c r="AB17" s="272">
        <v>266</v>
      </c>
      <c r="AD17" s="108" t="s">
        <v>81</v>
      </c>
      <c r="AE17" s="103">
        <f t="shared" si="0"/>
        <v>77.674706246134818</v>
      </c>
      <c r="AF17" s="103">
        <f t="shared" si="1"/>
        <v>77.046548956661326</v>
      </c>
      <c r="AG17" s="103">
        <f t="shared" si="2"/>
        <v>78.068410462776654</v>
      </c>
      <c r="AH17" s="143"/>
      <c r="AI17" s="103">
        <f t="shared" ref="AI17:AK17" si="15">+F17/(F17+F63+F110)*100</f>
        <v>71.428571428571431</v>
      </c>
      <c r="AJ17" s="103">
        <f t="shared" si="15"/>
        <v>73.80952380952381</v>
      </c>
      <c r="AK17" s="103">
        <f t="shared" si="15"/>
        <v>69.047619047619051</v>
      </c>
      <c r="AL17" s="106"/>
      <c r="AM17" s="103">
        <v>0</v>
      </c>
      <c r="AN17" s="103">
        <v>0</v>
      </c>
      <c r="AO17" s="103">
        <v>0</v>
      </c>
      <c r="AP17" s="106"/>
      <c r="AQ17" s="103">
        <v>0</v>
      </c>
      <c r="AR17" s="103">
        <v>0</v>
      </c>
      <c r="AS17" s="103">
        <v>0</v>
      </c>
      <c r="AT17" s="106"/>
      <c r="AU17" s="103">
        <f t="shared" si="3"/>
        <v>64.335664335664333</v>
      </c>
      <c r="AV17" s="103">
        <f t="shared" si="4"/>
        <v>65</v>
      </c>
      <c r="AW17" s="103">
        <f t="shared" si="5"/>
        <v>63.92045454545454</v>
      </c>
      <c r="AX17" s="106"/>
      <c r="AY17" s="103">
        <f t="shared" si="6"/>
        <v>82.024793388429757</v>
      </c>
      <c r="AZ17" s="103">
        <f t="shared" si="7"/>
        <v>80.851063829787222</v>
      </c>
      <c r="BA17" s="103">
        <f t="shared" si="8"/>
        <v>82.770270270270274</v>
      </c>
      <c r="BB17" s="143"/>
      <c r="BC17" s="103">
        <f t="shared" si="9"/>
        <v>95.348837209302332</v>
      </c>
      <c r="BD17" s="103">
        <f t="shared" si="10"/>
        <v>94.117647058823522</v>
      </c>
      <c r="BE17" s="103">
        <f t="shared" si="11"/>
        <v>96.028880866425993</v>
      </c>
    </row>
    <row r="18" spans="1:57" ht="15" customHeight="1" x14ac:dyDescent="0.2">
      <c r="A18" s="108" t="s">
        <v>82</v>
      </c>
      <c r="B18" s="272">
        <v>5498</v>
      </c>
      <c r="C18" s="272">
        <v>2553</v>
      </c>
      <c r="D18" s="272">
        <v>2945</v>
      </c>
      <c r="E18" s="272"/>
      <c r="F18" s="272">
        <v>1082</v>
      </c>
      <c r="G18" s="272">
        <v>536</v>
      </c>
      <c r="H18" s="272">
        <v>546</v>
      </c>
      <c r="I18" s="272"/>
      <c r="J18" s="272">
        <v>840</v>
      </c>
      <c r="K18" s="272">
        <v>410</v>
      </c>
      <c r="L18" s="272">
        <v>430</v>
      </c>
      <c r="M18" s="272"/>
      <c r="N18" s="272">
        <v>790</v>
      </c>
      <c r="O18" s="272">
        <v>371</v>
      </c>
      <c r="P18" s="272">
        <v>419</v>
      </c>
      <c r="Q18" s="272"/>
      <c r="R18" s="272">
        <v>972</v>
      </c>
      <c r="S18" s="272">
        <v>432</v>
      </c>
      <c r="T18" s="272">
        <v>540</v>
      </c>
      <c r="U18" s="272"/>
      <c r="V18" s="272">
        <v>863</v>
      </c>
      <c r="W18" s="272">
        <v>388</v>
      </c>
      <c r="X18" s="272">
        <v>475</v>
      </c>
      <c r="Y18" s="272"/>
      <c r="Z18" s="272">
        <v>951</v>
      </c>
      <c r="AA18" s="272">
        <v>416</v>
      </c>
      <c r="AB18" s="272">
        <v>535</v>
      </c>
      <c r="AD18" s="108" t="s">
        <v>82</v>
      </c>
      <c r="AE18" s="103">
        <f t="shared" si="0"/>
        <v>61.616048414210468</v>
      </c>
      <c r="AF18" s="103">
        <f t="shared" si="1"/>
        <v>58.960739030023092</v>
      </c>
      <c r="AG18" s="103">
        <f t="shared" si="2"/>
        <v>64.119311996516444</v>
      </c>
      <c r="AH18" s="143"/>
      <c r="AI18" s="103">
        <f t="shared" ref="AI18:AI41" si="16">+F18/(F18+F64+F111)*100</f>
        <v>61.060948081264108</v>
      </c>
      <c r="AJ18" s="103">
        <f t="shared" ref="AJ18:AJ41" si="17">+G18/(G18+G64+G111)*100</f>
        <v>58.579234972677597</v>
      </c>
      <c r="AK18" s="103">
        <f t="shared" ref="AK18:AK41" si="18">+H18/(H18+H64+H111)*100</f>
        <v>63.710618436406065</v>
      </c>
      <c r="AL18" s="106"/>
      <c r="AM18" s="103">
        <f t="shared" ref="AM18:AM41" si="19">+J18/(J18+J64+J111)*100</f>
        <v>59.322033898305079</v>
      </c>
      <c r="AN18" s="103">
        <f t="shared" ref="AN18:AN41" si="20">+K18/(K18+K64+K111)*100</f>
        <v>58.156028368794324</v>
      </c>
      <c r="AO18" s="103">
        <f t="shared" ref="AO18:AO41" si="21">+L18/(L18+L64+L111)*100</f>
        <v>60.478199718706051</v>
      </c>
      <c r="AP18" s="106"/>
      <c r="AQ18" s="103">
        <f t="shared" ref="AQ18:AQ41" si="22">+N18/(N18+N64+N111)*100</f>
        <v>64.967105263157904</v>
      </c>
      <c r="AR18" s="103">
        <f t="shared" ref="AR18:AR41" si="23">+O18/(O18+O64+O111)*100</f>
        <v>60.52202283849919</v>
      </c>
      <c r="AS18" s="103">
        <f t="shared" ref="AS18:AS41" si="24">+P18/(P18+P64+P111)*100</f>
        <v>69.485903814262016</v>
      </c>
      <c r="AT18" s="106"/>
      <c r="AU18" s="103">
        <f t="shared" si="3"/>
        <v>54.332029066517606</v>
      </c>
      <c r="AV18" s="103">
        <f t="shared" si="4"/>
        <v>49.258836944127708</v>
      </c>
      <c r="AW18" s="103">
        <f t="shared" si="5"/>
        <v>59.210526315789465</v>
      </c>
      <c r="AX18" s="106"/>
      <c r="AY18" s="103">
        <f t="shared" si="6"/>
        <v>58.667573079537725</v>
      </c>
      <c r="AZ18" s="103">
        <f t="shared" si="7"/>
        <v>58.170914542728639</v>
      </c>
      <c r="BA18" s="103">
        <f t="shared" si="8"/>
        <v>59.079601990049746</v>
      </c>
      <c r="BB18" s="143"/>
      <c r="BC18" s="103">
        <f t="shared" si="9"/>
        <v>75.536139793486896</v>
      </c>
      <c r="BD18" s="103">
        <f t="shared" si="10"/>
        <v>75.226039783001809</v>
      </c>
      <c r="BE18" s="103">
        <f t="shared" si="11"/>
        <v>75.779036827195469</v>
      </c>
    </row>
    <row r="19" spans="1:57" ht="15" customHeight="1" x14ac:dyDescent="0.2">
      <c r="A19" s="108" t="s">
        <v>83</v>
      </c>
      <c r="B19" s="272">
        <v>1458</v>
      </c>
      <c r="C19" s="272">
        <v>724</v>
      </c>
      <c r="D19" s="272">
        <v>734</v>
      </c>
      <c r="E19" s="272"/>
      <c r="F19" s="272">
        <v>250</v>
      </c>
      <c r="G19" s="272">
        <v>138</v>
      </c>
      <c r="H19" s="272">
        <v>112</v>
      </c>
      <c r="I19" s="272"/>
      <c r="J19" s="272">
        <v>229</v>
      </c>
      <c r="K19" s="272">
        <v>123</v>
      </c>
      <c r="L19" s="272">
        <v>106</v>
      </c>
      <c r="M19" s="272"/>
      <c r="N19" s="272">
        <v>250</v>
      </c>
      <c r="O19" s="272">
        <v>117</v>
      </c>
      <c r="P19" s="272">
        <v>133</v>
      </c>
      <c r="Q19" s="272"/>
      <c r="R19" s="272">
        <v>235</v>
      </c>
      <c r="S19" s="272">
        <v>117</v>
      </c>
      <c r="T19" s="272">
        <v>118</v>
      </c>
      <c r="U19" s="272"/>
      <c r="V19" s="272">
        <v>235</v>
      </c>
      <c r="W19" s="272">
        <v>108</v>
      </c>
      <c r="X19" s="272">
        <v>127</v>
      </c>
      <c r="Y19" s="272"/>
      <c r="Z19" s="272">
        <v>259</v>
      </c>
      <c r="AA19" s="272">
        <v>121</v>
      </c>
      <c r="AB19" s="272">
        <v>138</v>
      </c>
      <c r="AD19" s="108" t="s">
        <v>83</v>
      </c>
      <c r="AE19" s="103">
        <f t="shared" si="0"/>
        <v>75.271037687145068</v>
      </c>
      <c r="AF19" s="103">
        <f t="shared" si="1"/>
        <v>70.841487279843435</v>
      </c>
      <c r="AG19" s="103">
        <f t="shared" si="2"/>
        <v>80.21857923497268</v>
      </c>
      <c r="AH19" s="143"/>
      <c r="AI19" s="103">
        <f t="shared" si="16"/>
        <v>76.687116564417181</v>
      </c>
      <c r="AJ19" s="103">
        <f t="shared" si="17"/>
        <v>75</v>
      </c>
      <c r="AK19" s="103">
        <f t="shared" si="18"/>
        <v>78.873239436619713</v>
      </c>
      <c r="AL19" s="106"/>
      <c r="AM19" s="103">
        <f t="shared" si="19"/>
        <v>65.428571428571431</v>
      </c>
      <c r="AN19" s="103">
        <f t="shared" si="20"/>
        <v>62.755102040816325</v>
      </c>
      <c r="AO19" s="103">
        <f t="shared" si="21"/>
        <v>68.831168831168839</v>
      </c>
      <c r="AP19" s="106"/>
      <c r="AQ19" s="103">
        <f t="shared" si="22"/>
        <v>75.528700906344412</v>
      </c>
      <c r="AR19" s="103">
        <f t="shared" si="23"/>
        <v>68.82352941176471</v>
      </c>
      <c r="AS19" s="103">
        <f t="shared" si="24"/>
        <v>82.608695652173907</v>
      </c>
      <c r="AT19" s="106"/>
      <c r="AU19" s="103">
        <f t="shared" si="3"/>
        <v>69.732937685459945</v>
      </c>
      <c r="AV19" s="103">
        <f t="shared" si="4"/>
        <v>64.285714285714292</v>
      </c>
      <c r="AW19" s="103">
        <f t="shared" si="5"/>
        <v>76.129032258064512</v>
      </c>
      <c r="AX19" s="106"/>
      <c r="AY19" s="103">
        <f t="shared" si="6"/>
        <v>78.333333333333329</v>
      </c>
      <c r="AZ19" s="103">
        <f t="shared" si="7"/>
        <v>69.677419354838705</v>
      </c>
      <c r="BA19" s="103">
        <f t="shared" si="8"/>
        <v>87.586206896551715</v>
      </c>
      <c r="BB19" s="143"/>
      <c r="BC19" s="103">
        <f t="shared" si="9"/>
        <v>88.395904436860079</v>
      </c>
      <c r="BD19" s="103">
        <f t="shared" si="10"/>
        <v>89.629629629629619</v>
      </c>
      <c r="BE19" s="103">
        <f t="shared" si="11"/>
        <v>87.341772151898738</v>
      </c>
    </row>
    <row r="20" spans="1:57" ht="15" customHeight="1" x14ac:dyDescent="0.2">
      <c r="A20" s="108" t="s">
        <v>84</v>
      </c>
      <c r="B20" s="272">
        <v>2389</v>
      </c>
      <c r="C20" s="272">
        <v>1146</v>
      </c>
      <c r="D20" s="272">
        <v>1243</v>
      </c>
      <c r="E20" s="272"/>
      <c r="F20" s="272">
        <v>489</v>
      </c>
      <c r="G20" s="272">
        <v>230</v>
      </c>
      <c r="H20" s="272">
        <v>259</v>
      </c>
      <c r="I20" s="272"/>
      <c r="J20" s="272">
        <v>412</v>
      </c>
      <c r="K20" s="272">
        <v>211</v>
      </c>
      <c r="L20" s="272">
        <v>201</v>
      </c>
      <c r="M20" s="272"/>
      <c r="N20" s="272">
        <v>423</v>
      </c>
      <c r="O20" s="272">
        <v>202</v>
      </c>
      <c r="P20" s="272">
        <v>221</v>
      </c>
      <c r="Q20" s="272"/>
      <c r="R20" s="272">
        <v>322</v>
      </c>
      <c r="S20" s="272">
        <v>130</v>
      </c>
      <c r="T20" s="272">
        <v>192</v>
      </c>
      <c r="U20" s="272"/>
      <c r="V20" s="272">
        <v>367</v>
      </c>
      <c r="W20" s="272">
        <v>162</v>
      </c>
      <c r="X20" s="272">
        <v>205</v>
      </c>
      <c r="Y20" s="272"/>
      <c r="Z20" s="272">
        <v>376</v>
      </c>
      <c r="AA20" s="272">
        <v>211</v>
      </c>
      <c r="AB20" s="272">
        <v>165</v>
      </c>
      <c r="AD20" s="108" t="s">
        <v>84</v>
      </c>
      <c r="AE20" s="103">
        <f t="shared" si="0"/>
        <v>74.819918571875974</v>
      </c>
      <c r="AF20" s="103">
        <f t="shared" si="1"/>
        <v>70.048899755501225</v>
      </c>
      <c r="AG20" s="103">
        <f t="shared" si="2"/>
        <v>79.833012202954407</v>
      </c>
      <c r="AH20" s="143"/>
      <c r="AI20" s="103">
        <f t="shared" si="16"/>
        <v>74.656488549618317</v>
      </c>
      <c r="AJ20" s="103">
        <f t="shared" si="17"/>
        <v>67.846607669616517</v>
      </c>
      <c r="AK20" s="103">
        <f t="shared" si="18"/>
        <v>81.962025316455694</v>
      </c>
      <c r="AL20" s="106"/>
      <c r="AM20" s="103">
        <f t="shared" si="19"/>
        <v>69.594594594594597</v>
      </c>
      <c r="AN20" s="103">
        <f t="shared" si="20"/>
        <v>64.923076923076934</v>
      </c>
      <c r="AO20" s="103">
        <f t="shared" si="21"/>
        <v>75.280898876404493</v>
      </c>
      <c r="AP20" s="106"/>
      <c r="AQ20" s="103">
        <f t="shared" si="22"/>
        <v>80.571428571428569</v>
      </c>
      <c r="AR20" s="103">
        <f t="shared" si="23"/>
        <v>76.806083650190118</v>
      </c>
      <c r="AS20" s="103">
        <f t="shared" si="24"/>
        <v>84.351145038167942</v>
      </c>
      <c r="AT20" s="106"/>
      <c r="AU20" s="103">
        <f t="shared" si="3"/>
        <v>65.050505050505052</v>
      </c>
      <c r="AV20" s="103">
        <f t="shared" si="4"/>
        <v>55.084745762711862</v>
      </c>
      <c r="AW20" s="103">
        <f t="shared" si="5"/>
        <v>74.131274131274125</v>
      </c>
      <c r="AX20" s="106"/>
      <c r="AY20" s="103">
        <f t="shared" si="6"/>
        <v>76.778242677824267</v>
      </c>
      <c r="AZ20" s="103">
        <f t="shared" si="7"/>
        <v>72</v>
      </c>
      <c r="BA20" s="103">
        <f t="shared" si="8"/>
        <v>81.027667984189719</v>
      </c>
      <c r="BB20" s="143"/>
      <c r="BC20" s="103">
        <f t="shared" si="9"/>
        <v>83.928571428571431</v>
      </c>
      <c r="BD20" s="103">
        <f t="shared" si="10"/>
        <v>85.08064516129032</v>
      </c>
      <c r="BE20" s="103">
        <f t="shared" si="11"/>
        <v>82.5</v>
      </c>
    </row>
    <row r="21" spans="1:57" ht="15" customHeight="1" x14ac:dyDescent="0.2">
      <c r="A21" s="108" t="s">
        <v>85</v>
      </c>
      <c r="B21" s="272">
        <v>714</v>
      </c>
      <c r="C21" s="272">
        <v>323</v>
      </c>
      <c r="D21" s="272">
        <v>391</v>
      </c>
      <c r="E21" s="272"/>
      <c r="F21" s="272">
        <v>154</v>
      </c>
      <c r="G21" s="272">
        <v>73</v>
      </c>
      <c r="H21" s="272">
        <v>81</v>
      </c>
      <c r="I21" s="272"/>
      <c r="J21" s="272">
        <v>113</v>
      </c>
      <c r="K21" s="272">
        <v>46</v>
      </c>
      <c r="L21" s="272">
        <v>67</v>
      </c>
      <c r="M21" s="272"/>
      <c r="N21" s="272">
        <v>130</v>
      </c>
      <c r="O21" s="272">
        <v>71</v>
      </c>
      <c r="P21" s="272">
        <v>59</v>
      </c>
      <c r="Q21" s="272"/>
      <c r="R21" s="272">
        <v>66</v>
      </c>
      <c r="S21" s="272">
        <v>37</v>
      </c>
      <c r="T21" s="272">
        <v>29</v>
      </c>
      <c r="U21" s="272"/>
      <c r="V21" s="272">
        <v>112</v>
      </c>
      <c r="W21" s="272">
        <v>40</v>
      </c>
      <c r="X21" s="272">
        <v>72</v>
      </c>
      <c r="Y21" s="272"/>
      <c r="Z21" s="272">
        <v>139</v>
      </c>
      <c r="AA21" s="272">
        <v>56</v>
      </c>
      <c r="AB21" s="272">
        <v>83</v>
      </c>
      <c r="AD21" s="108" t="s">
        <v>85</v>
      </c>
      <c r="AE21" s="103">
        <f t="shared" si="0"/>
        <v>70.623145400593472</v>
      </c>
      <c r="AF21" s="103">
        <f t="shared" si="1"/>
        <v>64.729458917835672</v>
      </c>
      <c r="AG21" s="103">
        <f t="shared" si="2"/>
        <v>76.3671875</v>
      </c>
      <c r="AH21" s="143"/>
      <c r="AI21" s="103">
        <f t="shared" si="16"/>
        <v>77.386934673366838</v>
      </c>
      <c r="AJ21" s="103">
        <f t="shared" si="17"/>
        <v>74.489795918367349</v>
      </c>
      <c r="AK21" s="103">
        <f t="shared" si="18"/>
        <v>80.198019801980209</v>
      </c>
      <c r="AL21" s="106"/>
      <c r="AM21" s="103">
        <f t="shared" si="19"/>
        <v>62.777777777777779</v>
      </c>
      <c r="AN21" s="103">
        <f t="shared" si="20"/>
        <v>50</v>
      </c>
      <c r="AO21" s="103">
        <f t="shared" si="21"/>
        <v>76.13636363636364</v>
      </c>
      <c r="AP21" s="106"/>
      <c r="AQ21" s="103">
        <f t="shared" si="22"/>
        <v>74.285714285714292</v>
      </c>
      <c r="AR21" s="103">
        <f t="shared" si="23"/>
        <v>71.717171717171709</v>
      </c>
      <c r="AS21" s="103">
        <f t="shared" si="24"/>
        <v>77.631578947368425</v>
      </c>
      <c r="AT21" s="106"/>
      <c r="AU21" s="103">
        <f t="shared" si="3"/>
        <v>49.253731343283583</v>
      </c>
      <c r="AV21" s="103">
        <f t="shared" si="4"/>
        <v>52.112676056338024</v>
      </c>
      <c r="AW21" s="103">
        <f t="shared" si="5"/>
        <v>46.031746031746032</v>
      </c>
      <c r="AX21" s="106"/>
      <c r="AY21" s="103">
        <f t="shared" si="6"/>
        <v>69.135802469135797</v>
      </c>
      <c r="AZ21" s="103">
        <f t="shared" si="7"/>
        <v>55.555555555555557</v>
      </c>
      <c r="BA21" s="103">
        <f t="shared" si="8"/>
        <v>80</v>
      </c>
      <c r="BB21" s="143"/>
      <c r="BC21" s="103">
        <f t="shared" si="9"/>
        <v>86.335403726708066</v>
      </c>
      <c r="BD21" s="103">
        <f t="shared" si="10"/>
        <v>83.582089552238799</v>
      </c>
      <c r="BE21" s="103">
        <f t="shared" si="11"/>
        <v>88.297872340425528</v>
      </c>
    </row>
    <row r="22" spans="1:57" ht="15" customHeight="1" x14ac:dyDescent="0.2">
      <c r="A22" s="108" t="s">
        <v>86</v>
      </c>
      <c r="B22" s="272">
        <v>4894</v>
      </c>
      <c r="C22" s="272">
        <v>2299</v>
      </c>
      <c r="D22" s="272">
        <v>2595</v>
      </c>
      <c r="E22" s="272"/>
      <c r="F22" s="272">
        <v>925</v>
      </c>
      <c r="G22" s="272">
        <v>451</v>
      </c>
      <c r="H22" s="272">
        <v>474</v>
      </c>
      <c r="I22" s="272"/>
      <c r="J22" s="272">
        <v>763</v>
      </c>
      <c r="K22" s="272">
        <v>373</v>
      </c>
      <c r="L22" s="272">
        <v>390</v>
      </c>
      <c r="M22" s="272"/>
      <c r="N22" s="272">
        <v>719</v>
      </c>
      <c r="O22" s="272">
        <v>361</v>
      </c>
      <c r="P22" s="272">
        <v>358</v>
      </c>
      <c r="Q22" s="272"/>
      <c r="R22" s="272">
        <v>770</v>
      </c>
      <c r="S22" s="272">
        <v>345</v>
      </c>
      <c r="T22" s="272">
        <v>425</v>
      </c>
      <c r="U22" s="272"/>
      <c r="V22" s="272">
        <v>782</v>
      </c>
      <c r="W22" s="272">
        <v>354</v>
      </c>
      <c r="X22" s="272">
        <v>428</v>
      </c>
      <c r="Y22" s="272"/>
      <c r="Z22" s="272">
        <v>935</v>
      </c>
      <c r="AA22" s="272">
        <v>415</v>
      </c>
      <c r="AB22" s="272">
        <v>520</v>
      </c>
      <c r="AD22" s="108" t="s">
        <v>86</v>
      </c>
      <c r="AE22" s="103">
        <f t="shared" si="0"/>
        <v>70.356526739505469</v>
      </c>
      <c r="AF22" s="103">
        <f t="shared" si="1"/>
        <v>66.811973263586168</v>
      </c>
      <c r="AG22" s="103">
        <f t="shared" si="2"/>
        <v>73.826458036984349</v>
      </c>
      <c r="AH22" s="143"/>
      <c r="AI22" s="103">
        <f t="shared" si="16"/>
        <v>68.165070007369195</v>
      </c>
      <c r="AJ22" s="103">
        <f t="shared" si="17"/>
        <v>63.076923076923073</v>
      </c>
      <c r="AK22" s="103">
        <f t="shared" si="18"/>
        <v>73.831775700934571</v>
      </c>
      <c r="AL22" s="106"/>
      <c r="AM22" s="103">
        <f t="shared" si="19"/>
        <v>61.334405144694536</v>
      </c>
      <c r="AN22" s="103">
        <f t="shared" si="20"/>
        <v>59.584664536741215</v>
      </c>
      <c r="AO22" s="103">
        <f t="shared" si="21"/>
        <v>63.10679611650486</v>
      </c>
      <c r="AP22" s="106"/>
      <c r="AQ22" s="103">
        <f t="shared" si="22"/>
        <v>75.525210084033617</v>
      </c>
      <c r="AR22" s="103">
        <f t="shared" si="23"/>
        <v>71.91235059760956</v>
      </c>
      <c r="AS22" s="103">
        <f t="shared" si="24"/>
        <v>79.555555555555557</v>
      </c>
      <c r="AT22" s="106"/>
      <c r="AU22" s="103">
        <f t="shared" si="3"/>
        <v>60.677698975571317</v>
      </c>
      <c r="AV22" s="103">
        <f t="shared" si="4"/>
        <v>57.308970099667775</v>
      </c>
      <c r="AW22" s="103">
        <f t="shared" si="5"/>
        <v>63.718140929535224</v>
      </c>
      <c r="AX22" s="106"/>
      <c r="AY22" s="103">
        <f t="shared" si="6"/>
        <v>72.879776328052188</v>
      </c>
      <c r="AZ22" s="103">
        <f t="shared" si="7"/>
        <v>68.471953578336553</v>
      </c>
      <c r="BA22" s="103">
        <f t="shared" si="8"/>
        <v>76.978417266187051</v>
      </c>
      <c r="BB22" s="143"/>
      <c r="BC22" s="103">
        <f t="shared" si="9"/>
        <v>88.124410933082004</v>
      </c>
      <c r="BD22" s="103">
        <f t="shared" si="10"/>
        <v>86.638830897703542</v>
      </c>
      <c r="BE22" s="103">
        <f t="shared" si="11"/>
        <v>89.347079037800697</v>
      </c>
    </row>
    <row r="23" spans="1:57" ht="15" customHeight="1" x14ac:dyDescent="0.2">
      <c r="A23" s="108" t="s">
        <v>87</v>
      </c>
      <c r="B23" s="272">
        <v>2228</v>
      </c>
      <c r="C23" s="272">
        <v>1050</v>
      </c>
      <c r="D23" s="272">
        <v>1178</v>
      </c>
      <c r="E23" s="272"/>
      <c r="F23" s="272">
        <v>592</v>
      </c>
      <c r="G23" s="272">
        <v>279</v>
      </c>
      <c r="H23" s="272">
        <v>313</v>
      </c>
      <c r="I23" s="272"/>
      <c r="J23" s="272">
        <v>408</v>
      </c>
      <c r="K23" s="272">
        <v>183</v>
      </c>
      <c r="L23" s="272">
        <v>225</v>
      </c>
      <c r="M23" s="272"/>
      <c r="N23" s="272">
        <v>415</v>
      </c>
      <c r="O23" s="272">
        <v>196</v>
      </c>
      <c r="P23" s="272">
        <v>219</v>
      </c>
      <c r="Q23" s="272"/>
      <c r="R23" s="272">
        <v>293</v>
      </c>
      <c r="S23" s="272">
        <v>153</v>
      </c>
      <c r="T23" s="272">
        <v>140</v>
      </c>
      <c r="U23" s="272"/>
      <c r="V23" s="272">
        <v>270</v>
      </c>
      <c r="W23" s="272">
        <v>116</v>
      </c>
      <c r="X23" s="272">
        <v>154</v>
      </c>
      <c r="Y23" s="272"/>
      <c r="Z23" s="272">
        <v>250</v>
      </c>
      <c r="AA23" s="272">
        <v>123</v>
      </c>
      <c r="AB23" s="272">
        <v>127</v>
      </c>
      <c r="AD23" s="108" t="s">
        <v>87</v>
      </c>
      <c r="AE23" s="103">
        <f t="shared" si="0"/>
        <v>69.668542839274551</v>
      </c>
      <c r="AF23" s="103">
        <f t="shared" si="1"/>
        <v>64.615384615384613</v>
      </c>
      <c r="AG23" s="103">
        <f t="shared" si="2"/>
        <v>74.888747616020339</v>
      </c>
      <c r="AH23" s="143"/>
      <c r="AI23" s="103">
        <f t="shared" si="16"/>
        <v>71.584038694074962</v>
      </c>
      <c r="AJ23" s="103">
        <f t="shared" si="17"/>
        <v>64.733178654292345</v>
      </c>
      <c r="AK23" s="103">
        <f t="shared" si="18"/>
        <v>79.040404040404042</v>
      </c>
      <c r="AL23" s="106"/>
      <c r="AM23" s="103">
        <f t="shared" si="19"/>
        <v>62.385321100917437</v>
      </c>
      <c r="AN23" s="103">
        <f t="shared" si="20"/>
        <v>56.481481481481474</v>
      </c>
      <c r="AO23" s="103">
        <f t="shared" si="21"/>
        <v>68.181818181818173</v>
      </c>
      <c r="AP23" s="106"/>
      <c r="AQ23" s="103">
        <f t="shared" si="22"/>
        <v>74.64028776978418</v>
      </c>
      <c r="AR23" s="103">
        <f t="shared" si="23"/>
        <v>70</v>
      </c>
      <c r="AS23" s="103">
        <f t="shared" si="24"/>
        <v>79.347826086956516</v>
      </c>
      <c r="AT23" s="106"/>
      <c r="AU23" s="103">
        <f t="shared" si="3"/>
        <v>62.875536480686698</v>
      </c>
      <c r="AV23" s="103">
        <f t="shared" si="4"/>
        <v>61.693548387096776</v>
      </c>
      <c r="AW23" s="103">
        <f t="shared" si="5"/>
        <v>64.22018348623854</v>
      </c>
      <c r="AX23" s="106"/>
      <c r="AY23" s="103">
        <f t="shared" si="6"/>
        <v>69.230769230769226</v>
      </c>
      <c r="AZ23" s="103">
        <f t="shared" si="7"/>
        <v>64.088397790055254</v>
      </c>
      <c r="BA23" s="103">
        <f t="shared" si="8"/>
        <v>73.68421052631578</v>
      </c>
      <c r="BB23" s="143"/>
      <c r="BC23" s="103">
        <f t="shared" si="9"/>
        <v>81.967213114754102</v>
      </c>
      <c r="BD23" s="103">
        <f t="shared" si="10"/>
        <v>76.397515527950304</v>
      </c>
      <c r="BE23" s="103">
        <f t="shared" si="11"/>
        <v>88.194444444444443</v>
      </c>
    </row>
    <row r="24" spans="1:57" ht="15" customHeight="1" x14ac:dyDescent="0.2">
      <c r="A24" s="108" t="s">
        <v>88</v>
      </c>
      <c r="B24" s="272">
        <v>5031</v>
      </c>
      <c r="C24" s="272">
        <v>2272</v>
      </c>
      <c r="D24" s="272">
        <v>2759</v>
      </c>
      <c r="E24" s="272"/>
      <c r="F24" s="272">
        <v>1055</v>
      </c>
      <c r="G24" s="272">
        <v>499</v>
      </c>
      <c r="H24" s="272">
        <v>556</v>
      </c>
      <c r="I24" s="272"/>
      <c r="J24" s="272">
        <v>852</v>
      </c>
      <c r="K24" s="272">
        <v>377</v>
      </c>
      <c r="L24" s="272">
        <v>475</v>
      </c>
      <c r="M24" s="272"/>
      <c r="N24" s="272">
        <v>964</v>
      </c>
      <c r="O24" s="272">
        <v>423</v>
      </c>
      <c r="P24" s="272">
        <v>541</v>
      </c>
      <c r="Q24" s="272"/>
      <c r="R24" s="272">
        <v>744</v>
      </c>
      <c r="S24" s="272">
        <v>338</v>
      </c>
      <c r="T24" s="272">
        <v>406</v>
      </c>
      <c r="U24" s="272"/>
      <c r="V24" s="272">
        <v>734</v>
      </c>
      <c r="W24" s="272">
        <v>331</v>
      </c>
      <c r="X24" s="272">
        <v>403</v>
      </c>
      <c r="Y24" s="272"/>
      <c r="Z24" s="272">
        <v>682</v>
      </c>
      <c r="AA24" s="272">
        <v>304</v>
      </c>
      <c r="AB24" s="272">
        <v>378</v>
      </c>
      <c r="AD24" s="108" t="s">
        <v>88</v>
      </c>
      <c r="AE24" s="103">
        <f t="shared" si="0"/>
        <v>70.679966282663671</v>
      </c>
      <c r="AF24" s="103">
        <f t="shared" si="1"/>
        <v>65.569985569985562</v>
      </c>
      <c r="AG24" s="103">
        <f t="shared" si="2"/>
        <v>75.526964139063779</v>
      </c>
      <c r="AH24" s="143"/>
      <c r="AI24" s="103">
        <f t="shared" si="16"/>
        <v>65.527950310559007</v>
      </c>
      <c r="AJ24" s="103">
        <f t="shared" si="17"/>
        <v>60.55825242718447</v>
      </c>
      <c r="AK24" s="103">
        <f t="shared" si="18"/>
        <v>70.737913486005084</v>
      </c>
      <c r="AL24" s="106"/>
      <c r="AM24" s="103">
        <f t="shared" si="19"/>
        <v>62.739322533136964</v>
      </c>
      <c r="AN24" s="103">
        <f t="shared" si="20"/>
        <v>58.449612403100772</v>
      </c>
      <c r="AO24" s="103">
        <f t="shared" si="21"/>
        <v>66.619915848527341</v>
      </c>
      <c r="AP24" s="106"/>
      <c r="AQ24" s="103">
        <f t="shared" si="22"/>
        <v>75.786163522012586</v>
      </c>
      <c r="AR24" s="103">
        <f t="shared" si="23"/>
        <v>68.225806451612897</v>
      </c>
      <c r="AS24" s="103">
        <f t="shared" si="24"/>
        <v>82.975460122699388</v>
      </c>
      <c r="AT24" s="106"/>
      <c r="AU24" s="103">
        <f t="shared" si="3"/>
        <v>68.131868131868131</v>
      </c>
      <c r="AV24" s="103">
        <f t="shared" si="4"/>
        <v>62.942271880819369</v>
      </c>
      <c r="AW24" s="103">
        <f t="shared" si="5"/>
        <v>73.153153153153156</v>
      </c>
      <c r="AX24" s="106"/>
      <c r="AY24" s="103">
        <f t="shared" si="6"/>
        <v>76.939203354297689</v>
      </c>
      <c r="AZ24" s="103">
        <f t="shared" si="7"/>
        <v>73.392461197339244</v>
      </c>
      <c r="BA24" s="103">
        <f t="shared" si="8"/>
        <v>80.119284294234589</v>
      </c>
      <c r="BB24" s="143"/>
      <c r="BC24" s="103">
        <f t="shared" si="9"/>
        <v>81.97115384615384</v>
      </c>
      <c r="BD24" s="103">
        <f t="shared" si="10"/>
        <v>78.350515463917532</v>
      </c>
      <c r="BE24" s="103">
        <f t="shared" si="11"/>
        <v>85.13513513513513</v>
      </c>
    </row>
    <row r="25" spans="1:57" ht="15" customHeight="1" x14ac:dyDescent="0.2">
      <c r="A25" s="108" t="s">
        <v>89</v>
      </c>
      <c r="B25" s="272">
        <v>980</v>
      </c>
      <c r="C25" s="272">
        <v>406</v>
      </c>
      <c r="D25" s="272">
        <v>574</v>
      </c>
      <c r="E25" s="272"/>
      <c r="F25" s="272">
        <v>199</v>
      </c>
      <c r="G25" s="272">
        <v>82</v>
      </c>
      <c r="H25" s="272">
        <v>117</v>
      </c>
      <c r="I25" s="272"/>
      <c r="J25" s="272">
        <v>183</v>
      </c>
      <c r="K25" s="272">
        <v>77</v>
      </c>
      <c r="L25" s="272">
        <v>106</v>
      </c>
      <c r="M25" s="272"/>
      <c r="N25" s="272">
        <v>221</v>
      </c>
      <c r="O25" s="272">
        <v>90</v>
      </c>
      <c r="P25" s="272">
        <v>131</v>
      </c>
      <c r="Q25" s="272"/>
      <c r="R25" s="272">
        <v>100</v>
      </c>
      <c r="S25" s="272">
        <v>53</v>
      </c>
      <c r="T25" s="272">
        <v>47</v>
      </c>
      <c r="U25" s="272"/>
      <c r="V25" s="272">
        <v>87</v>
      </c>
      <c r="W25" s="272">
        <v>32</v>
      </c>
      <c r="X25" s="272">
        <v>55</v>
      </c>
      <c r="Y25" s="272"/>
      <c r="Z25" s="272">
        <v>190</v>
      </c>
      <c r="AA25" s="272">
        <v>72</v>
      </c>
      <c r="AB25" s="272">
        <v>118</v>
      </c>
      <c r="AD25" s="108" t="s">
        <v>89</v>
      </c>
      <c r="AE25" s="103">
        <f t="shared" si="0"/>
        <v>60.831781502172568</v>
      </c>
      <c r="AF25" s="103">
        <f t="shared" si="1"/>
        <v>56.000000000000007</v>
      </c>
      <c r="AG25" s="103">
        <f t="shared" si="2"/>
        <v>64.785553047404065</v>
      </c>
      <c r="AH25" s="143"/>
      <c r="AI25" s="103">
        <f t="shared" si="16"/>
        <v>49.75</v>
      </c>
      <c r="AJ25" s="103">
        <f t="shared" si="17"/>
        <v>42.487046632124354</v>
      </c>
      <c r="AK25" s="103">
        <f t="shared" si="18"/>
        <v>56.521739130434781</v>
      </c>
      <c r="AL25" s="106"/>
      <c r="AM25" s="103">
        <f t="shared" si="19"/>
        <v>52.586206896551722</v>
      </c>
      <c r="AN25" s="103">
        <f t="shared" si="20"/>
        <v>47.826086956521742</v>
      </c>
      <c r="AO25" s="103">
        <f t="shared" si="21"/>
        <v>56.684491978609628</v>
      </c>
      <c r="AP25" s="106"/>
      <c r="AQ25" s="103">
        <f t="shared" si="22"/>
        <v>80.952380952380949</v>
      </c>
      <c r="AR25" s="103">
        <f t="shared" si="23"/>
        <v>80.357142857142861</v>
      </c>
      <c r="AS25" s="103">
        <f t="shared" si="24"/>
        <v>81.366459627329192</v>
      </c>
      <c r="AT25" s="106"/>
      <c r="AU25" s="103">
        <f t="shared" si="3"/>
        <v>44.843049327354265</v>
      </c>
      <c r="AV25" s="103">
        <f t="shared" si="4"/>
        <v>47.321428571428569</v>
      </c>
      <c r="AW25" s="103">
        <f t="shared" si="5"/>
        <v>42.342342342342342</v>
      </c>
      <c r="AX25" s="106"/>
      <c r="AY25" s="103">
        <f t="shared" si="6"/>
        <v>51.479289940828401</v>
      </c>
      <c r="AZ25" s="103">
        <f t="shared" si="7"/>
        <v>45.070422535211272</v>
      </c>
      <c r="BA25" s="103">
        <f t="shared" si="8"/>
        <v>56.12244897959183</v>
      </c>
      <c r="BB25" s="143"/>
      <c r="BC25" s="103">
        <f t="shared" si="9"/>
        <v>95.959595959595958</v>
      </c>
      <c r="BD25" s="103">
        <f t="shared" si="10"/>
        <v>94.73684210526315</v>
      </c>
      <c r="BE25" s="103">
        <f t="shared" si="11"/>
        <v>96.721311475409834</v>
      </c>
    </row>
    <row r="26" spans="1:57" ht="15" customHeight="1" x14ac:dyDescent="0.2">
      <c r="A26" s="154" t="s">
        <v>90</v>
      </c>
      <c r="B26" s="272">
        <v>4100</v>
      </c>
      <c r="C26" s="272">
        <v>2006</v>
      </c>
      <c r="D26" s="272">
        <v>2094</v>
      </c>
      <c r="E26" s="272"/>
      <c r="F26" s="272">
        <v>785</v>
      </c>
      <c r="G26" s="272">
        <v>383</v>
      </c>
      <c r="H26" s="272">
        <v>402</v>
      </c>
      <c r="I26" s="272"/>
      <c r="J26" s="272">
        <v>636</v>
      </c>
      <c r="K26" s="272">
        <v>328</v>
      </c>
      <c r="L26" s="272">
        <v>308</v>
      </c>
      <c r="M26" s="272"/>
      <c r="N26" s="272">
        <v>666</v>
      </c>
      <c r="O26" s="272">
        <v>331</v>
      </c>
      <c r="P26" s="272">
        <v>335</v>
      </c>
      <c r="Q26" s="272"/>
      <c r="R26" s="272">
        <v>604</v>
      </c>
      <c r="S26" s="272">
        <v>292</v>
      </c>
      <c r="T26" s="272">
        <v>312</v>
      </c>
      <c r="U26" s="272"/>
      <c r="V26" s="272">
        <v>635</v>
      </c>
      <c r="W26" s="272">
        <v>298</v>
      </c>
      <c r="X26" s="272">
        <v>337</v>
      </c>
      <c r="Y26" s="272"/>
      <c r="Z26" s="272">
        <v>774</v>
      </c>
      <c r="AA26" s="272">
        <v>374</v>
      </c>
      <c r="AB26" s="272">
        <v>400</v>
      </c>
      <c r="AD26" s="154" t="s">
        <v>90</v>
      </c>
      <c r="AE26" s="103">
        <f t="shared" si="0"/>
        <v>64.801643749012172</v>
      </c>
      <c r="AF26" s="103">
        <f t="shared" si="1"/>
        <v>61.723076923076924</v>
      </c>
      <c r="AG26" s="103">
        <f t="shared" si="2"/>
        <v>68.053298667533312</v>
      </c>
      <c r="AH26" s="143"/>
      <c r="AI26" s="103">
        <f t="shared" si="16"/>
        <v>65.855704697986567</v>
      </c>
      <c r="AJ26" s="103">
        <f t="shared" si="17"/>
        <v>60.601265822784811</v>
      </c>
      <c r="AK26" s="103">
        <f t="shared" si="18"/>
        <v>71.785714285714292</v>
      </c>
      <c r="AL26" s="106"/>
      <c r="AM26" s="103">
        <f t="shared" si="19"/>
        <v>61.50870406189555</v>
      </c>
      <c r="AN26" s="103">
        <f t="shared" si="20"/>
        <v>58.362989323843415</v>
      </c>
      <c r="AO26" s="103">
        <f t="shared" si="21"/>
        <v>65.254237288135599</v>
      </c>
      <c r="AP26" s="106"/>
      <c r="AQ26" s="103">
        <f t="shared" si="22"/>
        <v>71.767241379310349</v>
      </c>
      <c r="AR26" s="103">
        <f t="shared" si="23"/>
        <v>68.106995884773653</v>
      </c>
      <c r="AS26" s="103">
        <f t="shared" si="24"/>
        <v>75.791855203619903</v>
      </c>
      <c r="AT26" s="106"/>
      <c r="AU26" s="103">
        <f t="shared" si="3"/>
        <v>47.224394057857701</v>
      </c>
      <c r="AV26" s="103">
        <f t="shared" si="4"/>
        <v>45.984251968503933</v>
      </c>
      <c r="AW26" s="103">
        <f t="shared" si="5"/>
        <v>48.447204968944099</v>
      </c>
      <c r="AX26" s="106"/>
      <c r="AY26" s="103">
        <f t="shared" si="6"/>
        <v>66.422594142259413</v>
      </c>
      <c r="AZ26" s="103">
        <f t="shared" si="7"/>
        <v>63.404255319148938</v>
      </c>
      <c r="BA26" s="103">
        <f t="shared" si="8"/>
        <v>69.341563786008237</v>
      </c>
      <c r="BB26" s="143"/>
      <c r="BC26" s="103">
        <f t="shared" si="9"/>
        <v>82.515991471215358</v>
      </c>
      <c r="BD26" s="103">
        <f t="shared" si="10"/>
        <v>80.430107526881727</v>
      </c>
      <c r="BE26" s="103">
        <f t="shared" si="11"/>
        <v>84.566596194503177</v>
      </c>
    </row>
    <row r="27" spans="1:57" ht="15" customHeight="1" x14ac:dyDescent="0.2">
      <c r="A27" s="108" t="s">
        <v>91</v>
      </c>
      <c r="B27" s="272">
        <v>561</v>
      </c>
      <c r="C27" s="272">
        <v>266</v>
      </c>
      <c r="D27" s="272">
        <v>295</v>
      </c>
      <c r="E27" s="272"/>
      <c r="F27" s="272">
        <v>141</v>
      </c>
      <c r="G27" s="272">
        <v>73</v>
      </c>
      <c r="H27" s="272">
        <v>68</v>
      </c>
      <c r="I27" s="272"/>
      <c r="J27" s="272">
        <v>112</v>
      </c>
      <c r="K27" s="272">
        <v>42</v>
      </c>
      <c r="L27" s="272">
        <v>70</v>
      </c>
      <c r="M27" s="272"/>
      <c r="N27" s="272">
        <v>102</v>
      </c>
      <c r="O27" s="272">
        <v>46</v>
      </c>
      <c r="P27" s="272">
        <v>56</v>
      </c>
      <c r="Q27" s="272"/>
      <c r="R27" s="272">
        <v>48</v>
      </c>
      <c r="S27" s="272">
        <v>18</v>
      </c>
      <c r="T27" s="272">
        <v>30</v>
      </c>
      <c r="U27" s="272"/>
      <c r="V27" s="272">
        <v>83</v>
      </c>
      <c r="W27" s="272">
        <v>47</v>
      </c>
      <c r="X27" s="272">
        <v>36</v>
      </c>
      <c r="Y27" s="272"/>
      <c r="Z27" s="272">
        <v>75</v>
      </c>
      <c r="AA27" s="272">
        <v>40</v>
      </c>
      <c r="AB27" s="272">
        <v>35</v>
      </c>
      <c r="AD27" s="108" t="s">
        <v>91</v>
      </c>
      <c r="AE27" s="103">
        <f t="shared" si="0"/>
        <v>70.477386934673376</v>
      </c>
      <c r="AF27" s="103">
        <f t="shared" si="1"/>
        <v>65.841584158415841</v>
      </c>
      <c r="AG27" s="103">
        <f t="shared" si="2"/>
        <v>75.255102040816325</v>
      </c>
      <c r="AH27" s="143"/>
      <c r="AI27" s="103">
        <f t="shared" si="16"/>
        <v>72.680412371134011</v>
      </c>
      <c r="AJ27" s="103">
        <f t="shared" si="17"/>
        <v>67.592592592592595</v>
      </c>
      <c r="AK27" s="103">
        <f t="shared" si="18"/>
        <v>79.069767441860463</v>
      </c>
      <c r="AL27" s="106"/>
      <c r="AM27" s="103">
        <f t="shared" si="19"/>
        <v>72.727272727272734</v>
      </c>
      <c r="AN27" s="103">
        <f t="shared" si="20"/>
        <v>60.869565217391312</v>
      </c>
      <c r="AO27" s="103">
        <f t="shared" si="21"/>
        <v>82.35294117647058</v>
      </c>
      <c r="AP27" s="106"/>
      <c r="AQ27" s="103">
        <f t="shared" si="22"/>
        <v>85.714285714285708</v>
      </c>
      <c r="AR27" s="103">
        <f t="shared" si="23"/>
        <v>83.636363636363626</v>
      </c>
      <c r="AS27" s="103">
        <f t="shared" si="24"/>
        <v>87.5</v>
      </c>
      <c r="AT27" s="106"/>
      <c r="AU27" s="103">
        <f t="shared" si="3"/>
        <v>44.036697247706428</v>
      </c>
      <c r="AV27" s="103">
        <f t="shared" si="4"/>
        <v>33.962264150943398</v>
      </c>
      <c r="AW27" s="103">
        <f t="shared" si="5"/>
        <v>53.571428571428569</v>
      </c>
      <c r="AX27" s="106"/>
      <c r="AY27" s="103">
        <f t="shared" si="6"/>
        <v>79.807692307692307</v>
      </c>
      <c r="AZ27" s="103">
        <f t="shared" si="7"/>
        <v>77.049180327868854</v>
      </c>
      <c r="BA27" s="103">
        <f t="shared" si="8"/>
        <v>83.720930232558146</v>
      </c>
      <c r="BB27" s="143"/>
      <c r="BC27" s="103">
        <f t="shared" si="9"/>
        <v>64.65517241379311</v>
      </c>
      <c r="BD27" s="103">
        <f t="shared" si="10"/>
        <v>68.965517241379317</v>
      </c>
      <c r="BE27" s="103">
        <f t="shared" si="11"/>
        <v>60.344827586206897</v>
      </c>
    </row>
    <row r="28" spans="1:57" ht="15" customHeight="1" x14ac:dyDescent="0.2">
      <c r="A28" s="108" t="s">
        <v>92</v>
      </c>
      <c r="B28" s="272">
        <v>4399</v>
      </c>
      <c r="C28" s="272">
        <v>1967</v>
      </c>
      <c r="D28" s="272">
        <v>2432</v>
      </c>
      <c r="E28" s="272"/>
      <c r="F28" s="272">
        <v>567</v>
      </c>
      <c r="G28" s="272">
        <v>284</v>
      </c>
      <c r="H28" s="272">
        <v>283</v>
      </c>
      <c r="I28" s="272"/>
      <c r="J28" s="272">
        <v>541</v>
      </c>
      <c r="K28" s="272">
        <v>232</v>
      </c>
      <c r="L28" s="272">
        <v>309</v>
      </c>
      <c r="M28" s="272"/>
      <c r="N28" s="272">
        <v>462</v>
      </c>
      <c r="O28" s="272">
        <v>211</v>
      </c>
      <c r="P28" s="272">
        <v>251</v>
      </c>
      <c r="Q28" s="272"/>
      <c r="R28" s="272">
        <v>956</v>
      </c>
      <c r="S28" s="272">
        <v>445</v>
      </c>
      <c r="T28" s="272">
        <v>511</v>
      </c>
      <c r="U28" s="272"/>
      <c r="V28" s="272">
        <v>912</v>
      </c>
      <c r="W28" s="272">
        <v>384</v>
      </c>
      <c r="X28" s="272">
        <v>528</v>
      </c>
      <c r="Y28" s="272"/>
      <c r="Z28" s="272">
        <v>961</v>
      </c>
      <c r="AA28" s="272">
        <v>411</v>
      </c>
      <c r="AB28" s="272">
        <v>550</v>
      </c>
      <c r="AD28" s="108" t="s">
        <v>92</v>
      </c>
      <c r="AE28" s="103">
        <f t="shared" si="0"/>
        <v>79.562307831434254</v>
      </c>
      <c r="AF28" s="103">
        <f t="shared" si="1"/>
        <v>76.805935181569694</v>
      </c>
      <c r="AG28" s="103">
        <f t="shared" si="2"/>
        <v>81.940700808625337</v>
      </c>
      <c r="AH28" s="143"/>
      <c r="AI28" s="103">
        <f t="shared" si="16"/>
        <v>86.170212765957444</v>
      </c>
      <c r="AJ28" s="103">
        <f t="shared" si="17"/>
        <v>83.775811209439539</v>
      </c>
      <c r="AK28" s="103">
        <f t="shared" si="18"/>
        <v>88.714733542319749</v>
      </c>
      <c r="AL28" s="106"/>
      <c r="AM28" s="103">
        <f t="shared" si="19"/>
        <v>79.558823529411754</v>
      </c>
      <c r="AN28" s="103">
        <f t="shared" si="20"/>
        <v>76.065573770491795</v>
      </c>
      <c r="AO28" s="103">
        <f t="shared" si="21"/>
        <v>82.399999999999991</v>
      </c>
      <c r="AP28" s="106"/>
      <c r="AQ28" s="103">
        <f t="shared" si="22"/>
        <v>78.305084745762713</v>
      </c>
      <c r="AR28" s="103">
        <f t="shared" si="23"/>
        <v>73.776223776223787</v>
      </c>
      <c r="AS28" s="103">
        <f t="shared" si="24"/>
        <v>82.56578947368422</v>
      </c>
      <c r="AT28" s="106"/>
      <c r="AU28" s="103">
        <f t="shared" si="3"/>
        <v>73.595073133179369</v>
      </c>
      <c r="AV28" s="103">
        <f t="shared" si="4"/>
        <v>72.240259740259745</v>
      </c>
      <c r="AW28" s="103">
        <f t="shared" si="5"/>
        <v>74.816983894582719</v>
      </c>
      <c r="AX28" s="106"/>
      <c r="AY28" s="103">
        <f t="shared" si="6"/>
        <v>77.948717948717956</v>
      </c>
      <c r="AZ28" s="103">
        <f t="shared" si="7"/>
        <v>73.846153846153854</v>
      </c>
      <c r="BA28" s="103">
        <f t="shared" si="8"/>
        <v>81.230769230769226</v>
      </c>
      <c r="BB28" s="143"/>
      <c r="BC28" s="103">
        <f t="shared" si="9"/>
        <v>84.89399293286219</v>
      </c>
      <c r="BD28" s="103">
        <f t="shared" si="10"/>
        <v>83.030303030303031</v>
      </c>
      <c r="BE28" s="103">
        <f t="shared" si="11"/>
        <v>86.342229199372056</v>
      </c>
    </row>
    <row r="29" spans="1:57" ht="15" customHeight="1" x14ac:dyDescent="0.2">
      <c r="A29" s="108" t="s">
        <v>93</v>
      </c>
      <c r="B29" s="272">
        <v>570</v>
      </c>
      <c r="C29" s="272">
        <v>285</v>
      </c>
      <c r="D29" s="272">
        <v>285</v>
      </c>
      <c r="E29" s="272"/>
      <c r="F29" s="272">
        <v>171</v>
      </c>
      <c r="G29" s="272">
        <v>103</v>
      </c>
      <c r="H29" s="272">
        <v>68</v>
      </c>
      <c r="I29" s="272"/>
      <c r="J29" s="272">
        <v>107</v>
      </c>
      <c r="K29" s="272">
        <v>50</v>
      </c>
      <c r="L29" s="272">
        <v>57</v>
      </c>
      <c r="M29" s="272"/>
      <c r="N29" s="272">
        <v>100</v>
      </c>
      <c r="O29" s="272">
        <v>46</v>
      </c>
      <c r="P29" s="272">
        <v>54</v>
      </c>
      <c r="Q29" s="272"/>
      <c r="R29" s="272">
        <v>65</v>
      </c>
      <c r="S29" s="272">
        <v>22</v>
      </c>
      <c r="T29" s="272">
        <v>43</v>
      </c>
      <c r="U29" s="272"/>
      <c r="V29" s="272">
        <v>68</v>
      </c>
      <c r="W29" s="272">
        <v>31</v>
      </c>
      <c r="X29" s="272">
        <v>37</v>
      </c>
      <c r="Y29" s="272"/>
      <c r="Z29" s="272">
        <v>59</v>
      </c>
      <c r="AA29" s="272">
        <v>33</v>
      </c>
      <c r="AB29" s="272">
        <v>26</v>
      </c>
      <c r="AD29" s="108" t="s">
        <v>93</v>
      </c>
      <c r="AE29" s="103">
        <f t="shared" si="0"/>
        <v>59.498956158663887</v>
      </c>
      <c r="AF29" s="103">
        <f t="shared" si="1"/>
        <v>59.006211180124225</v>
      </c>
      <c r="AG29" s="103">
        <f t="shared" si="2"/>
        <v>60</v>
      </c>
      <c r="AH29" s="143"/>
      <c r="AI29" s="103">
        <f t="shared" si="16"/>
        <v>58.762886597938149</v>
      </c>
      <c r="AJ29" s="103">
        <f t="shared" si="17"/>
        <v>63.190184049079754</v>
      </c>
      <c r="AK29" s="103">
        <f t="shared" si="18"/>
        <v>53.125</v>
      </c>
      <c r="AL29" s="106"/>
      <c r="AM29" s="103">
        <f t="shared" si="19"/>
        <v>50.952380952380949</v>
      </c>
      <c r="AN29" s="103">
        <f t="shared" si="20"/>
        <v>52.083333333333336</v>
      </c>
      <c r="AO29" s="103">
        <f t="shared" si="21"/>
        <v>50</v>
      </c>
      <c r="AP29" s="106"/>
      <c r="AQ29" s="103">
        <f t="shared" si="22"/>
        <v>68.965517241379317</v>
      </c>
      <c r="AR29" s="103">
        <f t="shared" si="23"/>
        <v>66.666666666666657</v>
      </c>
      <c r="AS29" s="103">
        <f t="shared" si="24"/>
        <v>71.05263157894737</v>
      </c>
      <c r="AT29" s="106"/>
      <c r="AU29" s="103">
        <f t="shared" si="3"/>
        <v>50.387596899224803</v>
      </c>
      <c r="AV29" s="103">
        <f t="shared" si="4"/>
        <v>34.375</v>
      </c>
      <c r="AW29" s="103">
        <f t="shared" si="5"/>
        <v>66.153846153846146</v>
      </c>
      <c r="AX29" s="106"/>
      <c r="AY29" s="103">
        <f t="shared" si="6"/>
        <v>69.387755102040813</v>
      </c>
      <c r="AZ29" s="103">
        <f t="shared" si="7"/>
        <v>70.454545454545453</v>
      </c>
      <c r="BA29" s="103">
        <f t="shared" si="8"/>
        <v>68.518518518518519</v>
      </c>
      <c r="BB29" s="143"/>
      <c r="BC29" s="103">
        <f t="shared" si="9"/>
        <v>69.411764705882348</v>
      </c>
      <c r="BD29" s="103">
        <f t="shared" si="10"/>
        <v>70.212765957446805</v>
      </c>
      <c r="BE29" s="103">
        <f t="shared" si="11"/>
        <v>68.421052631578945</v>
      </c>
    </row>
    <row r="30" spans="1:57" ht="15" customHeight="1" x14ac:dyDescent="0.2">
      <c r="A30" s="108" t="s">
        <v>94</v>
      </c>
      <c r="B30" s="272">
        <v>1115</v>
      </c>
      <c r="C30" s="272">
        <v>510</v>
      </c>
      <c r="D30" s="272">
        <v>605</v>
      </c>
      <c r="E30" s="272"/>
      <c r="F30" s="272">
        <v>289</v>
      </c>
      <c r="G30" s="272">
        <v>133</v>
      </c>
      <c r="H30" s="272">
        <v>156</v>
      </c>
      <c r="I30" s="272"/>
      <c r="J30" s="272">
        <v>226</v>
      </c>
      <c r="K30" s="272">
        <v>106</v>
      </c>
      <c r="L30" s="272">
        <v>120</v>
      </c>
      <c r="M30" s="272"/>
      <c r="N30" s="272">
        <v>142</v>
      </c>
      <c r="O30" s="272">
        <v>70</v>
      </c>
      <c r="P30" s="272">
        <v>72</v>
      </c>
      <c r="Q30" s="272"/>
      <c r="R30" s="272">
        <v>172</v>
      </c>
      <c r="S30" s="272">
        <v>74</v>
      </c>
      <c r="T30" s="272">
        <v>98</v>
      </c>
      <c r="U30" s="272"/>
      <c r="V30" s="272">
        <v>125</v>
      </c>
      <c r="W30" s="272">
        <v>58</v>
      </c>
      <c r="X30" s="272">
        <v>67</v>
      </c>
      <c r="Y30" s="272"/>
      <c r="Z30" s="272">
        <v>161</v>
      </c>
      <c r="AA30" s="272">
        <v>69</v>
      </c>
      <c r="AB30" s="272">
        <v>92</v>
      </c>
      <c r="AD30" s="108" t="s">
        <v>94</v>
      </c>
      <c r="AE30" s="103">
        <f t="shared" si="0"/>
        <v>58.042686100989073</v>
      </c>
      <c r="AF30" s="103">
        <f t="shared" si="1"/>
        <v>52.361396303901444</v>
      </c>
      <c r="AG30" s="103">
        <f t="shared" si="2"/>
        <v>63.885955649419223</v>
      </c>
      <c r="AH30" s="143"/>
      <c r="AI30" s="103">
        <f t="shared" si="16"/>
        <v>52.545454545454554</v>
      </c>
      <c r="AJ30" s="103">
        <f t="shared" si="17"/>
        <v>46.020761245674741</v>
      </c>
      <c r="AK30" s="103">
        <f t="shared" si="18"/>
        <v>59.770114942528743</v>
      </c>
      <c r="AL30" s="106"/>
      <c r="AM30" s="103">
        <f t="shared" si="19"/>
        <v>52.073732718894007</v>
      </c>
      <c r="AN30" s="103">
        <f t="shared" si="20"/>
        <v>46.491228070175438</v>
      </c>
      <c r="AO30" s="103">
        <f t="shared" si="21"/>
        <v>58.252427184466015</v>
      </c>
      <c r="AP30" s="106"/>
      <c r="AQ30" s="103">
        <f t="shared" si="22"/>
        <v>51.636363636363633</v>
      </c>
      <c r="AR30" s="103">
        <f t="shared" si="23"/>
        <v>51.470588235294116</v>
      </c>
      <c r="AS30" s="103">
        <f t="shared" si="24"/>
        <v>51.798561151079134</v>
      </c>
      <c r="AT30" s="106"/>
      <c r="AU30" s="103">
        <f t="shared" si="3"/>
        <v>62.318840579710141</v>
      </c>
      <c r="AV30" s="103">
        <f t="shared" si="4"/>
        <v>53.623188405797109</v>
      </c>
      <c r="AW30" s="103">
        <f t="shared" si="5"/>
        <v>71.014492753623188</v>
      </c>
      <c r="AX30" s="106"/>
      <c r="AY30" s="103">
        <f t="shared" si="6"/>
        <v>71.839080459770116</v>
      </c>
      <c r="AZ30" s="103">
        <f t="shared" si="7"/>
        <v>69.047619047619051</v>
      </c>
      <c r="BA30" s="103">
        <f t="shared" si="8"/>
        <v>74.444444444444443</v>
      </c>
      <c r="BB30" s="143"/>
      <c r="BC30" s="103">
        <f t="shared" si="9"/>
        <v>75.943396226415089</v>
      </c>
      <c r="BD30" s="103">
        <f t="shared" si="10"/>
        <v>69.696969696969703</v>
      </c>
      <c r="BE30" s="103">
        <f t="shared" si="11"/>
        <v>81.415929203539832</v>
      </c>
    </row>
    <row r="31" spans="1:57" ht="15" customHeight="1" x14ac:dyDescent="0.2">
      <c r="A31" s="108" t="s">
        <v>95</v>
      </c>
      <c r="B31" s="272">
        <v>1648</v>
      </c>
      <c r="C31" s="272">
        <v>782</v>
      </c>
      <c r="D31" s="272">
        <v>866</v>
      </c>
      <c r="E31" s="272"/>
      <c r="F31" s="272">
        <v>366</v>
      </c>
      <c r="G31" s="272">
        <v>198</v>
      </c>
      <c r="H31" s="272">
        <v>168</v>
      </c>
      <c r="I31" s="272"/>
      <c r="J31" s="272">
        <v>258</v>
      </c>
      <c r="K31" s="272">
        <v>116</v>
      </c>
      <c r="L31" s="272">
        <v>142</v>
      </c>
      <c r="M31" s="272"/>
      <c r="N31" s="272">
        <v>297</v>
      </c>
      <c r="O31" s="272">
        <v>147</v>
      </c>
      <c r="P31" s="272">
        <v>150</v>
      </c>
      <c r="Q31" s="272"/>
      <c r="R31" s="272">
        <v>277</v>
      </c>
      <c r="S31" s="272">
        <v>113</v>
      </c>
      <c r="T31" s="272">
        <v>164</v>
      </c>
      <c r="U31" s="272"/>
      <c r="V31" s="272">
        <v>164</v>
      </c>
      <c r="W31" s="272">
        <v>68</v>
      </c>
      <c r="X31" s="272">
        <v>96</v>
      </c>
      <c r="Y31" s="272"/>
      <c r="Z31" s="272">
        <v>286</v>
      </c>
      <c r="AA31" s="272">
        <v>140</v>
      </c>
      <c r="AB31" s="272">
        <v>146</v>
      </c>
      <c r="AD31" s="108" t="s">
        <v>95</v>
      </c>
      <c r="AE31" s="103">
        <f t="shared" si="0"/>
        <v>62.804878048780488</v>
      </c>
      <c r="AF31" s="103">
        <f t="shared" si="1"/>
        <v>58.401792382374907</v>
      </c>
      <c r="AG31" s="103">
        <f t="shared" si="2"/>
        <v>67.392996108949418</v>
      </c>
      <c r="AH31" s="143"/>
      <c r="AI31" s="103">
        <f t="shared" si="16"/>
        <v>69.581749049429646</v>
      </c>
      <c r="AJ31" s="103">
        <f t="shared" si="17"/>
        <v>67.118644067796609</v>
      </c>
      <c r="AK31" s="103">
        <f t="shared" si="18"/>
        <v>72.727272727272734</v>
      </c>
      <c r="AL31" s="106"/>
      <c r="AM31" s="103">
        <f t="shared" si="19"/>
        <v>50.489236790606654</v>
      </c>
      <c r="AN31" s="103">
        <f t="shared" si="20"/>
        <v>44.274809160305345</v>
      </c>
      <c r="AO31" s="103">
        <f t="shared" si="21"/>
        <v>57.028112449799195</v>
      </c>
      <c r="AP31" s="106"/>
      <c r="AQ31" s="103">
        <f t="shared" si="22"/>
        <v>67.194570135746616</v>
      </c>
      <c r="AR31" s="103">
        <f t="shared" si="23"/>
        <v>66.818181818181827</v>
      </c>
      <c r="AS31" s="103">
        <f t="shared" si="24"/>
        <v>67.567567567567565</v>
      </c>
      <c r="AT31" s="106"/>
      <c r="AU31" s="103">
        <f t="shared" si="3"/>
        <v>61.147902869757175</v>
      </c>
      <c r="AV31" s="103">
        <f t="shared" si="4"/>
        <v>50.222222222222221</v>
      </c>
      <c r="AW31" s="103">
        <f t="shared" si="5"/>
        <v>71.929824561403507</v>
      </c>
      <c r="AX31" s="106"/>
      <c r="AY31" s="103">
        <f t="shared" si="6"/>
        <v>48.80952380952381</v>
      </c>
      <c r="AZ31" s="103">
        <f t="shared" si="7"/>
        <v>43.037974683544306</v>
      </c>
      <c r="BA31" s="103">
        <f t="shared" si="8"/>
        <v>53.932584269662918</v>
      </c>
      <c r="BB31" s="143"/>
      <c r="BC31" s="103">
        <f t="shared" si="9"/>
        <v>80.337078651685388</v>
      </c>
      <c r="BD31" s="103">
        <f t="shared" si="10"/>
        <v>78.212290502793294</v>
      </c>
      <c r="BE31" s="103">
        <f t="shared" si="11"/>
        <v>82.485875706214685</v>
      </c>
    </row>
    <row r="32" spans="1:57" ht="15" customHeight="1" x14ac:dyDescent="0.2">
      <c r="A32" s="108" t="s">
        <v>96</v>
      </c>
      <c r="B32" s="272">
        <v>1429</v>
      </c>
      <c r="C32" s="272">
        <v>662</v>
      </c>
      <c r="D32" s="272">
        <v>767</v>
      </c>
      <c r="E32" s="272"/>
      <c r="F32" s="272">
        <v>316</v>
      </c>
      <c r="G32" s="272">
        <v>139</v>
      </c>
      <c r="H32" s="272">
        <v>177</v>
      </c>
      <c r="I32" s="272"/>
      <c r="J32" s="272">
        <v>282</v>
      </c>
      <c r="K32" s="272">
        <v>140</v>
      </c>
      <c r="L32" s="272">
        <v>142</v>
      </c>
      <c r="M32" s="272"/>
      <c r="N32" s="272">
        <v>293</v>
      </c>
      <c r="O32" s="272">
        <v>134</v>
      </c>
      <c r="P32" s="272">
        <v>159</v>
      </c>
      <c r="Q32" s="272"/>
      <c r="R32" s="272">
        <v>174</v>
      </c>
      <c r="S32" s="272">
        <v>78</v>
      </c>
      <c r="T32" s="272">
        <v>96</v>
      </c>
      <c r="U32" s="272"/>
      <c r="V32" s="272">
        <v>168</v>
      </c>
      <c r="W32" s="272">
        <v>85</v>
      </c>
      <c r="X32" s="272">
        <v>83</v>
      </c>
      <c r="Y32" s="272"/>
      <c r="Z32" s="272">
        <v>196</v>
      </c>
      <c r="AA32" s="272">
        <v>86</v>
      </c>
      <c r="AB32" s="272">
        <v>110</v>
      </c>
      <c r="AD32" s="108" t="s">
        <v>96</v>
      </c>
      <c r="AE32" s="103">
        <f t="shared" si="0"/>
        <v>54.334600760456276</v>
      </c>
      <c r="AF32" s="103">
        <f t="shared" si="1"/>
        <v>49.962264150943398</v>
      </c>
      <c r="AG32" s="103">
        <f t="shared" si="2"/>
        <v>58.773946360153261</v>
      </c>
      <c r="AH32" s="143"/>
      <c r="AI32" s="103">
        <f t="shared" si="16"/>
        <v>53.741496598639458</v>
      </c>
      <c r="AJ32" s="103">
        <f t="shared" si="17"/>
        <v>47.931034482758619</v>
      </c>
      <c r="AK32" s="103">
        <f t="shared" si="18"/>
        <v>59.395973154362416</v>
      </c>
      <c r="AL32" s="106"/>
      <c r="AM32" s="103">
        <f t="shared" si="19"/>
        <v>52.222222222222229</v>
      </c>
      <c r="AN32" s="103">
        <f t="shared" si="20"/>
        <v>50.724637681159422</v>
      </c>
      <c r="AO32" s="103">
        <f t="shared" si="21"/>
        <v>53.787878787878782</v>
      </c>
      <c r="AP32" s="106"/>
      <c r="AQ32" s="103">
        <f t="shared" si="22"/>
        <v>60.788381742738586</v>
      </c>
      <c r="AR32" s="103">
        <f t="shared" si="23"/>
        <v>53.815261044176708</v>
      </c>
      <c r="AS32" s="103">
        <f t="shared" si="24"/>
        <v>68.240343347639481</v>
      </c>
      <c r="AT32" s="106"/>
      <c r="AU32" s="103">
        <f t="shared" si="3"/>
        <v>41.037735849056602</v>
      </c>
      <c r="AV32" s="103">
        <f t="shared" si="4"/>
        <v>34.977578475336323</v>
      </c>
      <c r="AW32" s="103">
        <f t="shared" si="5"/>
        <v>47.761194029850742</v>
      </c>
      <c r="AX32" s="106"/>
      <c r="AY32" s="103">
        <f t="shared" si="6"/>
        <v>56.756756756756758</v>
      </c>
      <c r="AZ32" s="103">
        <f t="shared" si="7"/>
        <v>57.04697986577181</v>
      </c>
      <c r="BA32" s="103">
        <f t="shared" si="8"/>
        <v>56.4625850340136</v>
      </c>
      <c r="BB32" s="143"/>
      <c r="BC32" s="103">
        <f t="shared" si="9"/>
        <v>65.333333333333329</v>
      </c>
      <c r="BD32" s="103">
        <f t="shared" si="10"/>
        <v>62.318840579710141</v>
      </c>
      <c r="BE32" s="103">
        <f t="shared" si="11"/>
        <v>67.901234567901241</v>
      </c>
    </row>
    <row r="33" spans="1:60" ht="15" customHeight="1" x14ac:dyDescent="0.2">
      <c r="A33" s="108" t="s">
        <v>97</v>
      </c>
      <c r="B33" s="272">
        <v>1331</v>
      </c>
      <c r="C33" s="272">
        <v>609</v>
      </c>
      <c r="D33" s="272">
        <v>722</v>
      </c>
      <c r="E33" s="272"/>
      <c r="F33" s="272">
        <v>295</v>
      </c>
      <c r="G33" s="272">
        <v>128</v>
      </c>
      <c r="H33" s="272">
        <v>167</v>
      </c>
      <c r="I33" s="272"/>
      <c r="J33" s="272">
        <v>226</v>
      </c>
      <c r="K33" s="272">
        <v>102</v>
      </c>
      <c r="L33" s="272">
        <v>124</v>
      </c>
      <c r="M33" s="272"/>
      <c r="N33" s="272">
        <v>268</v>
      </c>
      <c r="O33" s="272">
        <v>120</v>
      </c>
      <c r="P33" s="272">
        <v>148</v>
      </c>
      <c r="Q33" s="272"/>
      <c r="R33" s="272">
        <v>218</v>
      </c>
      <c r="S33" s="272">
        <v>104</v>
      </c>
      <c r="T33" s="272">
        <v>114</v>
      </c>
      <c r="U33" s="272"/>
      <c r="V33" s="272">
        <v>164</v>
      </c>
      <c r="W33" s="272">
        <v>78</v>
      </c>
      <c r="X33" s="272">
        <v>86</v>
      </c>
      <c r="Y33" s="272"/>
      <c r="Z33" s="272">
        <v>160</v>
      </c>
      <c r="AA33" s="272">
        <v>77</v>
      </c>
      <c r="AB33" s="272">
        <v>83</v>
      </c>
      <c r="AD33" s="108" t="s">
        <v>97</v>
      </c>
      <c r="AE33" s="103">
        <f t="shared" si="0"/>
        <v>82.211241507103153</v>
      </c>
      <c r="AF33" s="103">
        <f t="shared" si="1"/>
        <v>76.893939393939391</v>
      </c>
      <c r="AG33" s="103">
        <f t="shared" si="2"/>
        <v>87.303506650544136</v>
      </c>
      <c r="AH33" s="143"/>
      <c r="AI33" s="103">
        <f t="shared" si="16"/>
        <v>81.944444444444443</v>
      </c>
      <c r="AJ33" s="103">
        <f t="shared" si="17"/>
        <v>74.853801169590639</v>
      </c>
      <c r="AK33" s="103">
        <f t="shared" si="18"/>
        <v>88.359788359788354</v>
      </c>
      <c r="AL33" s="106"/>
      <c r="AM33" s="103">
        <f t="shared" si="19"/>
        <v>71.746031746031747</v>
      </c>
      <c r="AN33" s="103">
        <f t="shared" si="20"/>
        <v>61.445783132530117</v>
      </c>
      <c r="AO33" s="103">
        <f t="shared" si="21"/>
        <v>83.22147651006712</v>
      </c>
      <c r="AP33" s="106"/>
      <c r="AQ33" s="103">
        <f t="shared" si="22"/>
        <v>90.235690235690242</v>
      </c>
      <c r="AR33" s="103">
        <f t="shared" si="23"/>
        <v>88.235294117647058</v>
      </c>
      <c r="AS33" s="103">
        <f t="shared" si="24"/>
        <v>91.925465838509311</v>
      </c>
      <c r="AT33" s="106"/>
      <c r="AU33" s="103">
        <f t="shared" si="3"/>
        <v>83.206106870229007</v>
      </c>
      <c r="AV33" s="103">
        <f t="shared" si="4"/>
        <v>80.620155038759691</v>
      </c>
      <c r="AW33" s="103">
        <f t="shared" si="5"/>
        <v>85.714285714285708</v>
      </c>
      <c r="AX33" s="106"/>
      <c r="AY33" s="103">
        <f t="shared" si="6"/>
        <v>88.64864864864866</v>
      </c>
      <c r="AZ33" s="103">
        <f t="shared" si="7"/>
        <v>85.714285714285708</v>
      </c>
      <c r="BA33" s="103">
        <f t="shared" si="8"/>
        <v>91.489361702127653</v>
      </c>
      <c r="BB33" s="143"/>
      <c r="BC33" s="103">
        <f t="shared" si="9"/>
        <v>80</v>
      </c>
      <c r="BD33" s="103">
        <f t="shared" si="10"/>
        <v>77.777777777777786</v>
      </c>
      <c r="BE33" s="103">
        <f t="shared" si="11"/>
        <v>82.178217821782169</v>
      </c>
    </row>
    <row r="34" spans="1:60" ht="15" customHeight="1" x14ac:dyDescent="0.2">
      <c r="A34" s="108" t="s">
        <v>98</v>
      </c>
      <c r="B34" s="272">
        <v>928</v>
      </c>
      <c r="C34" s="272">
        <v>433</v>
      </c>
      <c r="D34" s="272">
        <v>495</v>
      </c>
      <c r="E34" s="272"/>
      <c r="F34" s="272">
        <v>196</v>
      </c>
      <c r="G34" s="272">
        <v>96</v>
      </c>
      <c r="H34" s="272">
        <v>100</v>
      </c>
      <c r="I34" s="272"/>
      <c r="J34" s="272">
        <v>146</v>
      </c>
      <c r="K34" s="272">
        <v>78</v>
      </c>
      <c r="L34" s="272">
        <v>68</v>
      </c>
      <c r="M34" s="272"/>
      <c r="N34" s="272">
        <v>174</v>
      </c>
      <c r="O34" s="272">
        <v>77</v>
      </c>
      <c r="P34" s="272">
        <v>97</v>
      </c>
      <c r="Q34" s="272"/>
      <c r="R34" s="272">
        <v>171</v>
      </c>
      <c r="S34" s="272">
        <v>79</v>
      </c>
      <c r="T34" s="272">
        <v>92</v>
      </c>
      <c r="U34" s="272"/>
      <c r="V34" s="272">
        <v>98</v>
      </c>
      <c r="W34" s="272">
        <v>40</v>
      </c>
      <c r="X34" s="272">
        <v>58</v>
      </c>
      <c r="Y34" s="272"/>
      <c r="Z34" s="272">
        <v>143</v>
      </c>
      <c r="AA34" s="272">
        <v>63</v>
      </c>
      <c r="AB34" s="272">
        <v>80</v>
      </c>
      <c r="AD34" s="108" t="s">
        <v>98</v>
      </c>
      <c r="AE34" s="103">
        <f t="shared" si="0"/>
        <v>51.612903225806448</v>
      </c>
      <c r="AF34" s="103">
        <f t="shared" si="1"/>
        <v>48.871331828442436</v>
      </c>
      <c r="AG34" s="103">
        <f t="shared" si="2"/>
        <v>54.276315789473685</v>
      </c>
      <c r="AH34" s="143"/>
      <c r="AI34" s="103">
        <f t="shared" si="16"/>
        <v>44.74885844748858</v>
      </c>
      <c r="AJ34" s="103">
        <f t="shared" si="17"/>
        <v>41.379310344827587</v>
      </c>
      <c r="AK34" s="103">
        <f t="shared" si="18"/>
        <v>48.543689320388353</v>
      </c>
      <c r="AL34" s="106"/>
      <c r="AM34" s="103">
        <f t="shared" si="19"/>
        <v>39.566395663956641</v>
      </c>
      <c r="AN34" s="103">
        <f t="shared" si="20"/>
        <v>39</v>
      </c>
      <c r="AO34" s="103">
        <f t="shared" si="21"/>
        <v>40.236686390532547</v>
      </c>
      <c r="AP34" s="106"/>
      <c r="AQ34" s="103">
        <f t="shared" si="22"/>
        <v>63.503649635036496</v>
      </c>
      <c r="AR34" s="103">
        <f t="shared" si="23"/>
        <v>59.230769230769234</v>
      </c>
      <c r="AS34" s="103">
        <f t="shared" si="24"/>
        <v>67.361111111111114</v>
      </c>
      <c r="AT34" s="106"/>
      <c r="AU34" s="103">
        <f t="shared" si="3"/>
        <v>56.25</v>
      </c>
      <c r="AV34" s="103">
        <f t="shared" si="4"/>
        <v>58.088235294117652</v>
      </c>
      <c r="AW34" s="103">
        <f t="shared" si="5"/>
        <v>54.761904761904766</v>
      </c>
      <c r="AX34" s="106"/>
      <c r="AY34" s="103">
        <f t="shared" si="6"/>
        <v>43.75</v>
      </c>
      <c r="AZ34" s="103">
        <f t="shared" si="7"/>
        <v>39.215686274509807</v>
      </c>
      <c r="BA34" s="103">
        <f t="shared" si="8"/>
        <v>47.540983606557376</v>
      </c>
      <c r="BB34" s="143"/>
      <c r="BC34" s="103">
        <f t="shared" si="9"/>
        <v>75.661375661375658</v>
      </c>
      <c r="BD34" s="103">
        <f t="shared" si="10"/>
        <v>73.255813953488371</v>
      </c>
      <c r="BE34" s="103">
        <f t="shared" si="11"/>
        <v>77.669902912621353</v>
      </c>
    </row>
    <row r="35" spans="1:60" ht="15" customHeight="1" x14ac:dyDescent="0.2">
      <c r="A35" s="108" t="s">
        <v>99</v>
      </c>
      <c r="B35" s="272">
        <v>2711</v>
      </c>
      <c r="C35" s="272">
        <v>1295</v>
      </c>
      <c r="D35" s="272">
        <v>1416</v>
      </c>
      <c r="E35" s="272"/>
      <c r="F35" s="272">
        <v>708</v>
      </c>
      <c r="G35" s="272">
        <v>338</v>
      </c>
      <c r="H35" s="272">
        <v>370</v>
      </c>
      <c r="I35" s="272"/>
      <c r="J35" s="272">
        <v>550</v>
      </c>
      <c r="K35" s="272">
        <v>273</v>
      </c>
      <c r="L35" s="272">
        <v>277</v>
      </c>
      <c r="M35" s="272"/>
      <c r="N35" s="272">
        <v>423</v>
      </c>
      <c r="O35" s="272">
        <v>210</v>
      </c>
      <c r="P35" s="272">
        <v>213</v>
      </c>
      <c r="Q35" s="272"/>
      <c r="R35" s="272">
        <v>382</v>
      </c>
      <c r="S35" s="272">
        <v>178</v>
      </c>
      <c r="T35" s="272">
        <v>204</v>
      </c>
      <c r="U35" s="272"/>
      <c r="V35" s="272">
        <v>311</v>
      </c>
      <c r="W35" s="272">
        <v>148</v>
      </c>
      <c r="X35" s="272">
        <v>163</v>
      </c>
      <c r="Y35" s="272"/>
      <c r="Z35" s="272">
        <v>337</v>
      </c>
      <c r="AA35" s="272">
        <v>148</v>
      </c>
      <c r="AB35" s="272">
        <v>189</v>
      </c>
      <c r="AD35" s="108" t="s">
        <v>99</v>
      </c>
      <c r="AE35" s="103">
        <f t="shared" si="0"/>
        <v>64.165680473372774</v>
      </c>
      <c r="AF35" s="103">
        <f t="shared" si="1"/>
        <v>60.769591740966675</v>
      </c>
      <c r="AG35" s="103">
        <f t="shared" si="2"/>
        <v>67.621776504297998</v>
      </c>
      <c r="AH35" s="143"/>
      <c r="AI35" s="103">
        <f t="shared" si="16"/>
        <v>67.686424474187376</v>
      </c>
      <c r="AJ35" s="103">
        <f t="shared" si="17"/>
        <v>65.503875968992247</v>
      </c>
      <c r="AK35" s="103">
        <f t="shared" si="18"/>
        <v>69.811320754716974</v>
      </c>
      <c r="AL35" s="106"/>
      <c r="AM35" s="103">
        <f t="shared" si="19"/>
        <v>60.706401766004412</v>
      </c>
      <c r="AN35" s="103">
        <f t="shared" si="20"/>
        <v>58.709677419354833</v>
      </c>
      <c r="AO35" s="103">
        <f t="shared" si="21"/>
        <v>62.811791383219948</v>
      </c>
      <c r="AP35" s="106"/>
      <c r="AQ35" s="103">
        <f t="shared" si="22"/>
        <v>60.86330935251798</v>
      </c>
      <c r="AR35" s="103">
        <f t="shared" si="23"/>
        <v>56.756756756756758</v>
      </c>
      <c r="AS35" s="103">
        <f t="shared" si="24"/>
        <v>65.538461538461533</v>
      </c>
      <c r="AT35" s="106"/>
      <c r="AU35" s="103">
        <f t="shared" si="3"/>
        <v>61.217948717948723</v>
      </c>
      <c r="AV35" s="103">
        <f t="shared" si="4"/>
        <v>54.769230769230774</v>
      </c>
      <c r="AW35" s="103">
        <f t="shared" si="5"/>
        <v>68.227424749163873</v>
      </c>
      <c r="AX35" s="106"/>
      <c r="AY35" s="103">
        <f t="shared" si="6"/>
        <v>67.170626349892004</v>
      </c>
      <c r="AZ35" s="103">
        <f t="shared" si="7"/>
        <v>64.62882096069869</v>
      </c>
      <c r="BA35" s="103">
        <f t="shared" si="8"/>
        <v>69.658119658119659</v>
      </c>
      <c r="BB35" s="143"/>
      <c r="BC35" s="103">
        <v>0</v>
      </c>
      <c r="BD35" s="103">
        <v>0</v>
      </c>
      <c r="BE35" s="103">
        <v>0</v>
      </c>
    </row>
    <row r="36" spans="1:60" ht="15" customHeight="1" x14ac:dyDescent="0.2">
      <c r="A36" s="108" t="s">
        <v>100</v>
      </c>
      <c r="B36" s="272">
        <v>2347</v>
      </c>
      <c r="C36" s="272">
        <v>1148</v>
      </c>
      <c r="D36" s="272">
        <v>1199</v>
      </c>
      <c r="E36" s="272"/>
      <c r="F36" s="272">
        <v>594</v>
      </c>
      <c r="G36" s="272">
        <v>306</v>
      </c>
      <c r="H36" s="272">
        <v>288</v>
      </c>
      <c r="I36" s="272"/>
      <c r="J36" s="272">
        <v>464</v>
      </c>
      <c r="K36" s="272">
        <v>232</v>
      </c>
      <c r="L36" s="272">
        <v>232</v>
      </c>
      <c r="M36" s="272"/>
      <c r="N36" s="272">
        <v>433</v>
      </c>
      <c r="O36" s="272">
        <v>207</v>
      </c>
      <c r="P36" s="272">
        <v>226</v>
      </c>
      <c r="Q36" s="272"/>
      <c r="R36" s="272">
        <v>331</v>
      </c>
      <c r="S36" s="272">
        <v>151</v>
      </c>
      <c r="T36" s="272">
        <v>180</v>
      </c>
      <c r="U36" s="272"/>
      <c r="V36" s="272">
        <v>254</v>
      </c>
      <c r="W36" s="272">
        <v>121</v>
      </c>
      <c r="X36" s="272">
        <v>133</v>
      </c>
      <c r="Y36" s="272"/>
      <c r="Z36" s="272">
        <v>271</v>
      </c>
      <c r="AA36" s="272">
        <v>131</v>
      </c>
      <c r="AB36" s="272">
        <v>140</v>
      </c>
      <c r="AD36" s="108" t="s">
        <v>100</v>
      </c>
      <c r="AE36" s="103">
        <f t="shared" si="0"/>
        <v>72.865569698851289</v>
      </c>
      <c r="AF36" s="103">
        <f t="shared" si="1"/>
        <v>71.039603960396036</v>
      </c>
      <c r="AG36" s="103">
        <f t="shared" si="2"/>
        <v>74.704049844236764</v>
      </c>
      <c r="AH36" s="143"/>
      <c r="AI36" s="103">
        <f t="shared" si="16"/>
        <v>69.473684210526315</v>
      </c>
      <c r="AJ36" s="103">
        <f t="shared" si="17"/>
        <v>69.074492099322811</v>
      </c>
      <c r="AK36" s="103">
        <f t="shared" si="18"/>
        <v>69.902912621359221</v>
      </c>
      <c r="AL36" s="106"/>
      <c r="AM36" s="103">
        <f t="shared" si="19"/>
        <v>67.935578330893122</v>
      </c>
      <c r="AN36" s="103">
        <f t="shared" si="20"/>
        <v>67.052023121387279</v>
      </c>
      <c r="AO36" s="103">
        <f t="shared" si="21"/>
        <v>68.842729970326417</v>
      </c>
      <c r="AP36" s="106"/>
      <c r="AQ36" s="103">
        <f t="shared" si="22"/>
        <v>72.166666666666671</v>
      </c>
      <c r="AR36" s="103">
        <f t="shared" si="23"/>
        <v>70.890410958904098</v>
      </c>
      <c r="AS36" s="103">
        <f t="shared" si="24"/>
        <v>73.376623376623371</v>
      </c>
      <c r="AT36" s="106"/>
      <c r="AU36" s="103">
        <f t="shared" si="3"/>
        <v>72.113289760348593</v>
      </c>
      <c r="AV36" s="103">
        <f t="shared" si="4"/>
        <v>67.713004484304932</v>
      </c>
      <c r="AW36" s="103">
        <f t="shared" si="5"/>
        <v>76.271186440677965</v>
      </c>
      <c r="AX36" s="106"/>
      <c r="AY36" s="103">
        <f t="shared" si="6"/>
        <v>78.637770897832809</v>
      </c>
      <c r="AZ36" s="103">
        <f t="shared" si="7"/>
        <v>75.155279503105589</v>
      </c>
      <c r="BA36" s="103">
        <f t="shared" si="8"/>
        <v>82.098765432098759</v>
      </c>
      <c r="BB36" s="143"/>
      <c r="BC36" s="103">
        <f t="shared" ref="BC36:BE41" si="25">+Z36/(Z36+Z82+Z129)*100</f>
        <v>90.033222591362133</v>
      </c>
      <c r="BD36" s="103">
        <f t="shared" si="25"/>
        <v>86.754966887417211</v>
      </c>
      <c r="BE36" s="103">
        <f t="shared" si="25"/>
        <v>93.333333333333329</v>
      </c>
    </row>
    <row r="37" spans="1:60" ht="15" customHeight="1" x14ac:dyDescent="0.2">
      <c r="A37" s="108" t="s">
        <v>101</v>
      </c>
      <c r="B37" s="272">
        <v>756</v>
      </c>
      <c r="C37" s="272">
        <v>366</v>
      </c>
      <c r="D37" s="272">
        <v>390</v>
      </c>
      <c r="E37" s="272"/>
      <c r="F37" s="272">
        <v>178</v>
      </c>
      <c r="G37" s="272">
        <v>87</v>
      </c>
      <c r="H37" s="272">
        <v>91</v>
      </c>
      <c r="I37" s="272"/>
      <c r="J37" s="272">
        <v>174</v>
      </c>
      <c r="K37" s="272">
        <v>91</v>
      </c>
      <c r="L37" s="272">
        <v>83</v>
      </c>
      <c r="M37" s="272"/>
      <c r="N37" s="272">
        <v>127</v>
      </c>
      <c r="O37" s="272">
        <v>63</v>
      </c>
      <c r="P37" s="272">
        <v>64</v>
      </c>
      <c r="Q37" s="272"/>
      <c r="R37" s="272">
        <v>69</v>
      </c>
      <c r="S37" s="272">
        <v>32</v>
      </c>
      <c r="T37" s="272">
        <v>37</v>
      </c>
      <c r="U37" s="272"/>
      <c r="V37" s="272">
        <v>97</v>
      </c>
      <c r="W37" s="272">
        <v>38</v>
      </c>
      <c r="X37" s="272">
        <v>59</v>
      </c>
      <c r="Y37" s="272"/>
      <c r="Z37" s="272">
        <v>111</v>
      </c>
      <c r="AA37" s="272">
        <v>55</v>
      </c>
      <c r="AB37" s="272">
        <v>56</v>
      </c>
      <c r="AD37" s="108" t="s">
        <v>101</v>
      </c>
      <c r="AE37" s="103">
        <f t="shared" si="0"/>
        <v>66.432337434094904</v>
      </c>
      <c r="AF37" s="103">
        <f t="shared" si="1"/>
        <v>63.212435233160626</v>
      </c>
      <c r="AG37" s="103">
        <f t="shared" si="2"/>
        <v>69.767441860465112</v>
      </c>
      <c r="AH37" s="143"/>
      <c r="AI37" s="103">
        <f t="shared" si="16"/>
        <v>58.360655737704917</v>
      </c>
      <c r="AJ37" s="103">
        <f t="shared" si="17"/>
        <v>54.037267080745345</v>
      </c>
      <c r="AK37" s="103">
        <f t="shared" si="18"/>
        <v>63.194444444444443</v>
      </c>
      <c r="AL37" s="106"/>
      <c r="AM37" s="103">
        <f t="shared" si="19"/>
        <v>63.970588235294116</v>
      </c>
      <c r="AN37" s="103">
        <f t="shared" si="20"/>
        <v>61.073825503355707</v>
      </c>
      <c r="AO37" s="103">
        <f t="shared" si="21"/>
        <v>67.479674796747972</v>
      </c>
      <c r="AP37" s="106"/>
      <c r="AQ37" s="103">
        <f t="shared" si="22"/>
        <v>77.914110429447859</v>
      </c>
      <c r="AR37" s="103">
        <f t="shared" si="23"/>
        <v>76.829268292682926</v>
      </c>
      <c r="AS37" s="103">
        <f t="shared" si="24"/>
        <v>79.012345679012341</v>
      </c>
      <c r="AT37" s="106"/>
      <c r="AU37" s="103">
        <f t="shared" si="3"/>
        <v>53.07692307692308</v>
      </c>
      <c r="AV37" s="103">
        <f t="shared" si="4"/>
        <v>50.793650793650791</v>
      </c>
      <c r="AW37" s="103">
        <f t="shared" si="5"/>
        <v>55.223880597014926</v>
      </c>
      <c r="AX37" s="106"/>
      <c r="AY37" s="103">
        <f t="shared" si="6"/>
        <v>76.377952755905511</v>
      </c>
      <c r="AZ37" s="103">
        <f t="shared" si="7"/>
        <v>70.370370370370367</v>
      </c>
      <c r="BA37" s="103">
        <f t="shared" si="8"/>
        <v>80.821917808219183</v>
      </c>
      <c r="BB37" s="143"/>
      <c r="BC37" s="103">
        <f t="shared" si="25"/>
        <v>78.723404255319153</v>
      </c>
      <c r="BD37" s="103">
        <f t="shared" si="25"/>
        <v>78.571428571428569</v>
      </c>
      <c r="BE37" s="103">
        <f t="shared" si="25"/>
        <v>78.873239436619713</v>
      </c>
    </row>
    <row r="38" spans="1:60" ht="15" customHeight="1" x14ac:dyDescent="0.2">
      <c r="A38" s="108" t="s">
        <v>102</v>
      </c>
      <c r="B38" s="272">
        <v>724</v>
      </c>
      <c r="C38" s="272">
        <v>310</v>
      </c>
      <c r="D38" s="272">
        <v>414</v>
      </c>
      <c r="E38" s="272"/>
      <c r="F38" s="272">
        <v>197</v>
      </c>
      <c r="G38" s="272">
        <v>91</v>
      </c>
      <c r="H38" s="272">
        <v>106</v>
      </c>
      <c r="I38" s="272"/>
      <c r="J38" s="272">
        <v>125</v>
      </c>
      <c r="K38" s="272">
        <v>49</v>
      </c>
      <c r="L38" s="272">
        <v>76</v>
      </c>
      <c r="M38" s="272"/>
      <c r="N38" s="272">
        <v>115</v>
      </c>
      <c r="O38" s="272">
        <v>51</v>
      </c>
      <c r="P38" s="272">
        <v>64</v>
      </c>
      <c r="Q38" s="272"/>
      <c r="R38" s="272">
        <v>89</v>
      </c>
      <c r="S38" s="272">
        <v>39</v>
      </c>
      <c r="T38" s="272">
        <v>50</v>
      </c>
      <c r="U38" s="272"/>
      <c r="V38" s="272">
        <v>86</v>
      </c>
      <c r="W38" s="272">
        <v>37</v>
      </c>
      <c r="X38" s="272">
        <v>49</v>
      </c>
      <c r="Y38" s="272"/>
      <c r="Z38" s="272">
        <v>112</v>
      </c>
      <c r="AA38" s="272">
        <v>43</v>
      </c>
      <c r="AB38" s="272">
        <v>69</v>
      </c>
      <c r="AD38" s="108" t="s">
        <v>102</v>
      </c>
      <c r="AE38" s="103">
        <f t="shared" si="0"/>
        <v>61.986301369863014</v>
      </c>
      <c r="AF38" s="103">
        <f t="shared" si="1"/>
        <v>53.819444444444443</v>
      </c>
      <c r="AG38" s="103">
        <f t="shared" si="2"/>
        <v>69.932432432432435</v>
      </c>
      <c r="AH38" s="143"/>
      <c r="AI38" s="103">
        <f t="shared" si="16"/>
        <v>65.448504983388702</v>
      </c>
      <c r="AJ38" s="103">
        <f t="shared" si="17"/>
        <v>58.709677419354833</v>
      </c>
      <c r="AK38" s="103">
        <f t="shared" si="18"/>
        <v>72.602739726027394</v>
      </c>
      <c r="AL38" s="106"/>
      <c r="AM38" s="103">
        <f t="shared" si="19"/>
        <v>52.30125523012552</v>
      </c>
      <c r="AN38" s="103">
        <f t="shared" si="20"/>
        <v>45.794392523364486</v>
      </c>
      <c r="AO38" s="103">
        <f t="shared" si="21"/>
        <v>57.575757575757578</v>
      </c>
      <c r="AP38" s="106"/>
      <c r="AQ38" s="103">
        <f t="shared" si="22"/>
        <v>57.788944723618087</v>
      </c>
      <c r="AR38" s="103">
        <f t="shared" si="23"/>
        <v>50</v>
      </c>
      <c r="AS38" s="103">
        <f t="shared" si="24"/>
        <v>65.979381443298962</v>
      </c>
      <c r="AT38" s="106"/>
      <c r="AU38" s="103">
        <f t="shared" si="3"/>
        <v>53.614457831325304</v>
      </c>
      <c r="AV38" s="103">
        <f t="shared" si="4"/>
        <v>44.31818181818182</v>
      </c>
      <c r="AW38" s="103">
        <f t="shared" si="5"/>
        <v>64.102564102564102</v>
      </c>
      <c r="AX38" s="106"/>
      <c r="AY38" s="103">
        <f t="shared" si="6"/>
        <v>65.648854961832058</v>
      </c>
      <c r="AZ38" s="103">
        <f t="shared" si="7"/>
        <v>52.857142857142861</v>
      </c>
      <c r="BA38" s="103">
        <f t="shared" si="8"/>
        <v>80.327868852459019</v>
      </c>
      <c r="BB38" s="143"/>
      <c r="BC38" s="103">
        <f t="shared" si="25"/>
        <v>84.848484848484844</v>
      </c>
      <c r="BD38" s="103">
        <f t="shared" si="25"/>
        <v>79.629629629629633</v>
      </c>
      <c r="BE38" s="103">
        <f t="shared" si="25"/>
        <v>88.461538461538453</v>
      </c>
    </row>
    <row r="39" spans="1:60" ht="15" customHeight="1" x14ac:dyDescent="0.2">
      <c r="A39" s="108" t="s">
        <v>103</v>
      </c>
      <c r="B39" s="272">
        <v>2714</v>
      </c>
      <c r="C39" s="272">
        <v>1170</v>
      </c>
      <c r="D39" s="272">
        <v>1544</v>
      </c>
      <c r="E39" s="272"/>
      <c r="F39" s="272">
        <v>673</v>
      </c>
      <c r="G39" s="272">
        <v>320</v>
      </c>
      <c r="H39" s="272">
        <v>353</v>
      </c>
      <c r="I39" s="272"/>
      <c r="J39" s="272">
        <v>377</v>
      </c>
      <c r="K39" s="272">
        <v>183</v>
      </c>
      <c r="L39" s="272">
        <v>194</v>
      </c>
      <c r="M39" s="272"/>
      <c r="N39" s="272">
        <v>530</v>
      </c>
      <c r="O39" s="272">
        <v>227</v>
      </c>
      <c r="P39" s="272">
        <v>303</v>
      </c>
      <c r="Q39" s="272"/>
      <c r="R39" s="272">
        <v>383</v>
      </c>
      <c r="S39" s="272">
        <v>155</v>
      </c>
      <c r="T39" s="272">
        <v>228</v>
      </c>
      <c r="U39" s="272"/>
      <c r="V39" s="272">
        <v>363</v>
      </c>
      <c r="W39" s="272">
        <v>124</v>
      </c>
      <c r="X39" s="272">
        <v>239</v>
      </c>
      <c r="Y39" s="272"/>
      <c r="Z39" s="272">
        <v>388</v>
      </c>
      <c r="AA39" s="272">
        <v>161</v>
      </c>
      <c r="AB39" s="272">
        <v>227</v>
      </c>
      <c r="AD39" s="108" t="s">
        <v>103</v>
      </c>
      <c r="AE39" s="103">
        <f t="shared" si="0"/>
        <v>54.236610711430856</v>
      </c>
      <c r="AF39" s="103">
        <f t="shared" si="1"/>
        <v>48.75</v>
      </c>
      <c r="AG39" s="103">
        <f t="shared" si="2"/>
        <v>59.293394777265739</v>
      </c>
      <c r="AH39" s="143"/>
      <c r="AI39" s="103">
        <f t="shared" si="16"/>
        <v>57.276595744680847</v>
      </c>
      <c r="AJ39" s="103">
        <f t="shared" si="17"/>
        <v>53.511705685618729</v>
      </c>
      <c r="AK39" s="103">
        <f t="shared" si="18"/>
        <v>61.178509532062385</v>
      </c>
      <c r="AL39" s="106"/>
      <c r="AM39" s="103">
        <f t="shared" si="19"/>
        <v>38.430173292558614</v>
      </c>
      <c r="AN39" s="103">
        <f t="shared" si="20"/>
        <v>38.364779874213838</v>
      </c>
      <c r="AO39" s="103">
        <f t="shared" si="21"/>
        <v>38.492063492063494</v>
      </c>
      <c r="AP39" s="106"/>
      <c r="AQ39" s="103">
        <f t="shared" si="22"/>
        <v>60.433295324971489</v>
      </c>
      <c r="AR39" s="103">
        <f t="shared" si="23"/>
        <v>55.365853658536594</v>
      </c>
      <c r="AS39" s="103">
        <f t="shared" si="24"/>
        <v>64.882226980728049</v>
      </c>
      <c r="AT39" s="106"/>
      <c r="AU39" s="103">
        <f t="shared" si="3"/>
        <v>47.577639751552795</v>
      </c>
      <c r="AV39" s="103">
        <f t="shared" si="4"/>
        <v>38.944723618090457</v>
      </c>
      <c r="AW39" s="103">
        <f t="shared" si="5"/>
        <v>56.019656019656018</v>
      </c>
      <c r="AX39" s="106"/>
      <c r="AY39" s="103">
        <f t="shared" si="6"/>
        <v>58.928571428571431</v>
      </c>
      <c r="AZ39" s="103">
        <f t="shared" si="7"/>
        <v>46.096654275092938</v>
      </c>
      <c r="BA39" s="103">
        <f t="shared" si="8"/>
        <v>68.876080691642656</v>
      </c>
      <c r="BB39" s="143"/>
      <c r="BC39" s="103">
        <f t="shared" si="25"/>
        <v>70.545454545454547</v>
      </c>
      <c r="BD39" s="103">
        <f t="shared" si="25"/>
        <v>64.91935483870968</v>
      </c>
      <c r="BE39" s="103">
        <f t="shared" si="25"/>
        <v>75.16556291390728</v>
      </c>
    </row>
    <row r="40" spans="1:60" ht="15" customHeight="1" x14ac:dyDescent="0.2">
      <c r="A40" s="108" t="s">
        <v>104</v>
      </c>
      <c r="B40" s="272">
        <v>1916</v>
      </c>
      <c r="C40" s="272">
        <v>846</v>
      </c>
      <c r="D40" s="272">
        <v>1070</v>
      </c>
      <c r="E40" s="272"/>
      <c r="F40" s="272">
        <v>557</v>
      </c>
      <c r="G40" s="272">
        <v>265</v>
      </c>
      <c r="H40" s="272">
        <v>292</v>
      </c>
      <c r="I40" s="272"/>
      <c r="J40" s="272">
        <v>361</v>
      </c>
      <c r="K40" s="272">
        <v>144</v>
      </c>
      <c r="L40" s="272">
        <v>217</v>
      </c>
      <c r="M40" s="272"/>
      <c r="N40" s="272">
        <v>324</v>
      </c>
      <c r="O40" s="272">
        <v>151</v>
      </c>
      <c r="P40" s="272">
        <v>173</v>
      </c>
      <c r="Q40" s="272"/>
      <c r="R40" s="272">
        <v>216</v>
      </c>
      <c r="S40" s="272">
        <v>99</v>
      </c>
      <c r="T40" s="272">
        <v>117</v>
      </c>
      <c r="U40" s="272"/>
      <c r="V40" s="272">
        <v>204</v>
      </c>
      <c r="W40" s="272">
        <v>75</v>
      </c>
      <c r="X40" s="272">
        <v>129</v>
      </c>
      <c r="Y40" s="272"/>
      <c r="Z40" s="272">
        <v>254</v>
      </c>
      <c r="AA40" s="272">
        <v>112</v>
      </c>
      <c r="AB40" s="272">
        <v>142</v>
      </c>
      <c r="AD40" s="108" t="s">
        <v>104</v>
      </c>
      <c r="AE40" s="103">
        <f t="shared" si="0"/>
        <v>54.711593375214164</v>
      </c>
      <c r="AF40" s="103">
        <f t="shared" si="1"/>
        <v>48.76080691642651</v>
      </c>
      <c r="AG40" s="103">
        <f t="shared" si="2"/>
        <v>60.554612337294856</v>
      </c>
      <c r="AH40" s="143"/>
      <c r="AI40" s="103">
        <f t="shared" si="16"/>
        <v>61.411245865490628</v>
      </c>
      <c r="AJ40" s="103">
        <f t="shared" si="17"/>
        <v>58.241758241758248</v>
      </c>
      <c r="AK40" s="103">
        <f t="shared" si="18"/>
        <v>64.601769911504419</v>
      </c>
      <c r="AL40" s="106"/>
      <c r="AM40" s="103">
        <f t="shared" si="19"/>
        <v>45.35175879396985</v>
      </c>
      <c r="AN40" s="103">
        <f t="shared" si="20"/>
        <v>36.180904522613069</v>
      </c>
      <c r="AO40" s="103">
        <f t="shared" si="21"/>
        <v>54.522613065326631</v>
      </c>
      <c r="AP40" s="106"/>
      <c r="AQ40" s="103">
        <f t="shared" si="22"/>
        <v>57.04225352112676</v>
      </c>
      <c r="AR40" s="103">
        <f t="shared" si="23"/>
        <v>53.35689045936396</v>
      </c>
      <c r="AS40" s="103">
        <f t="shared" si="24"/>
        <v>60.701754385964911</v>
      </c>
      <c r="AT40" s="106"/>
      <c r="AU40" s="103">
        <f t="shared" si="3"/>
        <v>43.548387096774192</v>
      </c>
      <c r="AV40" s="103">
        <f t="shared" si="4"/>
        <v>39.6</v>
      </c>
      <c r="AW40" s="103">
        <f t="shared" si="5"/>
        <v>47.560975609756099</v>
      </c>
      <c r="AX40" s="106"/>
      <c r="AY40" s="103">
        <f t="shared" si="6"/>
        <v>51.256281407035175</v>
      </c>
      <c r="AZ40" s="103">
        <f t="shared" si="7"/>
        <v>39.473684210526315</v>
      </c>
      <c r="BA40" s="103">
        <f t="shared" si="8"/>
        <v>62.019230769230774</v>
      </c>
      <c r="BB40" s="143"/>
      <c r="BC40" s="103">
        <f t="shared" si="25"/>
        <v>75.370919881305639</v>
      </c>
      <c r="BD40" s="103">
        <f t="shared" si="25"/>
        <v>70.440251572327043</v>
      </c>
      <c r="BE40" s="103">
        <f t="shared" si="25"/>
        <v>79.775280898876403</v>
      </c>
    </row>
    <row r="41" spans="1:60" ht="15" customHeight="1" thickBot="1" x14ac:dyDescent="0.25">
      <c r="A41" s="123" t="s">
        <v>105</v>
      </c>
      <c r="B41" s="272">
        <v>657</v>
      </c>
      <c r="C41" s="272">
        <v>320</v>
      </c>
      <c r="D41" s="272">
        <v>337</v>
      </c>
      <c r="E41" s="272"/>
      <c r="F41" s="272">
        <v>144</v>
      </c>
      <c r="G41" s="272">
        <v>72</v>
      </c>
      <c r="H41" s="272">
        <v>72</v>
      </c>
      <c r="I41" s="272"/>
      <c r="J41" s="272">
        <v>221</v>
      </c>
      <c r="K41" s="272">
        <v>102</v>
      </c>
      <c r="L41" s="272">
        <v>119</v>
      </c>
      <c r="M41" s="272"/>
      <c r="N41" s="272">
        <v>128</v>
      </c>
      <c r="O41" s="272">
        <v>65</v>
      </c>
      <c r="P41" s="272">
        <v>63</v>
      </c>
      <c r="Q41" s="272"/>
      <c r="R41" s="272">
        <v>80</v>
      </c>
      <c r="S41" s="272">
        <v>40</v>
      </c>
      <c r="T41" s="272">
        <v>40</v>
      </c>
      <c r="U41" s="272"/>
      <c r="V41" s="272">
        <v>71</v>
      </c>
      <c r="W41" s="272">
        <v>38</v>
      </c>
      <c r="X41" s="272">
        <v>33</v>
      </c>
      <c r="Y41" s="272"/>
      <c r="Z41" s="272">
        <v>13</v>
      </c>
      <c r="AA41" s="272">
        <v>3</v>
      </c>
      <c r="AB41" s="272">
        <v>10</v>
      </c>
      <c r="AD41" s="123" t="s">
        <v>105</v>
      </c>
      <c r="AE41" s="105">
        <f t="shared" si="0"/>
        <v>78.494623655913969</v>
      </c>
      <c r="AF41" s="105">
        <f t="shared" si="1"/>
        <v>78.817733990147786</v>
      </c>
      <c r="AG41" s="105">
        <f t="shared" si="2"/>
        <v>78.19025522041764</v>
      </c>
      <c r="AH41" s="156"/>
      <c r="AI41" s="105">
        <f t="shared" si="16"/>
        <v>63.157894736842103</v>
      </c>
      <c r="AJ41" s="105">
        <f t="shared" si="17"/>
        <v>64.86486486486487</v>
      </c>
      <c r="AK41" s="105">
        <f t="shared" si="18"/>
        <v>61.53846153846154</v>
      </c>
      <c r="AL41" s="101"/>
      <c r="AM41" s="105">
        <f t="shared" si="19"/>
        <v>92.468619246861934</v>
      </c>
      <c r="AN41" s="105">
        <f t="shared" si="20"/>
        <v>88.695652173913047</v>
      </c>
      <c r="AO41" s="105">
        <f t="shared" si="21"/>
        <v>95.967741935483872</v>
      </c>
      <c r="AP41" s="101"/>
      <c r="AQ41" s="105">
        <f t="shared" si="22"/>
        <v>86.486486486486484</v>
      </c>
      <c r="AR41" s="105">
        <f t="shared" si="23"/>
        <v>92.857142857142861</v>
      </c>
      <c r="AS41" s="105">
        <f t="shared" si="24"/>
        <v>80.769230769230774</v>
      </c>
      <c r="AT41" s="101"/>
      <c r="AU41" s="105">
        <f t="shared" si="3"/>
        <v>82.474226804123703</v>
      </c>
      <c r="AV41" s="105">
        <f t="shared" si="4"/>
        <v>81.632653061224488</v>
      </c>
      <c r="AW41" s="105">
        <f t="shared" si="5"/>
        <v>83.333333333333343</v>
      </c>
      <c r="AX41" s="101"/>
      <c r="AY41" s="105">
        <f t="shared" si="6"/>
        <v>89.87341772151899</v>
      </c>
      <c r="AZ41" s="105">
        <f t="shared" si="7"/>
        <v>92.682926829268297</v>
      </c>
      <c r="BA41" s="105">
        <f t="shared" si="8"/>
        <v>86.842105263157904</v>
      </c>
      <c r="BB41" s="156"/>
      <c r="BC41" s="105">
        <f t="shared" si="25"/>
        <v>28.260869565217391</v>
      </c>
      <c r="BD41" s="105">
        <f t="shared" si="25"/>
        <v>15</v>
      </c>
      <c r="BE41" s="105">
        <f t="shared" si="25"/>
        <v>38.461538461538467</v>
      </c>
    </row>
    <row r="42" spans="1:60" ht="15" customHeight="1" x14ac:dyDescent="0.2">
      <c r="A42" s="317" t="s">
        <v>256</v>
      </c>
      <c r="B42" s="317"/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D42" s="317" t="s">
        <v>256</v>
      </c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  <c r="AX42" s="317"/>
      <c r="AY42" s="317"/>
      <c r="AZ42" s="317"/>
      <c r="BA42" s="317"/>
      <c r="BB42" s="317"/>
      <c r="BC42" s="317"/>
      <c r="BD42" s="317"/>
      <c r="BE42" s="317"/>
    </row>
    <row r="43" spans="1:60" ht="15" customHeight="1" x14ac:dyDescent="0.2">
      <c r="A43" s="318" t="s">
        <v>242</v>
      </c>
      <c r="B43" s="318"/>
      <c r="C43" s="318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D43" s="318" t="s">
        <v>242</v>
      </c>
      <c r="AE43" s="318"/>
      <c r="AF43" s="318"/>
      <c r="AG43" s="318"/>
      <c r="AH43" s="318"/>
      <c r="AI43" s="318"/>
      <c r="AJ43" s="318"/>
      <c r="AK43" s="318"/>
      <c r="AL43" s="318"/>
      <c r="AM43" s="318"/>
      <c r="AN43" s="318"/>
      <c r="AO43" s="318"/>
      <c r="AP43" s="318"/>
      <c r="AQ43" s="318"/>
      <c r="AR43" s="318"/>
      <c r="AS43" s="318"/>
      <c r="AT43" s="318"/>
      <c r="AU43" s="318"/>
      <c r="AV43" s="318"/>
      <c r="AW43" s="318"/>
      <c r="AX43" s="318"/>
      <c r="AY43" s="318"/>
      <c r="AZ43" s="318"/>
      <c r="BA43" s="318"/>
      <c r="BB43" s="318"/>
      <c r="BC43" s="318"/>
      <c r="BD43" s="318"/>
      <c r="BE43" s="318"/>
    </row>
    <row r="44" spans="1:60" ht="15" customHeight="1" x14ac:dyDescent="0.2">
      <c r="A44" s="214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</row>
    <row r="45" spans="1:60" ht="15" customHeight="1" x14ac:dyDescent="0.2">
      <c r="A45" s="318"/>
      <c r="B45" s="318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D45" s="318"/>
      <c r="AE45" s="318"/>
      <c r="AF45" s="318"/>
      <c r="AG45" s="318"/>
      <c r="AH45" s="318"/>
      <c r="AI45" s="318"/>
      <c r="AJ45" s="318"/>
      <c r="AK45" s="318"/>
      <c r="AL45" s="318"/>
      <c r="AM45" s="318"/>
      <c r="AN45" s="318"/>
      <c r="AO45" s="318"/>
      <c r="AP45" s="318"/>
      <c r="AQ45" s="318"/>
      <c r="AR45" s="318"/>
      <c r="AS45" s="318"/>
      <c r="AT45" s="318"/>
      <c r="AU45" s="318"/>
      <c r="AV45" s="318"/>
      <c r="AW45" s="318"/>
      <c r="AX45" s="318"/>
      <c r="AY45" s="318"/>
      <c r="AZ45" s="318"/>
      <c r="BA45" s="318"/>
      <c r="BB45" s="318"/>
      <c r="BC45" s="318"/>
      <c r="BD45" s="318"/>
      <c r="BE45" s="318"/>
    </row>
    <row r="46" spans="1:60" ht="15" customHeight="1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29"/>
      <c r="AA46" s="308" t="s">
        <v>356</v>
      </c>
      <c r="AB46" s="308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29"/>
      <c r="BG46" s="308" t="s">
        <v>356</v>
      </c>
      <c r="BH46" s="308"/>
    </row>
    <row r="47" spans="1:60" ht="15" customHeight="1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30"/>
      <c r="AA47" s="308"/>
      <c r="AB47" s="308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30"/>
      <c r="BG47" s="308"/>
      <c r="BH47" s="308"/>
    </row>
    <row r="48" spans="1:60" ht="15" customHeight="1" x14ac:dyDescent="0.2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</row>
    <row r="49" spans="1:58" ht="15" customHeight="1" x14ac:dyDescent="0.2">
      <c r="A49" s="326" t="s">
        <v>154</v>
      </c>
      <c r="B49" s="326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D49" s="326" t="s">
        <v>155</v>
      </c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  <c r="AO49" s="326"/>
      <c r="AP49" s="326"/>
      <c r="AQ49" s="326"/>
      <c r="AR49" s="326"/>
      <c r="AS49" s="326"/>
      <c r="AT49" s="326"/>
      <c r="AU49" s="326"/>
      <c r="AV49" s="326"/>
      <c r="AW49" s="326"/>
      <c r="AX49" s="326"/>
      <c r="AY49" s="326"/>
      <c r="AZ49" s="326"/>
      <c r="BA49" s="326"/>
      <c r="BB49" s="326"/>
      <c r="BC49" s="326"/>
      <c r="BD49" s="326"/>
      <c r="BE49" s="326"/>
    </row>
    <row r="50" spans="1:58" ht="15" customHeight="1" x14ac:dyDescent="0.2">
      <c r="A50" s="325" t="s">
        <v>345</v>
      </c>
      <c r="B50" s="325"/>
      <c r="C50" s="325"/>
      <c r="D50" s="325"/>
      <c r="E50" s="325"/>
      <c r="F50" s="325"/>
      <c r="G50" s="325"/>
      <c r="H50" s="325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  <c r="AA50" s="325"/>
      <c r="AB50" s="325"/>
      <c r="AD50" s="325" t="s">
        <v>346</v>
      </c>
      <c r="AE50" s="325"/>
      <c r="AF50" s="325"/>
      <c r="AG50" s="325"/>
      <c r="AH50" s="325"/>
      <c r="AI50" s="325"/>
      <c r="AJ50" s="325"/>
      <c r="AK50" s="325"/>
      <c r="AL50" s="325"/>
      <c r="AM50" s="325"/>
      <c r="AN50" s="325"/>
      <c r="AO50" s="325"/>
      <c r="AP50" s="325"/>
      <c r="AQ50" s="325"/>
      <c r="AR50" s="325"/>
      <c r="AS50" s="325"/>
      <c r="AT50" s="325"/>
      <c r="AU50" s="325"/>
      <c r="AV50" s="325"/>
      <c r="AW50" s="325"/>
      <c r="AX50" s="325"/>
      <c r="AY50" s="325"/>
      <c r="AZ50" s="325"/>
      <c r="BA50" s="325"/>
      <c r="BB50" s="325"/>
      <c r="BC50" s="325"/>
      <c r="BD50" s="325"/>
      <c r="BE50" s="325"/>
    </row>
    <row r="51" spans="1:58" ht="15" customHeight="1" x14ac:dyDescent="0.2">
      <c r="A51" s="321" t="s">
        <v>254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D51" s="321" t="s">
        <v>254</v>
      </c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  <c r="BF51" s="102"/>
    </row>
    <row r="52" spans="1:58" ht="15" customHeight="1" x14ac:dyDescent="0.2">
      <c r="A52" s="321" t="s">
        <v>264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D52" s="321" t="s">
        <v>264</v>
      </c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1"/>
      <c r="BF52" s="102"/>
    </row>
    <row r="53" spans="1:58" ht="15" customHeight="1" x14ac:dyDescent="0.2">
      <c r="A53" s="321" t="s">
        <v>248</v>
      </c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D53" s="321" t="s">
        <v>248</v>
      </c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321"/>
      <c r="BA53" s="321"/>
      <c r="BB53" s="321"/>
      <c r="BC53" s="321"/>
      <c r="BD53" s="321"/>
      <c r="BE53" s="321"/>
      <c r="BF53" s="102"/>
    </row>
    <row r="54" spans="1:58" ht="15" customHeight="1" x14ac:dyDescent="0.2">
      <c r="A54" s="321" t="s">
        <v>513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D54" s="321" t="s">
        <v>513</v>
      </c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  <c r="AQ54" s="321"/>
      <c r="AR54" s="321"/>
      <c r="AS54" s="321"/>
      <c r="AT54" s="321"/>
      <c r="AU54" s="321"/>
      <c r="AV54" s="321"/>
      <c r="AW54" s="321"/>
      <c r="AX54" s="321"/>
      <c r="AY54" s="321"/>
      <c r="AZ54" s="321"/>
      <c r="BA54" s="321"/>
      <c r="BB54" s="321"/>
      <c r="BC54" s="321"/>
      <c r="BD54" s="321"/>
      <c r="BE54" s="321"/>
      <c r="BF54" s="102"/>
    </row>
    <row r="55" spans="1:58" ht="15" customHeight="1" thickBot="1" x14ac:dyDescent="0.25">
      <c r="A55" s="100"/>
      <c r="B55" s="142"/>
      <c r="C55" s="100"/>
      <c r="D55" s="100"/>
      <c r="E55" s="100"/>
      <c r="F55" s="101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D55" s="100"/>
      <c r="AE55" s="142"/>
      <c r="AF55" s="100"/>
      <c r="AG55" s="100"/>
      <c r="AH55" s="100"/>
      <c r="AI55" s="101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2"/>
    </row>
    <row r="56" spans="1:58" ht="15" customHeight="1" x14ac:dyDescent="0.2">
      <c r="A56" s="323" t="s">
        <v>260</v>
      </c>
      <c r="B56" s="316" t="s">
        <v>19</v>
      </c>
      <c r="C56" s="316"/>
      <c r="D56" s="316"/>
      <c r="E56" s="109"/>
      <c r="F56" s="316" t="s">
        <v>116</v>
      </c>
      <c r="G56" s="316"/>
      <c r="H56" s="316"/>
      <c r="I56" s="109"/>
      <c r="J56" s="316" t="s">
        <v>117</v>
      </c>
      <c r="K56" s="316"/>
      <c r="L56" s="316"/>
      <c r="M56" s="109"/>
      <c r="N56" s="316" t="s">
        <v>118</v>
      </c>
      <c r="O56" s="316"/>
      <c r="P56" s="316"/>
      <c r="Q56" s="109"/>
      <c r="R56" s="316" t="s">
        <v>119</v>
      </c>
      <c r="S56" s="316"/>
      <c r="T56" s="316"/>
      <c r="U56" s="109"/>
      <c r="V56" s="316" t="s">
        <v>120</v>
      </c>
      <c r="W56" s="316"/>
      <c r="X56" s="316"/>
      <c r="Y56" s="109"/>
      <c r="Z56" s="316" t="s">
        <v>121</v>
      </c>
      <c r="AA56" s="316"/>
      <c r="AB56" s="316"/>
      <c r="AD56" s="323" t="s">
        <v>260</v>
      </c>
      <c r="AE56" s="316" t="s">
        <v>19</v>
      </c>
      <c r="AF56" s="316"/>
      <c r="AG56" s="316"/>
      <c r="AH56" s="109"/>
      <c r="AI56" s="316" t="s">
        <v>116</v>
      </c>
      <c r="AJ56" s="316"/>
      <c r="AK56" s="316"/>
      <c r="AL56" s="109"/>
      <c r="AM56" s="316" t="s">
        <v>117</v>
      </c>
      <c r="AN56" s="316"/>
      <c r="AO56" s="316"/>
      <c r="AP56" s="109"/>
      <c r="AQ56" s="316" t="s">
        <v>118</v>
      </c>
      <c r="AR56" s="316"/>
      <c r="AS56" s="316"/>
      <c r="AT56" s="109"/>
      <c r="AU56" s="316" t="s">
        <v>119</v>
      </c>
      <c r="AV56" s="316"/>
      <c r="AW56" s="316"/>
      <c r="AX56" s="109"/>
      <c r="AY56" s="316" t="s">
        <v>120</v>
      </c>
      <c r="AZ56" s="316"/>
      <c r="BA56" s="316"/>
      <c r="BB56" s="109"/>
      <c r="BC56" s="316" t="s">
        <v>121</v>
      </c>
      <c r="BD56" s="316"/>
      <c r="BE56" s="316"/>
      <c r="BF56" s="102"/>
    </row>
    <row r="57" spans="1:58" ht="15" customHeight="1" thickBot="1" x14ac:dyDescent="0.25">
      <c r="A57" s="324"/>
      <c r="B57" s="110" t="s">
        <v>70</v>
      </c>
      <c r="C57" s="110" t="s">
        <v>71</v>
      </c>
      <c r="D57" s="110" t="s">
        <v>72</v>
      </c>
      <c r="E57" s="111"/>
      <c r="F57" s="110" t="s">
        <v>70</v>
      </c>
      <c r="G57" s="110" t="s">
        <v>71</v>
      </c>
      <c r="H57" s="110" t="s">
        <v>72</v>
      </c>
      <c r="I57" s="111"/>
      <c r="J57" s="110" t="s">
        <v>70</v>
      </c>
      <c r="K57" s="110" t="s">
        <v>71</v>
      </c>
      <c r="L57" s="110" t="s">
        <v>72</v>
      </c>
      <c r="M57" s="111"/>
      <c r="N57" s="110" t="s">
        <v>70</v>
      </c>
      <c r="O57" s="110" t="s">
        <v>71</v>
      </c>
      <c r="P57" s="110" t="s">
        <v>72</v>
      </c>
      <c r="Q57" s="111"/>
      <c r="R57" s="110" t="s">
        <v>70</v>
      </c>
      <c r="S57" s="110" t="s">
        <v>71</v>
      </c>
      <c r="T57" s="110" t="s">
        <v>72</v>
      </c>
      <c r="U57" s="111"/>
      <c r="V57" s="110" t="s">
        <v>70</v>
      </c>
      <c r="W57" s="110" t="s">
        <v>71</v>
      </c>
      <c r="X57" s="110" t="s">
        <v>72</v>
      </c>
      <c r="Y57" s="111"/>
      <c r="Z57" s="110" t="s">
        <v>70</v>
      </c>
      <c r="AA57" s="110" t="s">
        <v>71</v>
      </c>
      <c r="AB57" s="110" t="s">
        <v>72</v>
      </c>
      <c r="AD57" s="324"/>
      <c r="AE57" s="110" t="s">
        <v>70</v>
      </c>
      <c r="AF57" s="110" t="s">
        <v>71</v>
      </c>
      <c r="AG57" s="110" t="s">
        <v>72</v>
      </c>
      <c r="AH57" s="111"/>
      <c r="AI57" s="110" t="s">
        <v>70</v>
      </c>
      <c r="AJ57" s="110" t="s">
        <v>71</v>
      </c>
      <c r="AK57" s="110" t="s">
        <v>72</v>
      </c>
      <c r="AL57" s="111"/>
      <c r="AM57" s="110" t="s">
        <v>70</v>
      </c>
      <c r="AN57" s="110" t="s">
        <v>71</v>
      </c>
      <c r="AO57" s="110" t="s">
        <v>72</v>
      </c>
      <c r="AP57" s="111"/>
      <c r="AQ57" s="110" t="s">
        <v>70</v>
      </c>
      <c r="AR57" s="110" t="s">
        <v>71</v>
      </c>
      <c r="AS57" s="110" t="s">
        <v>72</v>
      </c>
      <c r="AT57" s="111"/>
      <c r="AU57" s="110" t="s">
        <v>70</v>
      </c>
      <c r="AV57" s="110" t="s">
        <v>71</v>
      </c>
      <c r="AW57" s="110" t="s">
        <v>72</v>
      </c>
      <c r="AX57" s="111"/>
      <c r="AY57" s="110" t="s">
        <v>70</v>
      </c>
      <c r="AZ57" s="110" t="s">
        <v>71</v>
      </c>
      <c r="BA57" s="110" t="s">
        <v>72</v>
      </c>
      <c r="BB57" s="111"/>
      <c r="BC57" s="110" t="s">
        <v>70</v>
      </c>
      <c r="BD57" s="110" t="s">
        <v>71</v>
      </c>
      <c r="BE57" s="110" t="s">
        <v>72</v>
      </c>
      <c r="BF57" s="102"/>
    </row>
    <row r="58" spans="1:58" ht="15" customHeight="1" x14ac:dyDescent="0.2">
      <c r="A58" s="104"/>
      <c r="B58" s="98"/>
      <c r="C58" s="98"/>
      <c r="D58" s="98"/>
      <c r="E58" s="99"/>
      <c r="F58" s="98"/>
      <c r="G58" s="98"/>
      <c r="H58" s="98"/>
      <c r="I58" s="99"/>
      <c r="J58" s="98"/>
      <c r="K58" s="98"/>
      <c r="L58" s="98"/>
      <c r="M58" s="99"/>
      <c r="N58" s="98"/>
      <c r="O58" s="98"/>
      <c r="P58" s="98"/>
      <c r="Q58" s="99"/>
      <c r="R58" s="98"/>
      <c r="S58" s="98"/>
      <c r="T58" s="98"/>
      <c r="U58" s="99"/>
      <c r="V58" s="98"/>
      <c r="W58" s="98"/>
      <c r="X58" s="98"/>
      <c r="Y58" s="99"/>
      <c r="Z58" s="98"/>
      <c r="AA58" s="98"/>
      <c r="AB58" s="98"/>
      <c r="AD58" s="104"/>
      <c r="AE58" s="98"/>
      <c r="AF58" s="98"/>
      <c r="AG58" s="98"/>
      <c r="AH58" s="99"/>
      <c r="AI58" s="98"/>
      <c r="AJ58" s="98"/>
      <c r="AK58" s="98"/>
      <c r="AL58" s="99"/>
      <c r="AM58" s="98"/>
      <c r="AN58" s="98"/>
      <c r="AO58" s="98"/>
      <c r="AP58" s="99"/>
      <c r="AQ58" s="98"/>
      <c r="AR58" s="98"/>
      <c r="AS58" s="98"/>
      <c r="AT58" s="99"/>
      <c r="AU58" s="98"/>
      <c r="AV58" s="98"/>
      <c r="AW58" s="98"/>
      <c r="AX58" s="99"/>
      <c r="AY58" s="98"/>
      <c r="AZ58" s="98"/>
      <c r="BA58" s="98"/>
      <c r="BB58" s="99"/>
      <c r="BC58" s="98"/>
      <c r="BD58" s="98"/>
      <c r="BE58" s="98"/>
    </row>
    <row r="59" spans="1:58" ht="15" customHeight="1" x14ac:dyDescent="0.25">
      <c r="A59" s="151" t="s">
        <v>262</v>
      </c>
      <c r="B59" s="153">
        <f>+F59+J59+N59+R59+V59+Z59</f>
        <v>23684</v>
      </c>
      <c r="C59" s="153">
        <f>+G59+K59+O59+S59+W59+AA59</f>
        <v>12761</v>
      </c>
      <c r="D59" s="153">
        <f>+H59+L59+P59+T59+X59+AB59</f>
        <v>10923</v>
      </c>
      <c r="E59" s="153"/>
      <c r="F59" s="153">
        <f>SUM(F61:F87)</f>
        <v>4761</v>
      </c>
      <c r="G59" s="153">
        <f>SUM(G61:G87)</f>
        <v>2661</v>
      </c>
      <c r="H59" s="153">
        <f>SUM(H61:H87)</f>
        <v>2100</v>
      </c>
      <c r="I59" s="153"/>
      <c r="J59" s="153">
        <f>SUM(J61:J87)</f>
        <v>4977</v>
      </c>
      <c r="K59" s="153">
        <f>SUM(K61:K87)</f>
        <v>2688</v>
      </c>
      <c r="L59" s="153">
        <f>SUM(L61:L87)</f>
        <v>2289</v>
      </c>
      <c r="M59" s="153"/>
      <c r="N59" s="153">
        <f>SUM(N61:N87)</f>
        <v>3345</v>
      </c>
      <c r="O59" s="153">
        <f>SUM(O61:O87)</f>
        <v>1864</v>
      </c>
      <c r="P59" s="153">
        <f>SUM(P61:P87)</f>
        <v>1481</v>
      </c>
      <c r="Q59" s="153"/>
      <c r="R59" s="153">
        <f>SUM(R61:R87)</f>
        <v>5244</v>
      </c>
      <c r="S59" s="153">
        <f>SUM(S61:S87)</f>
        <v>2791</v>
      </c>
      <c r="T59" s="153">
        <f>SUM(T61:T87)</f>
        <v>2453</v>
      </c>
      <c r="U59" s="153"/>
      <c r="V59" s="153">
        <f>SUM(V61:V87)</f>
        <v>3415</v>
      </c>
      <c r="W59" s="153">
        <f>SUM(W61:W87)</f>
        <v>1774</v>
      </c>
      <c r="X59" s="153">
        <f>SUM(X61:X87)</f>
        <v>1641</v>
      </c>
      <c r="Y59" s="153"/>
      <c r="Z59" s="153">
        <f>SUM(Z61:Z87)</f>
        <v>1942</v>
      </c>
      <c r="AA59" s="153">
        <f>SUM(AA61:AA87)</f>
        <v>983</v>
      </c>
      <c r="AB59" s="153">
        <f>SUM(AB61:AB87)</f>
        <v>959</v>
      </c>
      <c r="AC59" s="155"/>
      <c r="AD59" s="151" t="s">
        <v>262</v>
      </c>
      <c r="AE59" s="159">
        <f>+B59/(B59+B13+B106)*100</f>
        <v>27.509146872640688</v>
      </c>
      <c r="AF59" s="159">
        <f>+C59/(C59+C13+C106)*100</f>
        <v>30.072583305839657</v>
      </c>
      <c r="AG59" s="159">
        <f>+D59/(D59+D13+D106)*100</f>
        <v>25.01775039508944</v>
      </c>
      <c r="AH59" s="160"/>
      <c r="AI59" s="159">
        <f>+F59/(F59+F13+F106)*100</f>
        <v>26.417711685717453</v>
      </c>
      <c r="AJ59" s="159">
        <f>+G59/(G59+G13+G106)*100</f>
        <v>28.582169709989259</v>
      </c>
      <c r="AK59" s="159">
        <f>+H59/(H59+H13+H106)*100</f>
        <v>24.104683195592287</v>
      </c>
      <c r="AL59" s="160"/>
      <c r="AM59" s="159">
        <f>+J59/(J59+J13+J106)*100</f>
        <v>31.948902298112724</v>
      </c>
      <c r="AN59" s="159">
        <f>+K59/(K59+K13+K106)*100</f>
        <v>34.329501915708811</v>
      </c>
      <c r="AO59" s="159">
        <f>+L59/(L59+L13+L106)*100</f>
        <v>29.543107898812597</v>
      </c>
      <c r="AP59" s="160"/>
      <c r="AQ59" s="159">
        <f>+N59/(N59+N13+N106)*100</f>
        <v>25.61844221490388</v>
      </c>
      <c r="AR59" s="159">
        <f>+O59/(O59+O13+O106)*100</f>
        <v>28.575808676989116</v>
      </c>
      <c r="AS59" s="159">
        <f>+P59/(P59+P13+P106)*100</f>
        <v>22.666054484236302</v>
      </c>
      <c r="AT59" s="160"/>
      <c r="AU59" s="159">
        <f>+R59/(R59+R13+R106)*100</f>
        <v>34.270030061429878</v>
      </c>
      <c r="AV59" s="159">
        <f>+S59/(S59+S13+S106)*100</f>
        <v>37.134113890367217</v>
      </c>
      <c r="AW59" s="159">
        <f>+T59/(T59+T13+T106)*100</f>
        <v>31.505265861803238</v>
      </c>
      <c r="AX59" s="160"/>
      <c r="AY59" s="159">
        <f>+V59/(V59+V13+V106)*100</f>
        <v>27.527003063034016</v>
      </c>
      <c r="AZ59" s="159">
        <f>+W59/(W59+W13+W106)*100</f>
        <v>30.460164835164832</v>
      </c>
      <c r="BA59" s="159">
        <f>+X59/(X59+X13+X106)*100</f>
        <v>24.931631722880585</v>
      </c>
      <c r="BB59" s="160"/>
      <c r="BC59" s="159">
        <f>+Z59/(Z59+Z13+Z106)*100</f>
        <v>16.555839727195227</v>
      </c>
      <c r="BD59" s="159">
        <f>+AA59/(AA59+AA13+AA106)*100</f>
        <v>18.099797459031485</v>
      </c>
      <c r="BE59" s="159">
        <f>+AB59/(AB59+AB13+AB106)*100</f>
        <v>15.224638831560567</v>
      </c>
      <c r="BF59" s="161"/>
    </row>
    <row r="60" spans="1:58" ht="15" customHeight="1" x14ac:dyDescent="0.2">
      <c r="A60" s="108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D60" s="108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</row>
    <row r="61" spans="1:58" ht="15" customHeight="1" x14ac:dyDescent="0.2">
      <c r="A61" s="108" t="s">
        <v>79</v>
      </c>
      <c r="B61" s="272">
        <v>1445</v>
      </c>
      <c r="C61" s="272">
        <v>754</v>
      </c>
      <c r="D61" s="272">
        <v>691</v>
      </c>
      <c r="E61" s="272"/>
      <c r="F61" s="272">
        <v>263</v>
      </c>
      <c r="G61" s="272">
        <v>150</v>
      </c>
      <c r="H61" s="272">
        <v>113</v>
      </c>
      <c r="I61" s="272"/>
      <c r="J61" s="272">
        <v>263</v>
      </c>
      <c r="K61" s="272">
        <v>136</v>
      </c>
      <c r="L61" s="272">
        <v>127</v>
      </c>
      <c r="M61" s="272"/>
      <c r="N61" s="272">
        <v>207</v>
      </c>
      <c r="O61" s="272">
        <v>102</v>
      </c>
      <c r="P61" s="272">
        <v>105</v>
      </c>
      <c r="Q61" s="272"/>
      <c r="R61" s="272">
        <v>403</v>
      </c>
      <c r="S61" s="272">
        <v>209</v>
      </c>
      <c r="T61" s="272">
        <v>194</v>
      </c>
      <c r="U61" s="272"/>
      <c r="V61" s="272">
        <v>211</v>
      </c>
      <c r="W61" s="272">
        <v>117</v>
      </c>
      <c r="X61" s="272">
        <v>94</v>
      </c>
      <c r="Y61" s="272"/>
      <c r="Z61" s="272">
        <v>98</v>
      </c>
      <c r="AA61" s="272">
        <v>40</v>
      </c>
      <c r="AB61" s="272">
        <v>58</v>
      </c>
      <c r="AD61" s="108" t="s">
        <v>79</v>
      </c>
      <c r="AE61" s="103">
        <f t="shared" ref="AE61:AE87" si="26">+B61/(B61+B15+B108)*100</f>
        <v>31.048560378169316</v>
      </c>
      <c r="AF61" s="103">
        <f t="shared" ref="AF61:AF87" si="27">+C61/(C61+C15+C108)*100</f>
        <v>32.416165090283748</v>
      </c>
      <c r="AG61" s="103">
        <f t="shared" ref="AG61:AG87" si="28">+D61/(D61+D15+D108)*100</f>
        <v>29.682130584192439</v>
      </c>
      <c r="AH61" s="143"/>
      <c r="AI61" s="103">
        <f>+F61/(F61+F15+F108)*100</f>
        <v>32.151589242053788</v>
      </c>
      <c r="AJ61" s="103">
        <f>+G61/(G61+G15+G108)*100</f>
        <v>35.885167464114829</v>
      </c>
      <c r="AK61" s="103">
        <f>+H61/(H61+H15+H108)*100</f>
        <v>28.249999999999996</v>
      </c>
      <c r="AL61" s="106"/>
      <c r="AM61" s="103">
        <f>+J61/(J61+J15+J108)*100</f>
        <v>35.879945429740786</v>
      </c>
      <c r="AN61" s="103">
        <f>+K61/(K61+K15+K108)*100</f>
        <v>37.569060773480665</v>
      </c>
      <c r="AO61" s="103">
        <f>+L61/(L61+L15+L108)*100</f>
        <v>34.23180592991914</v>
      </c>
      <c r="AP61" s="106"/>
      <c r="AQ61" s="103">
        <f>+N61/(N61+N15+N108)*100</f>
        <v>29.320113314447593</v>
      </c>
      <c r="AR61" s="103">
        <f>+O61/(O61+O15+O108)*100</f>
        <v>28.021978021978022</v>
      </c>
      <c r="AS61" s="103">
        <f>+P61/(P61+P15+P108)*100</f>
        <v>30.701754385964914</v>
      </c>
      <c r="AT61" s="106"/>
      <c r="AU61" s="103">
        <f t="shared" ref="AU61:AU87" si="29">+R61/(R61+R15+R108)*100</f>
        <v>40.872210953346851</v>
      </c>
      <c r="AV61" s="103">
        <f t="shared" ref="AV61:AV87" si="30">+S61/(S61+S15+S108)*100</f>
        <v>41.060903732809429</v>
      </c>
      <c r="AW61" s="103">
        <f t="shared" ref="AW61:AW87" si="31">+T61/(T61+T15+T108)*100</f>
        <v>40.670859538784065</v>
      </c>
      <c r="AX61" s="106"/>
      <c r="AY61" s="103">
        <f t="shared" ref="AY61:AY87" si="32">+V61/(V61+V15+V108)*100</f>
        <v>29.802259887005651</v>
      </c>
      <c r="AZ61" s="103">
        <f t="shared" ref="AZ61:AZ87" si="33">+W61/(W61+W15+W108)*100</f>
        <v>33.717579250720462</v>
      </c>
      <c r="BA61" s="103">
        <f t="shared" ref="BA61:BA87" si="34">+X61/(X61+X15+X108)*100</f>
        <v>26.038781163434905</v>
      </c>
      <c r="BB61" s="143"/>
      <c r="BC61" s="103">
        <f t="shared" ref="BC61:BC80" si="35">+Z61/(Z61+Z15+Z108)*100</f>
        <v>13.940256045519202</v>
      </c>
      <c r="BD61" s="103">
        <f t="shared" ref="BD61:BD80" si="36">+AA61/(AA61+AA15+AA108)*100</f>
        <v>12.269938650306749</v>
      </c>
      <c r="BE61" s="103">
        <f t="shared" ref="BE61:BE80" si="37">+AB61/(AB61+AB15+AB108)*100</f>
        <v>15.384615384615385</v>
      </c>
    </row>
    <row r="62" spans="1:58" ht="15" customHeight="1" x14ac:dyDescent="0.2">
      <c r="A62" s="108" t="s">
        <v>80</v>
      </c>
      <c r="B62" s="272">
        <v>689</v>
      </c>
      <c r="C62" s="272">
        <v>365</v>
      </c>
      <c r="D62" s="272">
        <v>324</v>
      </c>
      <c r="E62" s="272"/>
      <c r="F62" s="272">
        <v>105</v>
      </c>
      <c r="G62" s="272">
        <v>57</v>
      </c>
      <c r="H62" s="272">
        <v>48</v>
      </c>
      <c r="I62" s="272"/>
      <c r="J62" s="272">
        <v>93</v>
      </c>
      <c r="K62" s="272">
        <v>49</v>
      </c>
      <c r="L62" s="272">
        <v>44</v>
      </c>
      <c r="M62" s="272"/>
      <c r="N62" s="272">
        <v>76</v>
      </c>
      <c r="O62" s="272">
        <v>40</v>
      </c>
      <c r="P62" s="272">
        <v>36</v>
      </c>
      <c r="Q62" s="272"/>
      <c r="R62" s="272">
        <v>200</v>
      </c>
      <c r="S62" s="272">
        <v>108</v>
      </c>
      <c r="T62" s="272">
        <v>92</v>
      </c>
      <c r="U62" s="272"/>
      <c r="V62" s="272">
        <v>156</v>
      </c>
      <c r="W62" s="272">
        <v>74</v>
      </c>
      <c r="X62" s="272">
        <v>82</v>
      </c>
      <c r="Y62" s="272"/>
      <c r="Z62" s="272">
        <v>59</v>
      </c>
      <c r="AA62" s="272">
        <v>37</v>
      </c>
      <c r="AB62" s="272">
        <v>22</v>
      </c>
      <c r="AD62" s="108" t="s">
        <v>80</v>
      </c>
      <c r="AE62" s="103">
        <f t="shared" si="26"/>
        <v>26.705426356589147</v>
      </c>
      <c r="AF62" s="103">
        <f t="shared" si="27"/>
        <v>28.404669260700388</v>
      </c>
      <c r="AG62" s="103">
        <f t="shared" si="28"/>
        <v>25.019305019305023</v>
      </c>
      <c r="AH62" s="143"/>
      <c r="AI62" s="103">
        <f t="shared" ref="AI62:AK62" si="38">+F62/(F62+F16+F109)*100</f>
        <v>29.166666666666668</v>
      </c>
      <c r="AJ62" s="103">
        <f t="shared" si="38"/>
        <v>29.533678756476682</v>
      </c>
      <c r="AK62" s="103">
        <f t="shared" si="38"/>
        <v>28.742514970059879</v>
      </c>
      <c r="AL62" s="106"/>
      <c r="AM62" s="103">
        <f t="shared" ref="AM62:AO62" si="39">+J62/(J62+J16+J109)*100</f>
        <v>31.74061433447099</v>
      </c>
      <c r="AN62" s="103">
        <f t="shared" si="39"/>
        <v>32.026143790849673</v>
      </c>
      <c r="AO62" s="103">
        <f t="shared" si="39"/>
        <v>31.428571428571427</v>
      </c>
      <c r="AP62" s="106"/>
      <c r="AQ62" s="103">
        <f t="shared" ref="AQ62:AS62" si="40">+N62/(N62+N16+N109)*100</f>
        <v>30.522088353413658</v>
      </c>
      <c r="AR62" s="103">
        <f t="shared" si="40"/>
        <v>32.258064516129032</v>
      </c>
      <c r="AS62" s="103">
        <f t="shared" si="40"/>
        <v>28.799999999999997</v>
      </c>
      <c r="AT62" s="106"/>
      <c r="AU62" s="103">
        <f t="shared" si="29"/>
        <v>31.897926634768741</v>
      </c>
      <c r="AV62" s="103">
        <f t="shared" si="30"/>
        <v>35.179153094462542</v>
      </c>
      <c r="AW62" s="103">
        <f t="shared" si="31"/>
        <v>28.749999999999996</v>
      </c>
      <c r="AX62" s="106"/>
      <c r="AY62" s="103">
        <f t="shared" si="32"/>
        <v>29.050279329608941</v>
      </c>
      <c r="AZ62" s="103">
        <f t="shared" si="33"/>
        <v>28.793774319066145</v>
      </c>
      <c r="BA62" s="103">
        <f t="shared" si="34"/>
        <v>29.285714285714288</v>
      </c>
      <c r="BB62" s="143"/>
      <c r="BC62" s="103">
        <f t="shared" si="35"/>
        <v>11.478599221789883</v>
      </c>
      <c r="BD62" s="103">
        <f t="shared" si="36"/>
        <v>14.741035856573706</v>
      </c>
      <c r="BE62" s="103">
        <f t="shared" si="37"/>
        <v>8.3650190114068437</v>
      </c>
    </row>
    <row r="63" spans="1:58" ht="15" customHeight="1" x14ac:dyDescent="0.2">
      <c r="A63" s="108" t="s">
        <v>81</v>
      </c>
      <c r="B63" s="272">
        <v>324</v>
      </c>
      <c r="C63" s="272">
        <v>129</v>
      </c>
      <c r="D63" s="272">
        <v>195</v>
      </c>
      <c r="E63" s="272"/>
      <c r="F63" s="272">
        <v>18</v>
      </c>
      <c r="G63" s="272">
        <v>9</v>
      </c>
      <c r="H63" s="272">
        <v>9</v>
      </c>
      <c r="I63" s="272"/>
      <c r="J63" s="272">
        <v>22</v>
      </c>
      <c r="K63" s="272">
        <v>7</v>
      </c>
      <c r="L63" s="272">
        <v>15</v>
      </c>
      <c r="M63" s="272"/>
      <c r="N63" s="272">
        <v>0</v>
      </c>
      <c r="O63" s="272">
        <v>0</v>
      </c>
      <c r="P63" s="272">
        <v>0</v>
      </c>
      <c r="Q63" s="272"/>
      <c r="R63" s="272">
        <v>185</v>
      </c>
      <c r="S63" s="272">
        <v>72</v>
      </c>
      <c r="T63" s="272">
        <v>113</v>
      </c>
      <c r="U63" s="272"/>
      <c r="V63" s="272">
        <v>80</v>
      </c>
      <c r="W63" s="272">
        <v>32</v>
      </c>
      <c r="X63" s="272">
        <v>48</v>
      </c>
      <c r="Y63" s="272"/>
      <c r="Z63" s="272">
        <v>19</v>
      </c>
      <c r="AA63" s="272">
        <v>9</v>
      </c>
      <c r="AB63" s="272">
        <v>10</v>
      </c>
      <c r="AD63" s="108" t="s">
        <v>81</v>
      </c>
      <c r="AE63" s="103">
        <f t="shared" si="26"/>
        <v>20.037105751391465</v>
      </c>
      <c r="AF63" s="103">
        <f t="shared" si="27"/>
        <v>20.706260032102726</v>
      </c>
      <c r="AG63" s="103">
        <f t="shared" si="28"/>
        <v>19.617706237424549</v>
      </c>
      <c r="AH63" s="143"/>
      <c r="AI63" s="103">
        <f t="shared" ref="AI63:AK63" si="41">+F63/(F63+F17+F110)*100</f>
        <v>21.428571428571427</v>
      </c>
      <c r="AJ63" s="103">
        <f t="shared" si="41"/>
        <v>21.428571428571427</v>
      </c>
      <c r="AK63" s="103">
        <f t="shared" si="41"/>
        <v>21.428571428571427</v>
      </c>
      <c r="AL63" s="106"/>
      <c r="AM63" s="103">
        <v>0</v>
      </c>
      <c r="AN63" s="103">
        <v>0</v>
      </c>
      <c r="AO63" s="103">
        <v>0</v>
      </c>
      <c r="AP63" s="106"/>
      <c r="AQ63" s="103">
        <v>0</v>
      </c>
      <c r="AR63" s="103">
        <v>0</v>
      </c>
      <c r="AS63" s="103">
        <v>0</v>
      </c>
      <c r="AT63" s="106"/>
      <c r="AU63" s="103">
        <f t="shared" si="29"/>
        <v>32.342657342657347</v>
      </c>
      <c r="AV63" s="103">
        <f t="shared" si="30"/>
        <v>32.727272727272727</v>
      </c>
      <c r="AW63" s="103">
        <f t="shared" si="31"/>
        <v>32.102272727272727</v>
      </c>
      <c r="AX63" s="106"/>
      <c r="AY63" s="103">
        <f t="shared" si="32"/>
        <v>16.528925619834713</v>
      </c>
      <c r="AZ63" s="103">
        <f t="shared" si="33"/>
        <v>17.021276595744681</v>
      </c>
      <c r="BA63" s="103">
        <f t="shared" si="34"/>
        <v>16.216216216216218</v>
      </c>
      <c r="BB63" s="143"/>
      <c r="BC63" s="103">
        <f t="shared" si="35"/>
        <v>4.4186046511627906</v>
      </c>
      <c r="BD63" s="103">
        <f t="shared" si="36"/>
        <v>5.8823529411764701</v>
      </c>
      <c r="BE63" s="103">
        <f t="shared" si="37"/>
        <v>3.6101083032490973</v>
      </c>
    </row>
    <row r="64" spans="1:58" ht="15" customHeight="1" x14ac:dyDescent="0.2">
      <c r="A64" s="108" t="s">
        <v>82</v>
      </c>
      <c r="B64" s="272">
        <v>2641</v>
      </c>
      <c r="C64" s="272">
        <v>1319</v>
      </c>
      <c r="D64" s="272">
        <v>1322</v>
      </c>
      <c r="E64" s="272"/>
      <c r="F64" s="272">
        <v>505</v>
      </c>
      <c r="G64" s="272">
        <v>263</v>
      </c>
      <c r="H64" s="272">
        <v>242</v>
      </c>
      <c r="I64" s="272"/>
      <c r="J64" s="272">
        <v>420</v>
      </c>
      <c r="K64" s="272">
        <v>215</v>
      </c>
      <c r="L64" s="272">
        <v>205</v>
      </c>
      <c r="M64" s="272"/>
      <c r="N64" s="272">
        <v>350</v>
      </c>
      <c r="O64" s="272">
        <v>195</v>
      </c>
      <c r="P64" s="272">
        <v>155</v>
      </c>
      <c r="Q64" s="272"/>
      <c r="R64" s="272">
        <v>613</v>
      </c>
      <c r="S64" s="272">
        <v>320</v>
      </c>
      <c r="T64" s="272">
        <v>293</v>
      </c>
      <c r="U64" s="272"/>
      <c r="V64" s="272">
        <v>474</v>
      </c>
      <c r="W64" s="272">
        <v>203</v>
      </c>
      <c r="X64" s="272">
        <v>271</v>
      </c>
      <c r="Y64" s="272"/>
      <c r="Z64" s="272">
        <v>279</v>
      </c>
      <c r="AA64" s="272">
        <v>123</v>
      </c>
      <c r="AB64" s="272">
        <v>156</v>
      </c>
      <c r="AD64" s="108" t="s">
        <v>82</v>
      </c>
      <c r="AE64" s="103">
        <f t="shared" si="26"/>
        <v>29.597668945421944</v>
      </c>
      <c r="AF64" s="103">
        <f t="shared" si="27"/>
        <v>30.46189376443418</v>
      </c>
      <c r="AG64" s="103">
        <f t="shared" si="28"/>
        <v>28.782930546483783</v>
      </c>
      <c r="AH64" s="143"/>
      <c r="AI64" s="103">
        <f t="shared" ref="AI64:AI87" si="42">+F64/(F64+F18+F111)*100</f>
        <v>28.49887133182844</v>
      </c>
      <c r="AJ64" s="103">
        <f t="shared" ref="AJ64:AJ87" si="43">+G64/(G64+G18+G111)*100</f>
        <v>28.743169398907103</v>
      </c>
      <c r="AK64" s="103">
        <f t="shared" ref="AK64:AK87" si="44">+H64/(H64+H18+H111)*100</f>
        <v>28.23803967327888</v>
      </c>
      <c r="AL64" s="106"/>
      <c r="AM64" s="103">
        <f t="shared" ref="AM64:AM87" si="45">+J64/(J64+J18+J111)*100</f>
        <v>29.66101694915254</v>
      </c>
      <c r="AN64" s="103">
        <f t="shared" ref="AN64:AN87" si="46">+K64/(K64+K18+K111)*100</f>
        <v>30.49645390070922</v>
      </c>
      <c r="AO64" s="103">
        <f t="shared" ref="AO64:AO87" si="47">+L64/(L64+L18+L111)*100</f>
        <v>28.832630098452881</v>
      </c>
      <c r="AP64" s="106"/>
      <c r="AQ64" s="103">
        <f t="shared" ref="AQ64:AQ87" si="48">+N64/(N64+N18+N111)*100</f>
        <v>28.782894736842106</v>
      </c>
      <c r="AR64" s="103">
        <f t="shared" ref="AR64:AR87" si="49">+O64/(O64+O18+O111)*100</f>
        <v>31.810766721044047</v>
      </c>
      <c r="AS64" s="103">
        <f t="shared" ref="AS64:AS87" si="50">+P64/(P64+P18+P111)*100</f>
        <v>25.70480928689884</v>
      </c>
      <c r="AT64" s="106"/>
      <c r="AU64" s="103">
        <f t="shared" si="29"/>
        <v>34.264952487423137</v>
      </c>
      <c r="AV64" s="103">
        <f t="shared" si="30"/>
        <v>36.488027366020525</v>
      </c>
      <c r="AW64" s="103">
        <f t="shared" si="31"/>
        <v>32.127192982456144</v>
      </c>
      <c r="AX64" s="106"/>
      <c r="AY64" s="103">
        <f t="shared" si="32"/>
        <v>32.222977566281443</v>
      </c>
      <c r="AZ64" s="103">
        <f t="shared" si="33"/>
        <v>30.434782608695656</v>
      </c>
      <c r="BA64" s="103">
        <f t="shared" si="34"/>
        <v>33.706467661691541</v>
      </c>
      <c r="BB64" s="143"/>
      <c r="BC64" s="103">
        <f t="shared" si="35"/>
        <v>22.1604447974583</v>
      </c>
      <c r="BD64" s="103">
        <f t="shared" si="36"/>
        <v>22.242314647377938</v>
      </c>
      <c r="BE64" s="103">
        <f t="shared" si="37"/>
        <v>22.096317280453256</v>
      </c>
    </row>
    <row r="65" spans="1:57" ht="15" customHeight="1" x14ac:dyDescent="0.2">
      <c r="A65" s="108" t="s">
        <v>83</v>
      </c>
      <c r="B65" s="272">
        <v>427</v>
      </c>
      <c r="C65" s="272">
        <v>264</v>
      </c>
      <c r="D65" s="272">
        <v>163</v>
      </c>
      <c r="E65" s="272"/>
      <c r="F65" s="272">
        <v>66</v>
      </c>
      <c r="G65" s="272">
        <v>39</v>
      </c>
      <c r="H65" s="272">
        <v>27</v>
      </c>
      <c r="I65" s="272"/>
      <c r="J65" s="272">
        <v>109</v>
      </c>
      <c r="K65" s="272">
        <v>67</v>
      </c>
      <c r="L65" s="272">
        <v>42</v>
      </c>
      <c r="M65" s="272"/>
      <c r="N65" s="272">
        <v>70</v>
      </c>
      <c r="O65" s="272">
        <v>45</v>
      </c>
      <c r="P65" s="272">
        <v>25</v>
      </c>
      <c r="Q65" s="272"/>
      <c r="R65" s="272">
        <v>89</v>
      </c>
      <c r="S65" s="272">
        <v>54</v>
      </c>
      <c r="T65" s="272">
        <v>35</v>
      </c>
      <c r="U65" s="272"/>
      <c r="V65" s="272">
        <v>62</v>
      </c>
      <c r="W65" s="272">
        <v>47</v>
      </c>
      <c r="X65" s="272">
        <v>15</v>
      </c>
      <c r="Y65" s="272"/>
      <c r="Z65" s="272">
        <v>31</v>
      </c>
      <c r="AA65" s="272">
        <v>12</v>
      </c>
      <c r="AB65" s="272">
        <v>19</v>
      </c>
      <c r="AD65" s="108" t="s">
        <v>83</v>
      </c>
      <c r="AE65" s="103">
        <f t="shared" si="26"/>
        <v>22.044398554465669</v>
      </c>
      <c r="AF65" s="103">
        <f t="shared" si="27"/>
        <v>25.831702544031309</v>
      </c>
      <c r="AG65" s="103">
        <f t="shared" si="28"/>
        <v>17.814207650273222</v>
      </c>
      <c r="AH65" s="143"/>
      <c r="AI65" s="103">
        <f t="shared" si="42"/>
        <v>20.245398773006134</v>
      </c>
      <c r="AJ65" s="103">
        <f t="shared" si="43"/>
        <v>21.195652173913043</v>
      </c>
      <c r="AK65" s="103">
        <f t="shared" si="44"/>
        <v>19.014084507042252</v>
      </c>
      <c r="AL65" s="106"/>
      <c r="AM65" s="103">
        <f t="shared" si="45"/>
        <v>31.142857142857146</v>
      </c>
      <c r="AN65" s="103">
        <f t="shared" si="46"/>
        <v>34.183673469387756</v>
      </c>
      <c r="AO65" s="103">
        <f t="shared" si="47"/>
        <v>27.27272727272727</v>
      </c>
      <c r="AP65" s="106"/>
      <c r="AQ65" s="103">
        <f t="shared" si="48"/>
        <v>21.148036253776432</v>
      </c>
      <c r="AR65" s="103">
        <f t="shared" si="49"/>
        <v>26.47058823529412</v>
      </c>
      <c r="AS65" s="103">
        <f t="shared" si="50"/>
        <v>15.527950310559005</v>
      </c>
      <c r="AT65" s="106"/>
      <c r="AU65" s="103">
        <f t="shared" si="29"/>
        <v>26.409495548961427</v>
      </c>
      <c r="AV65" s="103">
        <f t="shared" si="30"/>
        <v>29.670329670329672</v>
      </c>
      <c r="AW65" s="103">
        <f t="shared" si="31"/>
        <v>22.58064516129032</v>
      </c>
      <c r="AX65" s="106"/>
      <c r="AY65" s="103">
        <f t="shared" si="32"/>
        <v>20.666666666666668</v>
      </c>
      <c r="AZ65" s="103">
        <f t="shared" si="33"/>
        <v>30.322580645161288</v>
      </c>
      <c r="BA65" s="103">
        <f t="shared" si="34"/>
        <v>10.344827586206897</v>
      </c>
      <c r="BB65" s="143"/>
      <c r="BC65" s="103">
        <f t="shared" si="35"/>
        <v>10.580204778156997</v>
      </c>
      <c r="BD65" s="103">
        <f t="shared" si="36"/>
        <v>8.8888888888888893</v>
      </c>
      <c r="BE65" s="103">
        <f t="shared" si="37"/>
        <v>12.025316455696203</v>
      </c>
    </row>
    <row r="66" spans="1:57" ht="15" customHeight="1" x14ac:dyDescent="0.2">
      <c r="A66" s="108" t="s">
        <v>84</v>
      </c>
      <c r="B66" s="272">
        <v>674</v>
      </c>
      <c r="C66" s="272">
        <v>401</v>
      </c>
      <c r="D66" s="272">
        <v>273</v>
      </c>
      <c r="E66" s="272"/>
      <c r="F66" s="272">
        <v>119</v>
      </c>
      <c r="G66" s="272">
        <v>81</v>
      </c>
      <c r="H66" s="272">
        <v>38</v>
      </c>
      <c r="I66" s="272"/>
      <c r="J66" s="272">
        <v>150</v>
      </c>
      <c r="K66" s="272">
        <v>91</v>
      </c>
      <c r="L66" s="272">
        <v>59</v>
      </c>
      <c r="M66" s="272"/>
      <c r="N66" s="272">
        <v>93</v>
      </c>
      <c r="O66" s="272">
        <v>53</v>
      </c>
      <c r="P66" s="272">
        <v>40</v>
      </c>
      <c r="Q66" s="272"/>
      <c r="R66" s="272">
        <v>146</v>
      </c>
      <c r="S66" s="272">
        <v>87</v>
      </c>
      <c r="T66" s="272">
        <v>59</v>
      </c>
      <c r="U66" s="272"/>
      <c r="V66" s="272">
        <v>95</v>
      </c>
      <c r="W66" s="272">
        <v>52</v>
      </c>
      <c r="X66" s="272">
        <v>43</v>
      </c>
      <c r="Y66" s="272"/>
      <c r="Z66" s="272">
        <v>71</v>
      </c>
      <c r="AA66" s="272">
        <v>37</v>
      </c>
      <c r="AB66" s="272">
        <v>34</v>
      </c>
      <c r="AD66" s="108" t="s">
        <v>84</v>
      </c>
      <c r="AE66" s="103">
        <f t="shared" si="26"/>
        <v>21.108675227059194</v>
      </c>
      <c r="AF66" s="103">
        <f t="shared" si="27"/>
        <v>24.511002444987774</v>
      </c>
      <c r="AG66" s="103">
        <f t="shared" si="28"/>
        <v>17.533718689788053</v>
      </c>
      <c r="AH66" s="143"/>
      <c r="AI66" s="103">
        <f t="shared" si="42"/>
        <v>18.167938931297709</v>
      </c>
      <c r="AJ66" s="103">
        <f t="shared" si="43"/>
        <v>23.893805309734514</v>
      </c>
      <c r="AK66" s="103">
        <f t="shared" si="44"/>
        <v>12.025316455696203</v>
      </c>
      <c r="AL66" s="106"/>
      <c r="AM66" s="103">
        <f t="shared" si="45"/>
        <v>25.337837837837839</v>
      </c>
      <c r="AN66" s="103">
        <f t="shared" si="46"/>
        <v>28.000000000000004</v>
      </c>
      <c r="AO66" s="103">
        <f t="shared" si="47"/>
        <v>22.09737827715356</v>
      </c>
      <c r="AP66" s="106"/>
      <c r="AQ66" s="103">
        <f t="shared" si="48"/>
        <v>17.714285714285712</v>
      </c>
      <c r="AR66" s="103">
        <f t="shared" si="49"/>
        <v>20.15209125475285</v>
      </c>
      <c r="AS66" s="103">
        <f t="shared" si="50"/>
        <v>15.267175572519085</v>
      </c>
      <c r="AT66" s="106"/>
      <c r="AU66" s="103">
        <f t="shared" si="29"/>
        <v>29.494949494949495</v>
      </c>
      <c r="AV66" s="103">
        <f t="shared" si="30"/>
        <v>36.864406779661017</v>
      </c>
      <c r="AW66" s="103">
        <f t="shared" si="31"/>
        <v>22.779922779922778</v>
      </c>
      <c r="AX66" s="106"/>
      <c r="AY66" s="103">
        <f t="shared" si="32"/>
        <v>19.874476987447697</v>
      </c>
      <c r="AZ66" s="103">
        <f t="shared" si="33"/>
        <v>23.111111111111111</v>
      </c>
      <c r="BA66" s="103">
        <f t="shared" si="34"/>
        <v>16.996047430830039</v>
      </c>
      <c r="BB66" s="143"/>
      <c r="BC66" s="103">
        <f t="shared" si="35"/>
        <v>15.848214285714285</v>
      </c>
      <c r="BD66" s="103">
        <f t="shared" si="36"/>
        <v>14.919354838709678</v>
      </c>
      <c r="BE66" s="103">
        <f t="shared" si="37"/>
        <v>17</v>
      </c>
    </row>
    <row r="67" spans="1:57" ht="15" customHeight="1" x14ac:dyDescent="0.2">
      <c r="A67" s="108" t="s">
        <v>85</v>
      </c>
      <c r="B67" s="272">
        <v>249</v>
      </c>
      <c r="C67" s="272">
        <v>140</v>
      </c>
      <c r="D67" s="272">
        <v>109</v>
      </c>
      <c r="E67" s="272"/>
      <c r="F67" s="272">
        <v>41</v>
      </c>
      <c r="G67" s="272">
        <v>23</v>
      </c>
      <c r="H67" s="272">
        <v>18</v>
      </c>
      <c r="I67" s="272"/>
      <c r="J67" s="272">
        <v>54</v>
      </c>
      <c r="K67" s="272">
        <v>37</v>
      </c>
      <c r="L67" s="272">
        <v>17</v>
      </c>
      <c r="M67" s="272"/>
      <c r="N67" s="272">
        <v>40</v>
      </c>
      <c r="O67" s="272">
        <v>24</v>
      </c>
      <c r="P67" s="272">
        <v>16</v>
      </c>
      <c r="Q67" s="272"/>
      <c r="R67" s="272">
        <v>51</v>
      </c>
      <c r="S67" s="272">
        <v>21</v>
      </c>
      <c r="T67" s="272">
        <v>30</v>
      </c>
      <c r="U67" s="272"/>
      <c r="V67" s="272">
        <v>41</v>
      </c>
      <c r="W67" s="272">
        <v>24</v>
      </c>
      <c r="X67" s="272">
        <v>17</v>
      </c>
      <c r="Y67" s="272"/>
      <c r="Z67" s="272">
        <v>22</v>
      </c>
      <c r="AA67" s="272">
        <v>11</v>
      </c>
      <c r="AB67" s="272">
        <v>11</v>
      </c>
      <c r="AD67" s="108" t="s">
        <v>85</v>
      </c>
      <c r="AE67" s="103">
        <f t="shared" si="26"/>
        <v>24.629080118694365</v>
      </c>
      <c r="AF67" s="103">
        <f t="shared" si="27"/>
        <v>28.056112224448899</v>
      </c>
      <c r="AG67" s="103">
        <f t="shared" si="28"/>
        <v>21.2890625</v>
      </c>
      <c r="AH67" s="143"/>
      <c r="AI67" s="103">
        <f t="shared" si="42"/>
        <v>20.603015075376884</v>
      </c>
      <c r="AJ67" s="103">
        <f t="shared" si="43"/>
        <v>23.469387755102041</v>
      </c>
      <c r="AK67" s="103">
        <f t="shared" si="44"/>
        <v>17.82178217821782</v>
      </c>
      <c r="AL67" s="106"/>
      <c r="AM67" s="103">
        <f t="shared" si="45"/>
        <v>30</v>
      </c>
      <c r="AN67" s="103">
        <f t="shared" si="46"/>
        <v>40.217391304347828</v>
      </c>
      <c r="AO67" s="103">
        <f t="shared" si="47"/>
        <v>19.318181818181817</v>
      </c>
      <c r="AP67" s="106"/>
      <c r="AQ67" s="103">
        <f t="shared" si="48"/>
        <v>22.857142857142858</v>
      </c>
      <c r="AR67" s="103">
        <f t="shared" si="49"/>
        <v>24.242424242424242</v>
      </c>
      <c r="AS67" s="103">
        <f t="shared" si="50"/>
        <v>21.052631578947366</v>
      </c>
      <c r="AT67" s="106"/>
      <c r="AU67" s="103">
        <f t="shared" si="29"/>
        <v>38.059701492537314</v>
      </c>
      <c r="AV67" s="103">
        <f t="shared" si="30"/>
        <v>29.577464788732392</v>
      </c>
      <c r="AW67" s="103">
        <f t="shared" si="31"/>
        <v>47.619047619047613</v>
      </c>
      <c r="AX67" s="106"/>
      <c r="AY67" s="103">
        <f t="shared" si="32"/>
        <v>25.308641975308642</v>
      </c>
      <c r="AZ67" s="103">
        <f t="shared" si="33"/>
        <v>33.333333333333329</v>
      </c>
      <c r="BA67" s="103">
        <f t="shared" si="34"/>
        <v>18.888888888888889</v>
      </c>
      <c r="BB67" s="143"/>
      <c r="BC67" s="103">
        <f t="shared" si="35"/>
        <v>13.664596273291925</v>
      </c>
      <c r="BD67" s="103">
        <f t="shared" si="36"/>
        <v>16.417910447761194</v>
      </c>
      <c r="BE67" s="103">
        <f t="shared" si="37"/>
        <v>11.702127659574469</v>
      </c>
    </row>
    <row r="68" spans="1:57" ht="15" customHeight="1" x14ac:dyDescent="0.2">
      <c r="A68" s="108" t="s">
        <v>86</v>
      </c>
      <c r="B68" s="272">
        <v>1731</v>
      </c>
      <c r="C68" s="272">
        <v>944</v>
      </c>
      <c r="D68" s="272">
        <v>787</v>
      </c>
      <c r="E68" s="272"/>
      <c r="F68" s="272">
        <v>334</v>
      </c>
      <c r="G68" s="272">
        <v>202</v>
      </c>
      <c r="H68" s="272">
        <v>132</v>
      </c>
      <c r="I68" s="272"/>
      <c r="J68" s="272">
        <v>390</v>
      </c>
      <c r="K68" s="272">
        <v>205</v>
      </c>
      <c r="L68" s="272">
        <v>185</v>
      </c>
      <c r="M68" s="272"/>
      <c r="N68" s="272">
        <v>204</v>
      </c>
      <c r="O68" s="272">
        <v>121</v>
      </c>
      <c r="P68" s="272">
        <v>83</v>
      </c>
      <c r="Q68" s="272"/>
      <c r="R68" s="272">
        <v>434</v>
      </c>
      <c r="S68" s="272">
        <v>220</v>
      </c>
      <c r="T68" s="272">
        <v>214</v>
      </c>
      <c r="U68" s="272"/>
      <c r="V68" s="272">
        <v>267</v>
      </c>
      <c r="W68" s="272">
        <v>147</v>
      </c>
      <c r="X68" s="272">
        <v>120</v>
      </c>
      <c r="Y68" s="272"/>
      <c r="Z68" s="272">
        <v>102</v>
      </c>
      <c r="AA68" s="272">
        <v>49</v>
      </c>
      <c r="AB68" s="272">
        <v>53</v>
      </c>
      <c r="AD68" s="108" t="s">
        <v>86</v>
      </c>
      <c r="AE68" s="103">
        <f t="shared" si="26"/>
        <v>24.884991374353078</v>
      </c>
      <c r="AF68" s="103">
        <f t="shared" si="27"/>
        <v>27.433885498401629</v>
      </c>
      <c r="AG68" s="103">
        <f t="shared" si="28"/>
        <v>22.389758179231865</v>
      </c>
      <c r="AH68" s="143"/>
      <c r="AI68" s="103">
        <f t="shared" si="42"/>
        <v>24.613117170228445</v>
      </c>
      <c r="AJ68" s="103">
        <f t="shared" si="43"/>
        <v>28.251748251748253</v>
      </c>
      <c r="AK68" s="103">
        <f t="shared" si="44"/>
        <v>20.5607476635514</v>
      </c>
      <c r="AL68" s="106"/>
      <c r="AM68" s="103">
        <f t="shared" si="45"/>
        <v>31.350482315112536</v>
      </c>
      <c r="AN68" s="103">
        <f t="shared" si="46"/>
        <v>32.74760383386581</v>
      </c>
      <c r="AO68" s="103">
        <f t="shared" si="47"/>
        <v>29.935275080906148</v>
      </c>
      <c r="AP68" s="106"/>
      <c r="AQ68" s="103">
        <f t="shared" si="48"/>
        <v>21.428571428571427</v>
      </c>
      <c r="AR68" s="103">
        <f t="shared" si="49"/>
        <v>24.10358565737052</v>
      </c>
      <c r="AS68" s="103">
        <f t="shared" si="50"/>
        <v>18.444444444444443</v>
      </c>
      <c r="AT68" s="106"/>
      <c r="AU68" s="103">
        <f t="shared" si="29"/>
        <v>34.200157604412922</v>
      </c>
      <c r="AV68" s="103">
        <f t="shared" si="30"/>
        <v>36.544850498338874</v>
      </c>
      <c r="AW68" s="103">
        <f t="shared" si="31"/>
        <v>32.083958020989506</v>
      </c>
      <c r="AX68" s="106"/>
      <c r="AY68" s="103">
        <f t="shared" si="32"/>
        <v>24.883504193849021</v>
      </c>
      <c r="AZ68" s="103">
        <f t="shared" si="33"/>
        <v>28.433268858800776</v>
      </c>
      <c r="BA68" s="103">
        <f t="shared" si="34"/>
        <v>21.582733812949641</v>
      </c>
      <c r="BB68" s="143"/>
      <c r="BC68" s="103">
        <f t="shared" si="35"/>
        <v>9.6135721017907638</v>
      </c>
      <c r="BD68" s="103">
        <f t="shared" si="36"/>
        <v>10.22964509394572</v>
      </c>
      <c r="BE68" s="103">
        <f t="shared" si="37"/>
        <v>9.1065292096219927</v>
      </c>
    </row>
    <row r="69" spans="1:57" ht="15" customHeight="1" x14ac:dyDescent="0.2">
      <c r="A69" s="108" t="s">
        <v>87</v>
      </c>
      <c r="B69" s="272">
        <v>765</v>
      </c>
      <c r="C69" s="272">
        <v>438</v>
      </c>
      <c r="D69" s="272">
        <v>327</v>
      </c>
      <c r="E69" s="272"/>
      <c r="F69" s="272">
        <v>169</v>
      </c>
      <c r="G69" s="272">
        <v>108</v>
      </c>
      <c r="H69" s="272">
        <v>61</v>
      </c>
      <c r="I69" s="272"/>
      <c r="J69" s="272">
        <v>184</v>
      </c>
      <c r="K69" s="272">
        <v>101</v>
      </c>
      <c r="L69" s="272">
        <v>83</v>
      </c>
      <c r="M69" s="272"/>
      <c r="N69" s="272">
        <v>119</v>
      </c>
      <c r="O69" s="272">
        <v>68</v>
      </c>
      <c r="P69" s="272">
        <v>51</v>
      </c>
      <c r="Q69" s="272"/>
      <c r="R69" s="272">
        <v>147</v>
      </c>
      <c r="S69" s="272">
        <v>77</v>
      </c>
      <c r="T69" s="272">
        <v>70</v>
      </c>
      <c r="U69" s="272"/>
      <c r="V69" s="272">
        <v>104</v>
      </c>
      <c r="W69" s="272">
        <v>55</v>
      </c>
      <c r="X69" s="272">
        <v>49</v>
      </c>
      <c r="Y69" s="272"/>
      <c r="Z69" s="272">
        <v>42</v>
      </c>
      <c r="AA69" s="272">
        <v>29</v>
      </c>
      <c r="AB69" s="272">
        <v>13</v>
      </c>
      <c r="AD69" s="108" t="s">
        <v>87</v>
      </c>
      <c r="AE69" s="103">
        <f t="shared" si="26"/>
        <v>23.921200750469044</v>
      </c>
      <c r="AF69" s="103">
        <f t="shared" si="27"/>
        <v>26.953846153846158</v>
      </c>
      <c r="AG69" s="103">
        <f t="shared" si="28"/>
        <v>20.788302606484425</v>
      </c>
      <c r="AH69" s="143"/>
      <c r="AI69" s="103">
        <f t="shared" si="42"/>
        <v>20.435308343409915</v>
      </c>
      <c r="AJ69" s="103">
        <f t="shared" si="43"/>
        <v>25.05800464037123</v>
      </c>
      <c r="AK69" s="103">
        <f t="shared" si="44"/>
        <v>15.404040404040403</v>
      </c>
      <c r="AL69" s="106"/>
      <c r="AM69" s="103">
        <f t="shared" si="45"/>
        <v>28.134556574923547</v>
      </c>
      <c r="AN69" s="103">
        <f t="shared" si="46"/>
        <v>31.172839506172838</v>
      </c>
      <c r="AO69" s="103">
        <f t="shared" si="47"/>
        <v>25.151515151515152</v>
      </c>
      <c r="AP69" s="106"/>
      <c r="AQ69" s="103">
        <f t="shared" si="48"/>
        <v>21.402877697841728</v>
      </c>
      <c r="AR69" s="103">
        <f t="shared" si="49"/>
        <v>24.285714285714285</v>
      </c>
      <c r="AS69" s="103">
        <f t="shared" si="50"/>
        <v>18.478260869565215</v>
      </c>
      <c r="AT69" s="106"/>
      <c r="AU69" s="103">
        <f t="shared" si="29"/>
        <v>31.545064377682401</v>
      </c>
      <c r="AV69" s="103">
        <f t="shared" si="30"/>
        <v>31.048387096774192</v>
      </c>
      <c r="AW69" s="103">
        <f t="shared" si="31"/>
        <v>32.11009174311927</v>
      </c>
      <c r="AX69" s="106"/>
      <c r="AY69" s="103">
        <f t="shared" si="32"/>
        <v>26.666666666666668</v>
      </c>
      <c r="AZ69" s="103">
        <f t="shared" si="33"/>
        <v>30.386740331491712</v>
      </c>
      <c r="BA69" s="103">
        <f t="shared" si="34"/>
        <v>23.444976076555022</v>
      </c>
      <c r="BB69" s="143"/>
      <c r="BC69" s="103">
        <f t="shared" si="35"/>
        <v>13.77049180327869</v>
      </c>
      <c r="BD69" s="103">
        <f t="shared" si="36"/>
        <v>18.012422360248447</v>
      </c>
      <c r="BE69" s="103">
        <f t="shared" si="37"/>
        <v>9.0277777777777768</v>
      </c>
    </row>
    <row r="70" spans="1:57" ht="15" customHeight="1" x14ac:dyDescent="0.2">
      <c r="A70" s="108" t="s">
        <v>88</v>
      </c>
      <c r="B70" s="272">
        <v>1663</v>
      </c>
      <c r="C70" s="272">
        <v>948</v>
      </c>
      <c r="D70" s="272">
        <v>715</v>
      </c>
      <c r="E70" s="272"/>
      <c r="F70" s="272">
        <v>399</v>
      </c>
      <c r="G70" s="272">
        <v>228</v>
      </c>
      <c r="H70" s="272">
        <v>171</v>
      </c>
      <c r="I70" s="272"/>
      <c r="J70" s="272">
        <v>402</v>
      </c>
      <c r="K70" s="272">
        <v>214</v>
      </c>
      <c r="L70" s="272">
        <v>188</v>
      </c>
      <c r="M70" s="272"/>
      <c r="N70" s="272">
        <v>261</v>
      </c>
      <c r="O70" s="272">
        <v>171</v>
      </c>
      <c r="P70" s="272">
        <v>90</v>
      </c>
      <c r="Q70" s="272"/>
      <c r="R70" s="272">
        <v>277</v>
      </c>
      <c r="S70" s="272">
        <v>153</v>
      </c>
      <c r="T70" s="272">
        <v>124</v>
      </c>
      <c r="U70" s="272"/>
      <c r="V70" s="272">
        <v>194</v>
      </c>
      <c r="W70" s="272">
        <v>107</v>
      </c>
      <c r="X70" s="272">
        <v>87</v>
      </c>
      <c r="Y70" s="272"/>
      <c r="Z70" s="272">
        <v>130</v>
      </c>
      <c r="AA70" s="272">
        <v>75</v>
      </c>
      <c r="AB70" s="272">
        <v>55</v>
      </c>
      <c r="AD70" s="108" t="s">
        <v>88</v>
      </c>
      <c r="AE70" s="103">
        <f t="shared" si="26"/>
        <v>23.363304298960383</v>
      </c>
      <c r="AF70" s="103">
        <f t="shared" si="27"/>
        <v>27.359307359307362</v>
      </c>
      <c r="AG70" s="103">
        <f t="shared" si="28"/>
        <v>19.572953736654807</v>
      </c>
      <c r="AH70" s="143"/>
      <c r="AI70" s="103">
        <f t="shared" si="42"/>
        <v>24.782608695652176</v>
      </c>
      <c r="AJ70" s="103">
        <f t="shared" si="43"/>
        <v>27.669902912621357</v>
      </c>
      <c r="AK70" s="103">
        <f t="shared" si="44"/>
        <v>21.755725190839694</v>
      </c>
      <c r="AL70" s="106"/>
      <c r="AM70" s="103">
        <f t="shared" si="45"/>
        <v>29.602356406480119</v>
      </c>
      <c r="AN70" s="103">
        <f t="shared" si="46"/>
        <v>33.178294573643413</v>
      </c>
      <c r="AO70" s="103">
        <f t="shared" si="47"/>
        <v>26.367461430575034</v>
      </c>
      <c r="AP70" s="106"/>
      <c r="AQ70" s="103">
        <f t="shared" si="48"/>
        <v>20.518867924528301</v>
      </c>
      <c r="AR70" s="103">
        <f t="shared" si="49"/>
        <v>27.580645161290324</v>
      </c>
      <c r="AS70" s="103">
        <f t="shared" si="50"/>
        <v>13.803680981595093</v>
      </c>
      <c r="AT70" s="106"/>
      <c r="AU70" s="103">
        <f t="shared" si="29"/>
        <v>25.366300366300365</v>
      </c>
      <c r="AV70" s="103">
        <f t="shared" si="30"/>
        <v>28.491620111731841</v>
      </c>
      <c r="AW70" s="103">
        <f t="shared" si="31"/>
        <v>22.342342342342342</v>
      </c>
      <c r="AX70" s="106"/>
      <c r="AY70" s="103">
        <f t="shared" si="32"/>
        <v>20.335429769392032</v>
      </c>
      <c r="AZ70" s="103">
        <f t="shared" si="33"/>
        <v>23.725055432372503</v>
      </c>
      <c r="BA70" s="103">
        <f t="shared" si="34"/>
        <v>17.296222664015904</v>
      </c>
      <c r="BB70" s="143"/>
      <c r="BC70" s="103">
        <f t="shared" si="35"/>
        <v>15.625</v>
      </c>
      <c r="BD70" s="103">
        <f t="shared" si="36"/>
        <v>19.329896907216497</v>
      </c>
      <c r="BE70" s="103">
        <f t="shared" si="37"/>
        <v>12.387387387387387</v>
      </c>
    </row>
    <row r="71" spans="1:57" ht="15" customHeight="1" x14ac:dyDescent="0.2">
      <c r="A71" s="108" t="s">
        <v>89</v>
      </c>
      <c r="B71" s="272">
        <v>442</v>
      </c>
      <c r="C71" s="272">
        <v>218</v>
      </c>
      <c r="D71" s="272">
        <v>224</v>
      </c>
      <c r="E71" s="272"/>
      <c r="F71" s="272">
        <v>114</v>
      </c>
      <c r="G71" s="272">
        <v>60</v>
      </c>
      <c r="H71" s="272">
        <v>54</v>
      </c>
      <c r="I71" s="272"/>
      <c r="J71" s="272">
        <v>122</v>
      </c>
      <c r="K71" s="272">
        <v>63</v>
      </c>
      <c r="L71" s="272">
        <v>59</v>
      </c>
      <c r="M71" s="272"/>
      <c r="N71" s="272">
        <v>38</v>
      </c>
      <c r="O71" s="272">
        <v>21</v>
      </c>
      <c r="P71" s="272">
        <v>17</v>
      </c>
      <c r="Q71" s="272"/>
      <c r="R71" s="272">
        <v>98</v>
      </c>
      <c r="S71" s="272">
        <v>44</v>
      </c>
      <c r="T71" s="272">
        <v>54</v>
      </c>
      <c r="U71" s="272"/>
      <c r="V71" s="272">
        <v>64</v>
      </c>
      <c r="W71" s="272">
        <v>28</v>
      </c>
      <c r="X71" s="272">
        <v>36</v>
      </c>
      <c r="Y71" s="272"/>
      <c r="Z71" s="272">
        <v>6</v>
      </c>
      <c r="AA71" s="272">
        <v>2</v>
      </c>
      <c r="AB71" s="272">
        <v>4</v>
      </c>
      <c r="AD71" s="108" t="s">
        <v>89</v>
      </c>
      <c r="AE71" s="103">
        <f t="shared" si="26"/>
        <v>27.43637492240844</v>
      </c>
      <c r="AF71" s="103">
        <f t="shared" si="27"/>
        <v>30.068965517241381</v>
      </c>
      <c r="AG71" s="103">
        <f t="shared" si="28"/>
        <v>25.282167042889391</v>
      </c>
      <c r="AH71" s="143"/>
      <c r="AI71" s="103">
        <f t="shared" si="42"/>
        <v>28.499999999999996</v>
      </c>
      <c r="AJ71" s="103">
        <f t="shared" si="43"/>
        <v>31.088082901554404</v>
      </c>
      <c r="AK71" s="103">
        <f t="shared" si="44"/>
        <v>26.086956521739129</v>
      </c>
      <c r="AL71" s="106"/>
      <c r="AM71" s="103">
        <f t="shared" si="45"/>
        <v>35.05747126436782</v>
      </c>
      <c r="AN71" s="103">
        <f t="shared" si="46"/>
        <v>39.130434782608695</v>
      </c>
      <c r="AO71" s="103">
        <f t="shared" si="47"/>
        <v>31.550802139037433</v>
      </c>
      <c r="AP71" s="106"/>
      <c r="AQ71" s="103">
        <f t="shared" si="48"/>
        <v>13.91941391941392</v>
      </c>
      <c r="AR71" s="103">
        <f t="shared" si="49"/>
        <v>18.75</v>
      </c>
      <c r="AS71" s="103">
        <f t="shared" si="50"/>
        <v>10.559006211180124</v>
      </c>
      <c r="AT71" s="106"/>
      <c r="AU71" s="103">
        <f t="shared" si="29"/>
        <v>43.946188340807176</v>
      </c>
      <c r="AV71" s="103">
        <f t="shared" si="30"/>
        <v>39.285714285714285</v>
      </c>
      <c r="AW71" s="103">
        <f t="shared" si="31"/>
        <v>48.648648648648653</v>
      </c>
      <c r="AX71" s="106"/>
      <c r="AY71" s="103">
        <f t="shared" si="32"/>
        <v>37.869822485207102</v>
      </c>
      <c r="AZ71" s="103">
        <f t="shared" si="33"/>
        <v>39.436619718309856</v>
      </c>
      <c r="BA71" s="103">
        <f t="shared" si="34"/>
        <v>36.734693877551024</v>
      </c>
      <c r="BB71" s="143"/>
      <c r="BC71" s="103">
        <f t="shared" si="35"/>
        <v>3.0303030303030303</v>
      </c>
      <c r="BD71" s="103">
        <f t="shared" si="36"/>
        <v>2.6315789473684208</v>
      </c>
      <c r="BE71" s="103">
        <f t="shared" si="37"/>
        <v>3.278688524590164</v>
      </c>
    </row>
    <row r="72" spans="1:57" ht="15" customHeight="1" x14ac:dyDescent="0.2">
      <c r="A72" s="154" t="s">
        <v>90</v>
      </c>
      <c r="B72" s="272">
        <v>1839</v>
      </c>
      <c r="C72" s="272">
        <v>1002</v>
      </c>
      <c r="D72" s="272">
        <v>837</v>
      </c>
      <c r="E72" s="272"/>
      <c r="F72" s="272">
        <v>313</v>
      </c>
      <c r="G72" s="272">
        <v>179</v>
      </c>
      <c r="H72" s="272">
        <v>134</v>
      </c>
      <c r="I72" s="272"/>
      <c r="J72" s="272">
        <v>301</v>
      </c>
      <c r="K72" s="272">
        <v>177</v>
      </c>
      <c r="L72" s="272">
        <v>124</v>
      </c>
      <c r="M72" s="272"/>
      <c r="N72" s="272">
        <v>238</v>
      </c>
      <c r="O72" s="272">
        <v>140</v>
      </c>
      <c r="P72" s="272">
        <v>98</v>
      </c>
      <c r="Q72" s="272"/>
      <c r="R72" s="272">
        <v>543</v>
      </c>
      <c r="S72" s="272">
        <v>272</v>
      </c>
      <c r="T72" s="272">
        <v>271</v>
      </c>
      <c r="U72" s="272"/>
      <c r="V72" s="272">
        <v>297</v>
      </c>
      <c r="W72" s="272">
        <v>155</v>
      </c>
      <c r="X72" s="272">
        <v>142</v>
      </c>
      <c r="Y72" s="272"/>
      <c r="Z72" s="272">
        <v>147</v>
      </c>
      <c r="AA72" s="272">
        <v>79</v>
      </c>
      <c r="AB72" s="272">
        <v>68</v>
      </c>
      <c r="AD72" s="154" t="s">
        <v>90</v>
      </c>
      <c r="AE72" s="103">
        <f t="shared" si="26"/>
        <v>29.065908013276438</v>
      </c>
      <c r="AF72" s="103">
        <f t="shared" si="27"/>
        <v>30.830769230769228</v>
      </c>
      <c r="AG72" s="103">
        <f t="shared" si="28"/>
        <v>27.20181995450114</v>
      </c>
      <c r="AH72" s="143"/>
      <c r="AI72" s="103">
        <f t="shared" si="42"/>
        <v>26.25838926174497</v>
      </c>
      <c r="AJ72" s="103">
        <f t="shared" si="43"/>
        <v>28.322784810126585</v>
      </c>
      <c r="AK72" s="103">
        <f t="shared" si="44"/>
        <v>23.928571428571431</v>
      </c>
      <c r="AL72" s="106"/>
      <c r="AM72" s="103">
        <f t="shared" si="45"/>
        <v>29.110251450676984</v>
      </c>
      <c r="AN72" s="103">
        <f t="shared" si="46"/>
        <v>31.494661921708182</v>
      </c>
      <c r="AO72" s="103">
        <f t="shared" si="47"/>
        <v>26.271186440677969</v>
      </c>
      <c r="AP72" s="106"/>
      <c r="AQ72" s="103">
        <f t="shared" si="48"/>
        <v>25.646551724137932</v>
      </c>
      <c r="AR72" s="103">
        <f t="shared" si="49"/>
        <v>28.806584362139919</v>
      </c>
      <c r="AS72" s="103">
        <f t="shared" si="50"/>
        <v>22.171945701357465</v>
      </c>
      <c r="AT72" s="106"/>
      <c r="AU72" s="103">
        <f t="shared" si="29"/>
        <v>42.455043002345583</v>
      </c>
      <c r="AV72" s="103">
        <f t="shared" si="30"/>
        <v>42.834645669291341</v>
      </c>
      <c r="AW72" s="103">
        <f t="shared" si="31"/>
        <v>42.080745341614907</v>
      </c>
      <c r="AX72" s="106"/>
      <c r="AY72" s="103">
        <f t="shared" si="32"/>
        <v>31.066945606694564</v>
      </c>
      <c r="AZ72" s="103">
        <f t="shared" si="33"/>
        <v>32.978723404255319</v>
      </c>
      <c r="BA72" s="103">
        <f t="shared" si="34"/>
        <v>29.218106995884774</v>
      </c>
      <c r="BB72" s="143"/>
      <c r="BC72" s="103">
        <f t="shared" si="35"/>
        <v>15.671641791044777</v>
      </c>
      <c r="BD72" s="103">
        <f t="shared" si="36"/>
        <v>16.989247311827956</v>
      </c>
      <c r="BE72" s="103">
        <f t="shared" si="37"/>
        <v>14.376321353065538</v>
      </c>
    </row>
    <row r="73" spans="1:57" ht="15" customHeight="1" x14ac:dyDescent="0.2">
      <c r="A73" s="108" t="s">
        <v>91</v>
      </c>
      <c r="B73" s="272">
        <v>199</v>
      </c>
      <c r="C73" s="272">
        <v>112</v>
      </c>
      <c r="D73" s="272">
        <v>87</v>
      </c>
      <c r="E73" s="272"/>
      <c r="F73" s="272">
        <v>37</v>
      </c>
      <c r="G73" s="272">
        <v>23</v>
      </c>
      <c r="H73" s="272">
        <v>14</v>
      </c>
      <c r="I73" s="272"/>
      <c r="J73" s="272">
        <v>31</v>
      </c>
      <c r="K73" s="272">
        <v>20</v>
      </c>
      <c r="L73" s="272">
        <v>11</v>
      </c>
      <c r="M73" s="272"/>
      <c r="N73" s="272">
        <v>17</v>
      </c>
      <c r="O73" s="272">
        <v>9</v>
      </c>
      <c r="P73" s="272">
        <v>8</v>
      </c>
      <c r="Q73" s="272"/>
      <c r="R73" s="272">
        <v>56</v>
      </c>
      <c r="S73" s="272">
        <v>31</v>
      </c>
      <c r="T73" s="272">
        <v>25</v>
      </c>
      <c r="U73" s="272"/>
      <c r="V73" s="272">
        <v>20</v>
      </c>
      <c r="W73" s="272">
        <v>13</v>
      </c>
      <c r="X73" s="272">
        <v>7</v>
      </c>
      <c r="Y73" s="272"/>
      <c r="Z73" s="272">
        <v>38</v>
      </c>
      <c r="AA73" s="272">
        <v>16</v>
      </c>
      <c r="AB73" s="272">
        <v>22</v>
      </c>
      <c r="AD73" s="108" t="s">
        <v>91</v>
      </c>
      <c r="AE73" s="103">
        <f t="shared" si="26"/>
        <v>25</v>
      </c>
      <c r="AF73" s="103">
        <f t="shared" si="27"/>
        <v>27.722772277227726</v>
      </c>
      <c r="AG73" s="103">
        <f t="shared" si="28"/>
        <v>22.193877551020407</v>
      </c>
      <c r="AH73" s="143"/>
      <c r="AI73" s="103">
        <f t="shared" si="42"/>
        <v>19.072164948453608</v>
      </c>
      <c r="AJ73" s="103">
        <f t="shared" si="43"/>
        <v>21.296296296296298</v>
      </c>
      <c r="AK73" s="103">
        <f t="shared" si="44"/>
        <v>16.279069767441861</v>
      </c>
      <c r="AL73" s="106"/>
      <c r="AM73" s="103">
        <f t="shared" si="45"/>
        <v>20.129870129870131</v>
      </c>
      <c r="AN73" s="103">
        <f t="shared" si="46"/>
        <v>28.985507246376812</v>
      </c>
      <c r="AO73" s="103">
        <f t="shared" si="47"/>
        <v>12.941176470588237</v>
      </c>
      <c r="AP73" s="106"/>
      <c r="AQ73" s="103">
        <f t="shared" si="48"/>
        <v>14.285714285714285</v>
      </c>
      <c r="AR73" s="103">
        <f t="shared" si="49"/>
        <v>16.363636363636363</v>
      </c>
      <c r="AS73" s="103">
        <f t="shared" si="50"/>
        <v>12.5</v>
      </c>
      <c r="AT73" s="106"/>
      <c r="AU73" s="103">
        <f t="shared" si="29"/>
        <v>51.37614678899083</v>
      </c>
      <c r="AV73" s="103">
        <f t="shared" si="30"/>
        <v>58.490566037735846</v>
      </c>
      <c r="AW73" s="103">
        <f t="shared" si="31"/>
        <v>44.642857142857146</v>
      </c>
      <c r="AX73" s="106"/>
      <c r="AY73" s="103">
        <f t="shared" si="32"/>
        <v>19.230769230769234</v>
      </c>
      <c r="AZ73" s="103">
        <f t="shared" si="33"/>
        <v>21.311475409836063</v>
      </c>
      <c r="BA73" s="103">
        <f t="shared" si="34"/>
        <v>16.279069767441861</v>
      </c>
      <c r="BB73" s="143"/>
      <c r="BC73" s="103">
        <f t="shared" si="35"/>
        <v>32.758620689655174</v>
      </c>
      <c r="BD73" s="103">
        <f t="shared" si="36"/>
        <v>27.586206896551722</v>
      </c>
      <c r="BE73" s="103">
        <f t="shared" si="37"/>
        <v>37.931034482758619</v>
      </c>
    </row>
    <row r="74" spans="1:57" ht="15" customHeight="1" x14ac:dyDescent="0.2">
      <c r="A74" s="108" t="s">
        <v>92</v>
      </c>
      <c r="B74" s="272">
        <v>1021</v>
      </c>
      <c r="C74" s="272">
        <v>528</v>
      </c>
      <c r="D74" s="272">
        <v>493</v>
      </c>
      <c r="E74" s="272"/>
      <c r="F74" s="272">
        <v>85</v>
      </c>
      <c r="G74" s="272">
        <v>50</v>
      </c>
      <c r="H74" s="272">
        <v>35</v>
      </c>
      <c r="I74" s="272"/>
      <c r="J74" s="272">
        <v>113</v>
      </c>
      <c r="K74" s="272">
        <v>57</v>
      </c>
      <c r="L74" s="272">
        <v>56</v>
      </c>
      <c r="M74" s="272"/>
      <c r="N74" s="272">
        <v>118</v>
      </c>
      <c r="O74" s="272">
        <v>69</v>
      </c>
      <c r="P74" s="272">
        <v>49</v>
      </c>
      <c r="Q74" s="272"/>
      <c r="R74" s="272">
        <v>306</v>
      </c>
      <c r="S74" s="272">
        <v>151</v>
      </c>
      <c r="T74" s="272">
        <v>155</v>
      </c>
      <c r="U74" s="272"/>
      <c r="V74" s="272">
        <v>235</v>
      </c>
      <c r="W74" s="272">
        <v>122</v>
      </c>
      <c r="X74" s="272">
        <v>113</v>
      </c>
      <c r="Y74" s="272"/>
      <c r="Z74" s="272">
        <v>164</v>
      </c>
      <c r="AA74" s="272">
        <v>79</v>
      </c>
      <c r="AB74" s="272">
        <v>85</v>
      </c>
      <c r="AD74" s="108" t="s">
        <v>92</v>
      </c>
      <c r="AE74" s="103">
        <f t="shared" si="26"/>
        <v>18.466268764695243</v>
      </c>
      <c r="AF74" s="103">
        <f t="shared" si="27"/>
        <v>20.616946505271379</v>
      </c>
      <c r="AG74" s="103">
        <f t="shared" si="28"/>
        <v>16.610512129380055</v>
      </c>
      <c r="AH74" s="143"/>
      <c r="AI74" s="103">
        <f t="shared" si="42"/>
        <v>12.917933130699089</v>
      </c>
      <c r="AJ74" s="103">
        <f t="shared" si="43"/>
        <v>14.749262536873156</v>
      </c>
      <c r="AK74" s="103">
        <f t="shared" si="44"/>
        <v>10.9717868338558</v>
      </c>
      <c r="AL74" s="106"/>
      <c r="AM74" s="103">
        <f t="shared" si="45"/>
        <v>16.617647058823529</v>
      </c>
      <c r="AN74" s="103">
        <f t="shared" si="46"/>
        <v>18.688524590163937</v>
      </c>
      <c r="AO74" s="103">
        <f t="shared" si="47"/>
        <v>14.933333333333335</v>
      </c>
      <c r="AP74" s="106"/>
      <c r="AQ74" s="103">
        <f t="shared" si="48"/>
        <v>20</v>
      </c>
      <c r="AR74" s="103">
        <f t="shared" si="49"/>
        <v>24.125874125874127</v>
      </c>
      <c r="AS74" s="103">
        <f t="shared" si="50"/>
        <v>16.118421052631579</v>
      </c>
      <c r="AT74" s="106"/>
      <c r="AU74" s="103">
        <f t="shared" si="29"/>
        <v>23.556581986143186</v>
      </c>
      <c r="AV74" s="103">
        <f t="shared" si="30"/>
        <v>24.512987012987015</v>
      </c>
      <c r="AW74" s="103">
        <f t="shared" si="31"/>
        <v>22.693997071742313</v>
      </c>
      <c r="AX74" s="106"/>
      <c r="AY74" s="103">
        <f t="shared" si="32"/>
        <v>20.085470085470085</v>
      </c>
      <c r="AZ74" s="103">
        <f t="shared" si="33"/>
        <v>23.46153846153846</v>
      </c>
      <c r="BA74" s="103">
        <f t="shared" si="34"/>
        <v>17.384615384615383</v>
      </c>
      <c r="BB74" s="143"/>
      <c r="BC74" s="103">
        <f t="shared" si="35"/>
        <v>14.487632508833922</v>
      </c>
      <c r="BD74" s="103">
        <f t="shared" si="36"/>
        <v>15.95959595959596</v>
      </c>
      <c r="BE74" s="103">
        <f t="shared" si="37"/>
        <v>13.343799058084773</v>
      </c>
    </row>
    <row r="75" spans="1:57" ht="15" customHeight="1" x14ac:dyDescent="0.2">
      <c r="A75" s="108" t="s">
        <v>93</v>
      </c>
      <c r="B75" s="272">
        <v>354</v>
      </c>
      <c r="C75" s="272">
        <v>178</v>
      </c>
      <c r="D75" s="272">
        <v>176</v>
      </c>
      <c r="E75" s="272"/>
      <c r="F75" s="272">
        <v>105</v>
      </c>
      <c r="G75" s="272">
        <v>52</v>
      </c>
      <c r="H75" s="272">
        <v>53</v>
      </c>
      <c r="I75" s="272"/>
      <c r="J75" s="272">
        <v>95</v>
      </c>
      <c r="K75" s="272">
        <v>41</v>
      </c>
      <c r="L75" s="272">
        <v>54</v>
      </c>
      <c r="M75" s="272"/>
      <c r="N75" s="272">
        <v>44</v>
      </c>
      <c r="O75" s="272">
        <v>22</v>
      </c>
      <c r="P75" s="272">
        <v>22</v>
      </c>
      <c r="Q75" s="272"/>
      <c r="R75" s="272">
        <v>60</v>
      </c>
      <c r="S75" s="272">
        <v>39</v>
      </c>
      <c r="T75" s="272">
        <v>21</v>
      </c>
      <c r="U75" s="272"/>
      <c r="V75" s="272">
        <v>28</v>
      </c>
      <c r="W75" s="272">
        <v>12</v>
      </c>
      <c r="X75" s="272">
        <v>16</v>
      </c>
      <c r="Y75" s="272"/>
      <c r="Z75" s="272">
        <v>22</v>
      </c>
      <c r="AA75" s="272">
        <v>12</v>
      </c>
      <c r="AB75" s="272">
        <v>10</v>
      </c>
      <c r="AD75" s="108" t="s">
        <v>93</v>
      </c>
      <c r="AE75" s="103">
        <f t="shared" si="26"/>
        <v>36.951983298538622</v>
      </c>
      <c r="AF75" s="103">
        <f t="shared" si="27"/>
        <v>36.853002070393373</v>
      </c>
      <c r="AG75" s="103">
        <f t="shared" si="28"/>
        <v>37.05263157894737</v>
      </c>
      <c r="AH75" s="143"/>
      <c r="AI75" s="103">
        <f t="shared" si="42"/>
        <v>36.082474226804123</v>
      </c>
      <c r="AJ75" s="103">
        <f t="shared" si="43"/>
        <v>31.901840490797547</v>
      </c>
      <c r="AK75" s="103">
        <f t="shared" si="44"/>
        <v>41.40625</v>
      </c>
      <c r="AL75" s="106"/>
      <c r="AM75" s="103">
        <f t="shared" si="45"/>
        <v>45.238095238095241</v>
      </c>
      <c r="AN75" s="103">
        <f t="shared" si="46"/>
        <v>42.708333333333329</v>
      </c>
      <c r="AO75" s="103">
        <f t="shared" si="47"/>
        <v>47.368421052631575</v>
      </c>
      <c r="AP75" s="106"/>
      <c r="AQ75" s="103">
        <f t="shared" si="48"/>
        <v>30.344827586206897</v>
      </c>
      <c r="AR75" s="103">
        <f t="shared" si="49"/>
        <v>31.884057971014489</v>
      </c>
      <c r="AS75" s="103">
        <f t="shared" si="50"/>
        <v>28.947368421052634</v>
      </c>
      <c r="AT75" s="106"/>
      <c r="AU75" s="103">
        <f t="shared" si="29"/>
        <v>46.511627906976742</v>
      </c>
      <c r="AV75" s="103">
        <f t="shared" si="30"/>
        <v>60.9375</v>
      </c>
      <c r="AW75" s="103">
        <f t="shared" si="31"/>
        <v>32.307692307692307</v>
      </c>
      <c r="AX75" s="106"/>
      <c r="AY75" s="103">
        <f t="shared" si="32"/>
        <v>28.571428571428569</v>
      </c>
      <c r="AZ75" s="103">
        <f t="shared" si="33"/>
        <v>27.27272727272727</v>
      </c>
      <c r="BA75" s="103">
        <f t="shared" si="34"/>
        <v>29.629629629629626</v>
      </c>
      <c r="BB75" s="143"/>
      <c r="BC75" s="103">
        <f t="shared" si="35"/>
        <v>25.882352941176475</v>
      </c>
      <c r="BD75" s="103">
        <f t="shared" si="36"/>
        <v>25.531914893617021</v>
      </c>
      <c r="BE75" s="103">
        <f t="shared" si="37"/>
        <v>26.315789473684209</v>
      </c>
    </row>
    <row r="76" spans="1:57" ht="15" customHeight="1" x14ac:dyDescent="0.2">
      <c r="A76" s="108" t="s">
        <v>94</v>
      </c>
      <c r="B76" s="272">
        <v>723</v>
      </c>
      <c r="C76" s="272">
        <v>414</v>
      </c>
      <c r="D76" s="272">
        <v>309</v>
      </c>
      <c r="E76" s="272"/>
      <c r="F76" s="272">
        <v>225</v>
      </c>
      <c r="G76" s="272">
        <v>134</v>
      </c>
      <c r="H76" s="272">
        <v>91</v>
      </c>
      <c r="I76" s="272"/>
      <c r="J76" s="272">
        <v>190</v>
      </c>
      <c r="K76" s="272">
        <v>110</v>
      </c>
      <c r="L76" s="272">
        <v>80</v>
      </c>
      <c r="M76" s="272"/>
      <c r="N76" s="272">
        <v>117</v>
      </c>
      <c r="O76" s="272">
        <v>59</v>
      </c>
      <c r="P76" s="272">
        <v>58</v>
      </c>
      <c r="Q76" s="272"/>
      <c r="R76" s="272">
        <v>101</v>
      </c>
      <c r="S76" s="272">
        <v>62</v>
      </c>
      <c r="T76" s="272">
        <v>39</v>
      </c>
      <c r="U76" s="272"/>
      <c r="V76" s="272">
        <v>47</v>
      </c>
      <c r="W76" s="272">
        <v>25</v>
      </c>
      <c r="X76" s="272">
        <v>22</v>
      </c>
      <c r="Y76" s="272"/>
      <c r="Z76" s="272">
        <v>43</v>
      </c>
      <c r="AA76" s="272">
        <v>24</v>
      </c>
      <c r="AB76" s="272">
        <v>19</v>
      </c>
      <c r="AD76" s="108" t="s">
        <v>94</v>
      </c>
      <c r="AE76" s="103">
        <f t="shared" si="26"/>
        <v>37.636647579385738</v>
      </c>
      <c r="AF76" s="103">
        <f t="shared" si="27"/>
        <v>42.505133470225879</v>
      </c>
      <c r="AG76" s="103">
        <f t="shared" si="28"/>
        <v>32.629355860612456</v>
      </c>
      <c r="AH76" s="143"/>
      <c r="AI76" s="103">
        <f t="shared" si="42"/>
        <v>40.909090909090914</v>
      </c>
      <c r="AJ76" s="103">
        <f t="shared" si="43"/>
        <v>46.366782006920417</v>
      </c>
      <c r="AK76" s="103">
        <f t="shared" si="44"/>
        <v>34.865900383141764</v>
      </c>
      <c r="AL76" s="106"/>
      <c r="AM76" s="103">
        <f t="shared" si="45"/>
        <v>43.778801843317972</v>
      </c>
      <c r="AN76" s="103">
        <f t="shared" si="46"/>
        <v>48.245614035087719</v>
      </c>
      <c r="AO76" s="103">
        <f t="shared" si="47"/>
        <v>38.834951456310677</v>
      </c>
      <c r="AP76" s="106"/>
      <c r="AQ76" s="103">
        <f t="shared" si="48"/>
        <v>42.545454545454547</v>
      </c>
      <c r="AR76" s="103">
        <f t="shared" si="49"/>
        <v>43.382352941176471</v>
      </c>
      <c r="AS76" s="103">
        <f t="shared" si="50"/>
        <v>41.726618705035975</v>
      </c>
      <c r="AT76" s="106"/>
      <c r="AU76" s="103">
        <f t="shared" si="29"/>
        <v>36.594202898550726</v>
      </c>
      <c r="AV76" s="103">
        <f t="shared" si="30"/>
        <v>44.927536231884055</v>
      </c>
      <c r="AW76" s="103">
        <f t="shared" si="31"/>
        <v>28.260869565217391</v>
      </c>
      <c r="AX76" s="106"/>
      <c r="AY76" s="103">
        <f t="shared" si="32"/>
        <v>27.011494252873565</v>
      </c>
      <c r="AZ76" s="103">
        <f t="shared" si="33"/>
        <v>29.761904761904763</v>
      </c>
      <c r="BA76" s="103">
        <f t="shared" si="34"/>
        <v>24.444444444444443</v>
      </c>
      <c r="BB76" s="143"/>
      <c r="BC76" s="103">
        <f t="shared" si="35"/>
        <v>20.283018867924529</v>
      </c>
      <c r="BD76" s="103">
        <f t="shared" si="36"/>
        <v>24.242424242424242</v>
      </c>
      <c r="BE76" s="103">
        <f t="shared" si="37"/>
        <v>16.814159292035399</v>
      </c>
    </row>
    <row r="77" spans="1:57" ht="15" customHeight="1" x14ac:dyDescent="0.2">
      <c r="A77" s="108" t="s">
        <v>95</v>
      </c>
      <c r="B77" s="272">
        <v>828</v>
      </c>
      <c r="C77" s="272">
        <v>455</v>
      </c>
      <c r="D77" s="272">
        <v>373</v>
      </c>
      <c r="E77" s="272"/>
      <c r="F77" s="272">
        <v>131</v>
      </c>
      <c r="G77" s="272">
        <v>76</v>
      </c>
      <c r="H77" s="272">
        <v>55</v>
      </c>
      <c r="I77" s="272"/>
      <c r="J77" s="272">
        <v>209</v>
      </c>
      <c r="K77" s="272">
        <v>120</v>
      </c>
      <c r="L77" s="272">
        <v>89</v>
      </c>
      <c r="M77" s="272"/>
      <c r="N77" s="272">
        <v>123</v>
      </c>
      <c r="O77" s="272">
        <v>63</v>
      </c>
      <c r="P77" s="272">
        <v>60</v>
      </c>
      <c r="Q77" s="272"/>
      <c r="R77" s="272">
        <v>153</v>
      </c>
      <c r="S77" s="272">
        <v>94</v>
      </c>
      <c r="T77" s="272">
        <v>59</v>
      </c>
      <c r="U77" s="272"/>
      <c r="V77" s="272">
        <v>155</v>
      </c>
      <c r="W77" s="272">
        <v>75</v>
      </c>
      <c r="X77" s="272">
        <v>80</v>
      </c>
      <c r="Y77" s="272"/>
      <c r="Z77" s="272">
        <v>57</v>
      </c>
      <c r="AA77" s="272">
        <v>27</v>
      </c>
      <c r="AB77" s="272">
        <v>30</v>
      </c>
      <c r="AD77" s="108" t="s">
        <v>95</v>
      </c>
      <c r="AE77" s="103">
        <f t="shared" si="26"/>
        <v>31.554878048780488</v>
      </c>
      <c r="AF77" s="103">
        <f t="shared" si="27"/>
        <v>33.980582524271846</v>
      </c>
      <c r="AG77" s="103">
        <f t="shared" si="28"/>
        <v>29.027237354085607</v>
      </c>
      <c r="AH77" s="143"/>
      <c r="AI77" s="103">
        <f t="shared" si="42"/>
        <v>24.904942965779465</v>
      </c>
      <c r="AJ77" s="103">
        <f t="shared" si="43"/>
        <v>25.762711864406779</v>
      </c>
      <c r="AK77" s="103">
        <f t="shared" si="44"/>
        <v>23.809523809523807</v>
      </c>
      <c r="AL77" s="106"/>
      <c r="AM77" s="103">
        <f t="shared" si="45"/>
        <v>40.900195694716238</v>
      </c>
      <c r="AN77" s="103">
        <f t="shared" si="46"/>
        <v>45.801526717557252</v>
      </c>
      <c r="AO77" s="103">
        <f t="shared" si="47"/>
        <v>35.742971887550198</v>
      </c>
      <c r="AP77" s="106"/>
      <c r="AQ77" s="103">
        <f t="shared" si="48"/>
        <v>27.828054298642535</v>
      </c>
      <c r="AR77" s="103">
        <f t="shared" si="49"/>
        <v>28.636363636363637</v>
      </c>
      <c r="AS77" s="103">
        <f t="shared" si="50"/>
        <v>27.027027027027028</v>
      </c>
      <c r="AT77" s="106"/>
      <c r="AU77" s="103">
        <f t="shared" si="29"/>
        <v>33.774834437086092</v>
      </c>
      <c r="AV77" s="103">
        <f t="shared" si="30"/>
        <v>41.777777777777779</v>
      </c>
      <c r="AW77" s="103">
        <f t="shared" si="31"/>
        <v>25.877192982456144</v>
      </c>
      <c r="AX77" s="106"/>
      <c r="AY77" s="103">
        <f t="shared" si="32"/>
        <v>46.130952380952387</v>
      </c>
      <c r="AZ77" s="103">
        <f t="shared" si="33"/>
        <v>47.468354430379748</v>
      </c>
      <c r="BA77" s="103">
        <f t="shared" si="34"/>
        <v>44.943820224719097</v>
      </c>
      <c r="BB77" s="143"/>
      <c r="BC77" s="103">
        <f t="shared" si="35"/>
        <v>16.011235955056179</v>
      </c>
      <c r="BD77" s="103">
        <f t="shared" si="36"/>
        <v>15.083798882681565</v>
      </c>
      <c r="BE77" s="103">
        <f t="shared" si="37"/>
        <v>16.949152542372879</v>
      </c>
    </row>
    <row r="78" spans="1:57" ht="15" customHeight="1" x14ac:dyDescent="0.2">
      <c r="A78" s="108" t="s">
        <v>96</v>
      </c>
      <c r="B78" s="272">
        <v>983</v>
      </c>
      <c r="C78" s="272">
        <v>539</v>
      </c>
      <c r="D78" s="272">
        <v>444</v>
      </c>
      <c r="E78" s="272"/>
      <c r="F78" s="272">
        <v>210</v>
      </c>
      <c r="G78" s="272">
        <v>110</v>
      </c>
      <c r="H78" s="272">
        <v>100</v>
      </c>
      <c r="I78" s="272"/>
      <c r="J78" s="272">
        <v>206</v>
      </c>
      <c r="K78" s="272">
        <v>105</v>
      </c>
      <c r="L78" s="272">
        <v>101</v>
      </c>
      <c r="M78" s="272"/>
      <c r="N78" s="272">
        <v>155</v>
      </c>
      <c r="O78" s="272">
        <v>96</v>
      </c>
      <c r="P78" s="272">
        <v>59</v>
      </c>
      <c r="Q78" s="272"/>
      <c r="R78" s="272">
        <v>219</v>
      </c>
      <c r="S78" s="272">
        <v>125</v>
      </c>
      <c r="T78" s="272">
        <v>94</v>
      </c>
      <c r="U78" s="272"/>
      <c r="V78" s="272">
        <v>105</v>
      </c>
      <c r="W78" s="272">
        <v>55</v>
      </c>
      <c r="X78" s="272">
        <v>50</v>
      </c>
      <c r="Y78" s="272"/>
      <c r="Z78" s="272">
        <v>88</v>
      </c>
      <c r="AA78" s="272">
        <v>48</v>
      </c>
      <c r="AB78" s="272">
        <v>40</v>
      </c>
      <c r="AD78" s="108" t="s">
        <v>96</v>
      </c>
      <c r="AE78" s="103">
        <f t="shared" si="26"/>
        <v>37.376425855513304</v>
      </c>
      <c r="AF78" s="103">
        <f t="shared" si="27"/>
        <v>40.679245283018865</v>
      </c>
      <c r="AG78" s="103">
        <f t="shared" si="28"/>
        <v>34.022988505747129</v>
      </c>
      <c r="AH78" s="143"/>
      <c r="AI78" s="103">
        <f t="shared" si="42"/>
        <v>35.714285714285715</v>
      </c>
      <c r="AJ78" s="103">
        <f t="shared" si="43"/>
        <v>37.931034482758619</v>
      </c>
      <c r="AK78" s="103">
        <f t="shared" si="44"/>
        <v>33.557046979865774</v>
      </c>
      <c r="AL78" s="106"/>
      <c r="AM78" s="103">
        <f t="shared" si="45"/>
        <v>38.148148148148145</v>
      </c>
      <c r="AN78" s="103">
        <f t="shared" si="46"/>
        <v>38.04347826086957</v>
      </c>
      <c r="AO78" s="103">
        <f t="shared" si="47"/>
        <v>38.257575757575758</v>
      </c>
      <c r="AP78" s="106"/>
      <c r="AQ78" s="103">
        <f t="shared" si="48"/>
        <v>32.157676348547717</v>
      </c>
      <c r="AR78" s="103">
        <f t="shared" si="49"/>
        <v>38.554216867469883</v>
      </c>
      <c r="AS78" s="103">
        <f t="shared" si="50"/>
        <v>25.321888412017167</v>
      </c>
      <c r="AT78" s="106"/>
      <c r="AU78" s="103">
        <f t="shared" si="29"/>
        <v>51.65094339622641</v>
      </c>
      <c r="AV78" s="103">
        <f t="shared" si="30"/>
        <v>56.053811659192817</v>
      </c>
      <c r="AW78" s="103">
        <f t="shared" si="31"/>
        <v>46.766169154228855</v>
      </c>
      <c r="AX78" s="106"/>
      <c r="AY78" s="103">
        <f t="shared" si="32"/>
        <v>35.472972972972968</v>
      </c>
      <c r="AZ78" s="103">
        <f t="shared" si="33"/>
        <v>36.912751677852349</v>
      </c>
      <c r="BA78" s="103">
        <f t="shared" si="34"/>
        <v>34.013605442176868</v>
      </c>
      <c r="BB78" s="143"/>
      <c r="BC78" s="103">
        <f t="shared" si="35"/>
        <v>29.333333333333332</v>
      </c>
      <c r="BD78" s="103">
        <f t="shared" si="36"/>
        <v>34.782608695652172</v>
      </c>
      <c r="BE78" s="103">
        <f t="shared" si="37"/>
        <v>24.691358024691358</v>
      </c>
    </row>
    <row r="79" spans="1:57" ht="15" customHeight="1" x14ac:dyDescent="0.2">
      <c r="A79" s="108" t="s">
        <v>97</v>
      </c>
      <c r="B79" s="272">
        <v>267</v>
      </c>
      <c r="C79" s="272">
        <v>170</v>
      </c>
      <c r="D79" s="272">
        <v>97</v>
      </c>
      <c r="E79" s="272"/>
      <c r="F79" s="272">
        <v>52</v>
      </c>
      <c r="G79" s="272">
        <v>35</v>
      </c>
      <c r="H79" s="272">
        <v>17</v>
      </c>
      <c r="I79" s="272"/>
      <c r="J79" s="272">
        <v>82</v>
      </c>
      <c r="K79" s="272">
        <v>59</v>
      </c>
      <c r="L79" s="272">
        <v>23</v>
      </c>
      <c r="M79" s="272"/>
      <c r="N79" s="272">
        <v>28</v>
      </c>
      <c r="O79" s="272">
        <v>16</v>
      </c>
      <c r="P79" s="272">
        <v>12</v>
      </c>
      <c r="Q79" s="272"/>
      <c r="R79" s="272">
        <v>44</v>
      </c>
      <c r="S79" s="272">
        <v>25</v>
      </c>
      <c r="T79" s="272">
        <v>19</v>
      </c>
      <c r="U79" s="272"/>
      <c r="V79" s="272">
        <v>21</v>
      </c>
      <c r="W79" s="272">
        <v>13</v>
      </c>
      <c r="X79" s="272">
        <v>8</v>
      </c>
      <c r="Y79" s="272"/>
      <c r="Z79" s="272">
        <v>40</v>
      </c>
      <c r="AA79" s="272">
        <v>22</v>
      </c>
      <c r="AB79" s="272">
        <v>18</v>
      </c>
      <c r="AD79" s="108" t="s">
        <v>97</v>
      </c>
      <c r="AE79" s="103">
        <f t="shared" si="26"/>
        <v>16.491661519456454</v>
      </c>
      <c r="AF79" s="103">
        <f t="shared" si="27"/>
        <v>21.464646464646464</v>
      </c>
      <c r="AG79" s="103">
        <f t="shared" si="28"/>
        <v>11.729141475211609</v>
      </c>
      <c r="AH79" s="143"/>
      <c r="AI79" s="103">
        <f t="shared" si="42"/>
        <v>14.444444444444443</v>
      </c>
      <c r="AJ79" s="103">
        <f t="shared" si="43"/>
        <v>20.467836257309941</v>
      </c>
      <c r="AK79" s="103">
        <f t="shared" si="44"/>
        <v>8.9947089947089935</v>
      </c>
      <c r="AL79" s="106"/>
      <c r="AM79" s="103">
        <f t="shared" si="45"/>
        <v>26.031746031746035</v>
      </c>
      <c r="AN79" s="103">
        <f t="shared" si="46"/>
        <v>35.542168674698793</v>
      </c>
      <c r="AO79" s="103">
        <f t="shared" si="47"/>
        <v>15.436241610738255</v>
      </c>
      <c r="AP79" s="106"/>
      <c r="AQ79" s="103">
        <f t="shared" si="48"/>
        <v>9.4276094276094273</v>
      </c>
      <c r="AR79" s="103">
        <f t="shared" si="49"/>
        <v>11.76470588235294</v>
      </c>
      <c r="AS79" s="103">
        <f t="shared" si="50"/>
        <v>7.4534161490683228</v>
      </c>
      <c r="AT79" s="106"/>
      <c r="AU79" s="103">
        <f t="shared" si="29"/>
        <v>16.793893129770993</v>
      </c>
      <c r="AV79" s="103">
        <f t="shared" si="30"/>
        <v>19.379844961240313</v>
      </c>
      <c r="AW79" s="103">
        <f t="shared" si="31"/>
        <v>14.285714285714285</v>
      </c>
      <c r="AX79" s="106"/>
      <c r="AY79" s="103">
        <f t="shared" si="32"/>
        <v>11.351351351351353</v>
      </c>
      <c r="AZ79" s="103">
        <f t="shared" si="33"/>
        <v>14.285714285714285</v>
      </c>
      <c r="BA79" s="103">
        <f t="shared" si="34"/>
        <v>8.5106382978723403</v>
      </c>
      <c r="BB79" s="143"/>
      <c r="BC79" s="103">
        <f t="shared" si="35"/>
        <v>20</v>
      </c>
      <c r="BD79" s="103">
        <f t="shared" si="36"/>
        <v>22.222222222222221</v>
      </c>
      <c r="BE79" s="103">
        <f t="shared" si="37"/>
        <v>17.82178217821782</v>
      </c>
    </row>
    <row r="80" spans="1:57" ht="15" customHeight="1" x14ac:dyDescent="0.2">
      <c r="A80" s="108" t="s">
        <v>98</v>
      </c>
      <c r="B80" s="272">
        <v>678</v>
      </c>
      <c r="C80" s="272">
        <v>351</v>
      </c>
      <c r="D80" s="272">
        <v>327</v>
      </c>
      <c r="E80" s="272"/>
      <c r="F80" s="272">
        <v>187</v>
      </c>
      <c r="G80" s="272">
        <v>105</v>
      </c>
      <c r="H80" s="272">
        <v>82</v>
      </c>
      <c r="I80" s="272"/>
      <c r="J80" s="272">
        <v>165</v>
      </c>
      <c r="K80" s="272">
        <v>91</v>
      </c>
      <c r="L80" s="272">
        <v>74</v>
      </c>
      <c r="M80" s="272"/>
      <c r="N80" s="272">
        <v>77</v>
      </c>
      <c r="O80" s="272">
        <v>39</v>
      </c>
      <c r="P80" s="272">
        <v>38</v>
      </c>
      <c r="Q80" s="272"/>
      <c r="R80" s="272">
        <v>104</v>
      </c>
      <c r="S80" s="272">
        <v>47</v>
      </c>
      <c r="T80" s="272">
        <v>57</v>
      </c>
      <c r="U80" s="272"/>
      <c r="V80" s="272">
        <v>120</v>
      </c>
      <c r="W80" s="272">
        <v>57</v>
      </c>
      <c r="X80" s="272">
        <v>63</v>
      </c>
      <c r="Y80" s="272"/>
      <c r="Z80" s="272">
        <v>25</v>
      </c>
      <c r="AA80" s="272">
        <v>12</v>
      </c>
      <c r="AB80" s="272">
        <v>13</v>
      </c>
      <c r="AD80" s="108" t="s">
        <v>98</v>
      </c>
      <c r="AE80" s="103">
        <f t="shared" si="26"/>
        <v>37.708565072302555</v>
      </c>
      <c r="AF80" s="103">
        <f t="shared" si="27"/>
        <v>39.616252821670429</v>
      </c>
      <c r="AG80" s="103">
        <f t="shared" si="28"/>
        <v>35.855263157894733</v>
      </c>
      <c r="AH80" s="143"/>
      <c r="AI80" s="103">
        <f t="shared" si="42"/>
        <v>42.694063926940643</v>
      </c>
      <c r="AJ80" s="103">
        <f t="shared" si="43"/>
        <v>45.258620689655174</v>
      </c>
      <c r="AK80" s="103">
        <f t="shared" si="44"/>
        <v>39.805825242718448</v>
      </c>
      <c r="AL80" s="106"/>
      <c r="AM80" s="103">
        <f t="shared" si="45"/>
        <v>44.715447154471541</v>
      </c>
      <c r="AN80" s="103">
        <f t="shared" si="46"/>
        <v>45.5</v>
      </c>
      <c r="AO80" s="103">
        <f t="shared" si="47"/>
        <v>43.786982248520715</v>
      </c>
      <c r="AP80" s="106"/>
      <c r="AQ80" s="103">
        <f t="shared" si="48"/>
        <v>28.102189781021895</v>
      </c>
      <c r="AR80" s="103">
        <f t="shared" si="49"/>
        <v>30</v>
      </c>
      <c r="AS80" s="103">
        <f t="shared" si="50"/>
        <v>26.388888888888889</v>
      </c>
      <c r="AT80" s="106"/>
      <c r="AU80" s="103">
        <f t="shared" si="29"/>
        <v>34.210526315789473</v>
      </c>
      <c r="AV80" s="103">
        <f t="shared" si="30"/>
        <v>34.558823529411761</v>
      </c>
      <c r="AW80" s="103">
        <f t="shared" si="31"/>
        <v>33.928571428571431</v>
      </c>
      <c r="AX80" s="106"/>
      <c r="AY80" s="103">
        <f t="shared" si="32"/>
        <v>53.571428571428569</v>
      </c>
      <c r="AZ80" s="103">
        <f t="shared" si="33"/>
        <v>55.882352941176471</v>
      </c>
      <c r="BA80" s="103">
        <f t="shared" si="34"/>
        <v>51.639344262295083</v>
      </c>
      <c r="BB80" s="143"/>
      <c r="BC80" s="103">
        <f t="shared" si="35"/>
        <v>13.227513227513226</v>
      </c>
      <c r="BD80" s="103">
        <f t="shared" si="36"/>
        <v>13.953488372093023</v>
      </c>
      <c r="BE80" s="103">
        <f t="shared" si="37"/>
        <v>12.621359223300971</v>
      </c>
    </row>
    <row r="81" spans="1:60" ht="15" customHeight="1" x14ac:dyDescent="0.2">
      <c r="A81" s="108" t="s">
        <v>99</v>
      </c>
      <c r="B81" s="272">
        <v>1236</v>
      </c>
      <c r="C81" s="272">
        <v>677</v>
      </c>
      <c r="D81" s="272">
        <v>559</v>
      </c>
      <c r="E81" s="272"/>
      <c r="F81" s="272">
        <v>266</v>
      </c>
      <c r="G81" s="272">
        <v>134</v>
      </c>
      <c r="H81" s="272">
        <v>132</v>
      </c>
      <c r="I81" s="272"/>
      <c r="J81" s="272">
        <v>269</v>
      </c>
      <c r="K81" s="272">
        <v>152</v>
      </c>
      <c r="L81" s="272">
        <v>117</v>
      </c>
      <c r="M81" s="272"/>
      <c r="N81" s="272">
        <v>234</v>
      </c>
      <c r="O81" s="272">
        <v>134</v>
      </c>
      <c r="P81" s="272">
        <v>100</v>
      </c>
      <c r="Q81" s="272"/>
      <c r="R81" s="272">
        <v>193</v>
      </c>
      <c r="S81" s="272">
        <v>120</v>
      </c>
      <c r="T81" s="272">
        <v>73</v>
      </c>
      <c r="U81" s="272"/>
      <c r="V81" s="272">
        <v>132</v>
      </c>
      <c r="W81" s="272">
        <v>67</v>
      </c>
      <c r="X81" s="272">
        <v>65</v>
      </c>
      <c r="Y81" s="272"/>
      <c r="Z81" s="272">
        <v>142</v>
      </c>
      <c r="AA81" s="272">
        <v>70</v>
      </c>
      <c r="AB81" s="272">
        <v>72</v>
      </c>
      <c r="AD81" s="108" t="s">
        <v>99</v>
      </c>
      <c r="AE81" s="103">
        <f t="shared" si="26"/>
        <v>29.254437869822485</v>
      </c>
      <c r="AF81" s="103">
        <f t="shared" si="27"/>
        <v>31.769122477709992</v>
      </c>
      <c r="AG81" s="103">
        <f t="shared" si="28"/>
        <v>26.695319961795605</v>
      </c>
      <c r="AH81" s="143"/>
      <c r="AI81" s="103">
        <f t="shared" si="42"/>
        <v>25.430210325047803</v>
      </c>
      <c r="AJ81" s="103">
        <f t="shared" si="43"/>
        <v>25.968992248062015</v>
      </c>
      <c r="AK81" s="103">
        <f t="shared" si="44"/>
        <v>24.90566037735849</v>
      </c>
      <c r="AL81" s="106"/>
      <c r="AM81" s="103">
        <f t="shared" si="45"/>
        <v>29.690949227373071</v>
      </c>
      <c r="AN81" s="103">
        <f t="shared" si="46"/>
        <v>32.688172043010752</v>
      </c>
      <c r="AO81" s="103">
        <f t="shared" si="47"/>
        <v>26.530612244897959</v>
      </c>
      <c r="AP81" s="106"/>
      <c r="AQ81" s="103">
        <f t="shared" si="48"/>
        <v>33.669064748201436</v>
      </c>
      <c r="AR81" s="103">
        <f t="shared" si="49"/>
        <v>36.216216216216218</v>
      </c>
      <c r="AS81" s="103">
        <f t="shared" si="50"/>
        <v>30.76923076923077</v>
      </c>
      <c r="AT81" s="106"/>
      <c r="AU81" s="103">
        <f t="shared" si="29"/>
        <v>30.929487179487182</v>
      </c>
      <c r="AV81" s="103">
        <f t="shared" si="30"/>
        <v>36.923076923076927</v>
      </c>
      <c r="AW81" s="103">
        <f t="shared" si="31"/>
        <v>24.414715719063544</v>
      </c>
      <c r="AX81" s="106"/>
      <c r="AY81" s="103">
        <f t="shared" si="32"/>
        <v>28.509719222462206</v>
      </c>
      <c r="AZ81" s="103">
        <f t="shared" si="33"/>
        <v>29.257641921397383</v>
      </c>
      <c r="BA81" s="103">
        <f t="shared" si="34"/>
        <v>27.777777777777779</v>
      </c>
      <c r="BB81" s="143"/>
      <c r="BC81" s="103">
        <v>0</v>
      </c>
      <c r="BD81" s="103">
        <v>0</v>
      </c>
      <c r="BE81" s="103">
        <v>0</v>
      </c>
    </row>
    <row r="82" spans="1:60" ht="15" customHeight="1" x14ac:dyDescent="0.2">
      <c r="A82" s="108" t="s">
        <v>100</v>
      </c>
      <c r="B82" s="272">
        <v>706</v>
      </c>
      <c r="C82" s="272">
        <v>368</v>
      </c>
      <c r="D82" s="272">
        <v>338</v>
      </c>
      <c r="E82" s="272"/>
      <c r="F82" s="272">
        <v>201</v>
      </c>
      <c r="G82" s="272">
        <v>103</v>
      </c>
      <c r="H82" s="272">
        <v>98</v>
      </c>
      <c r="I82" s="272"/>
      <c r="J82" s="272">
        <v>178</v>
      </c>
      <c r="K82" s="272">
        <v>86</v>
      </c>
      <c r="L82" s="272">
        <v>92</v>
      </c>
      <c r="M82" s="272"/>
      <c r="N82" s="272">
        <v>137</v>
      </c>
      <c r="O82" s="272">
        <v>67</v>
      </c>
      <c r="P82" s="272">
        <v>70</v>
      </c>
      <c r="Q82" s="272"/>
      <c r="R82" s="272">
        <v>106</v>
      </c>
      <c r="S82" s="272">
        <v>60</v>
      </c>
      <c r="T82" s="272">
        <v>46</v>
      </c>
      <c r="U82" s="272"/>
      <c r="V82" s="272">
        <v>58</v>
      </c>
      <c r="W82" s="272">
        <v>35</v>
      </c>
      <c r="X82" s="272">
        <v>23</v>
      </c>
      <c r="Y82" s="272"/>
      <c r="Z82" s="272">
        <v>26</v>
      </c>
      <c r="AA82" s="272">
        <v>17</v>
      </c>
      <c r="AB82" s="272">
        <v>9</v>
      </c>
      <c r="AD82" s="108" t="s">
        <v>100</v>
      </c>
      <c r="AE82" s="103">
        <f t="shared" si="26"/>
        <v>21.918658801614406</v>
      </c>
      <c r="AF82" s="103">
        <f t="shared" si="27"/>
        <v>22.772277227722775</v>
      </c>
      <c r="AG82" s="103">
        <f t="shared" si="28"/>
        <v>21.059190031152646</v>
      </c>
      <c r="AH82" s="143"/>
      <c r="AI82" s="103">
        <f t="shared" si="42"/>
        <v>23.508771929824562</v>
      </c>
      <c r="AJ82" s="103">
        <f t="shared" si="43"/>
        <v>23.25056433408578</v>
      </c>
      <c r="AK82" s="103">
        <f t="shared" si="44"/>
        <v>23.78640776699029</v>
      </c>
      <c r="AL82" s="106"/>
      <c r="AM82" s="103">
        <f t="shared" si="45"/>
        <v>26.061493411420205</v>
      </c>
      <c r="AN82" s="103">
        <f t="shared" si="46"/>
        <v>24.855491329479769</v>
      </c>
      <c r="AO82" s="103">
        <f t="shared" si="47"/>
        <v>27.299703264094955</v>
      </c>
      <c r="AP82" s="106"/>
      <c r="AQ82" s="103">
        <f t="shared" si="48"/>
        <v>22.833333333333332</v>
      </c>
      <c r="AR82" s="103">
        <f t="shared" si="49"/>
        <v>22.945205479452056</v>
      </c>
      <c r="AS82" s="103">
        <f t="shared" si="50"/>
        <v>22.727272727272727</v>
      </c>
      <c r="AT82" s="106"/>
      <c r="AU82" s="103">
        <f t="shared" si="29"/>
        <v>23.093681917211327</v>
      </c>
      <c r="AV82" s="103">
        <f t="shared" si="30"/>
        <v>26.905829596412556</v>
      </c>
      <c r="AW82" s="103">
        <f t="shared" si="31"/>
        <v>19.491525423728813</v>
      </c>
      <c r="AX82" s="106"/>
      <c r="AY82" s="103">
        <f t="shared" si="32"/>
        <v>17.956656346749224</v>
      </c>
      <c r="AZ82" s="103">
        <f t="shared" si="33"/>
        <v>21.739130434782609</v>
      </c>
      <c r="BA82" s="103">
        <f t="shared" si="34"/>
        <v>14.19753086419753</v>
      </c>
      <c r="BB82" s="143"/>
      <c r="BC82" s="103">
        <f t="shared" ref="BC82:BE87" si="51">+Z82/(Z82+Z36+Z129)*100</f>
        <v>8.6378737541528228</v>
      </c>
      <c r="BD82" s="103">
        <f t="shared" si="51"/>
        <v>11.258278145695364</v>
      </c>
      <c r="BE82" s="103">
        <f t="shared" si="51"/>
        <v>6</v>
      </c>
    </row>
    <row r="83" spans="1:60" ht="15" customHeight="1" x14ac:dyDescent="0.2">
      <c r="A83" s="108" t="s">
        <v>101</v>
      </c>
      <c r="B83" s="272">
        <v>330</v>
      </c>
      <c r="C83" s="272">
        <v>186</v>
      </c>
      <c r="D83" s="272">
        <v>144</v>
      </c>
      <c r="E83" s="272"/>
      <c r="F83" s="272">
        <v>101</v>
      </c>
      <c r="G83" s="272">
        <v>63</v>
      </c>
      <c r="H83" s="272">
        <v>38</v>
      </c>
      <c r="I83" s="272"/>
      <c r="J83" s="272">
        <v>93</v>
      </c>
      <c r="K83" s="272">
        <v>54</v>
      </c>
      <c r="L83" s="272">
        <v>39</v>
      </c>
      <c r="M83" s="272"/>
      <c r="N83" s="272">
        <v>29</v>
      </c>
      <c r="O83" s="272">
        <v>14</v>
      </c>
      <c r="P83" s="272">
        <v>15</v>
      </c>
      <c r="Q83" s="272"/>
      <c r="R83" s="272">
        <v>51</v>
      </c>
      <c r="S83" s="272">
        <v>27</v>
      </c>
      <c r="T83" s="272">
        <v>24</v>
      </c>
      <c r="U83" s="272"/>
      <c r="V83" s="272">
        <v>28</v>
      </c>
      <c r="W83" s="272">
        <v>14</v>
      </c>
      <c r="X83" s="272">
        <v>14</v>
      </c>
      <c r="Y83" s="272"/>
      <c r="Z83" s="272">
        <v>28</v>
      </c>
      <c r="AA83" s="272">
        <v>14</v>
      </c>
      <c r="AB83" s="272">
        <v>14</v>
      </c>
      <c r="AD83" s="108" t="s">
        <v>101</v>
      </c>
      <c r="AE83" s="103">
        <f t="shared" si="26"/>
        <v>28.998242530755714</v>
      </c>
      <c r="AF83" s="103">
        <f t="shared" si="27"/>
        <v>32.124352331606218</v>
      </c>
      <c r="AG83" s="103">
        <f t="shared" si="28"/>
        <v>25.760286225402506</v>
      </c>
      <c r="AH83" s="143"/>
      <c r="AI83" s="103">
        <f t="shared" si="42"/>
        <v>33.114754098360656</v>
      </c>
      <c r="AJ83" s="103">
        <f t="shared" si="43"/>
        <v>39.130434782608695</v>
      </c>
      <c r="AK83" s="103">
        <f t="shared" si="44"/>
        <v>26.388888888888889</v>
      </c>
      <c r="AL83" s="106"/>
      <c r="AM83" s="103">
        <f t="shared" si="45"/>
        <v>34.191176470588239</v>
      </c>
      <c r="AN83" s="103">
        <f t="shared" si="46"/>
        <v>36.241610738255034</v>
      </c>
      <c r="AO83" s="103">
        <f t="shared" si="47"/>
        <v>31.707317073170731</v>
      </c>
      <c r="AP83" s="106"/>
      <c r="AQ83" s="103">
        <f t="shared" si="48"/>
        <v>17.791411042944784</v>
      </c>
      <c r="AR83" s="103">
        <f t="shared" si="49"/>
        <v>17.073170731707318</v>
      </c>
      <c r="AS83" s="103">
        <f t="shared" si="50"/>
        <v>18.518518518518519</v>
      </c>
      <c r="AT83" s="106"/>
      <c r="AU83" s="103">
        <f t="shared" si="29"/>
        <v>39.230769230769234</v>
      </c>
      <c r="AV83" s="103">
        <f t="shared" si="30"/>
        <v>42.857142857142854</v>
      </c>
      <c r="AW83" s="103">
        <f t="shared" si="31"/>
        <v>35.820895522388057</v>
      </c>
      <c r="AX83" s="106"/>
      <c r="AY83" s="103">
        <f t="shared" si="32"/>
        <v>22.047244094488189</v>
      </c>
      <c r="AZ83" s="103">
        <f t="shared" si="33"/>
        <v>25.925925925925924</v>
      </c>
      <c r="BA83" s="103">
        <f t="shared" si="34"/>
        <v>19.17808219178082</v>
      </c>
      <c r="BB83" s="143"/>
      <c r="BC83" s="103">
        <f t="shared" si="51"/>
        <v>19.858156028368796</v>
      </c>
      <c r="BD83" s="103">
        <f t="shared" si="51"/>
        <v>20</v>
      </c>
      <c r="BE83" s="103">
        <f t="shared" si="51"/>
        <v>19.718309859154928</v>
      </c>
    </row>
    <row r="84" spans="1:60" ht="15" customHeight="1" x14ac:dyDescent="0.2">
      <c r="A84" s="108" t="s">
        <v>102</v>
      </c>
      <c r="B84" s="272">
        <v>363</v>
      </c>
      <c r="C84" s="272">
        <v>217</v>
      </c>
      <c r="D84" s="272">
        <v>146</v>
      </c>
      <c r="E84" s="272"/>
      <c r="F84" s="272">
        <v>86</v>
      </c>
      <c r="G84" s="272">
        <v>52</v>
      </c>
      <c r="H84" s="272">
        <v>34</v>
      </c>
      <c r="I84" s="272"/>
      <c r="J84" s="272">
        <v>82</v>
      </c>
      <c r="K84" s="272">
        <v>41</v>
      </c>
      <c r="L84" s="272">
        <v>41</v>
      </c>
      <c r="M84" s="272"/>
      <c r="N84" s="272">
        <v>70</v>
      </c>
      <c r="O84" s="272">
        <v>42</v>
      </c>
      <c r="P84" s="272">
        <v>28</v>
      </c>
      <c r="Q84" s="272"/>
      <c r="R84" s="272">
        <v>72</v>
      </c>
      <c r="S84" s="272">
        <v>47</v>
      </c>
      <c r="T84" s="272">
        <v>25</v>
      </c>
      <c r="U84" s="272"/>
      <c r="V84" s="272">
        <v>36</v>
      </c>
      <c r="W84" s="272">
        <v>27</v>
      </c>
      <c r="X84" s="272">
        <v>9</v>
      </c>
      <c r="Y84" s="272"/>
      <c r="Z84" s="272">
        <v>17</v>
      </c>
      <c r="AA84" s="272">
        <v>8</v>
      </c>
      <c r="AB84" s="272">
        <v>9</v>
      </c>
      <c r="AD84" s="108" t="s">
        <v>102</v>
      </c>
      <c r="AE84" s="103">
        <f t="shared" si="26"/>
        <v>31.078767123287669</v>
      </c>
      <c r="AF84" s="103">
        <f t="shared" si="27"/>
        <v>37.673611111111107</v>
      </c>
      <c r="AG84" s="103">
        <f t="shared" si="28"/>
        <v>24.662162162162161</v>
      </c>
      <c r="AH84" s="143"/>
      <c r="AI84" s="103">
        <f t="shared" si="42"/>
        <v>28.571428571428569</v>
      </c>
      <c r="AJ84" s="103">
        <f t="shared" si="43"/>
        <v>33.548387096774199</v>
      </c>
      <c r="AK84" s="103">
        <f t="shared" si="44"/>
        <v>23.287671232876711</v>
      </c>
      <c r="AL84" s="106"/>
      <c r="AM84" s="103">
        <f t="shared" si="45"/>
        <v>34.309623430962347</v>
      </c>
      <c r="AN84" s="103">
        <f t="shared" si="46"/>
        <v>38.31775700934579</v>
      </c>
      <c r="AO84" s="103">
        <f t="shared" si="47"/>
        <v>31.060606060606062</v>
      </c>
      <c r="AP84" s="106"/>
      <c r="AQ84" s="103">
        <f t="shared" si="48"/>
        <v>35.175879396984925</v>
      </c>
      <c r="AR84" s="103">
        <f t="shared" si="49"/>
        <v>41.17647058823529</v>
      </c>
      <c r="AS84" s="103">
        <f t="shared" si="50"/>
        <v>28.865979381443296</v>
      </c>
      <c r="AT84" s="106"/>
      <c r="AU84" s="103">
        <f t="shared" si="29"/>
        <v>43.373493975903614</v>
      </c>
      <c r="AV84" s="103">
        <f t="shared" si="30"/>
        <v>53.409090909090907</v>
      </c>
      <c r="AW84" s="103">
        <f t="shared" si="31"/>
        <v>32.051282051282051</v>
      </c>
      <c r="AX84" s="106"/>
      <c r="AY84" s="103">
        <f t="shared" si="32"/>
        <v>27.480916030534353</v>
      </c>
      <c r="AZ84" s="103">
        <f t="shared" si="33"/>
        <v>38.571428571428577</v>
      </c>
      <c r="BA84" s="103">
        <f t="shared" si="34"/>
        <v>14.754098360655737</v>
      </c>
      <c r="BB84" s="143"/>
      <c r="BC84" s="103">
        <f t="shared" si="51"/>
        <v>12.878787878787879</v>
      </c>
      <c r="BD84" s="103">
        <f t="shared" si="51"/>
        <v>14.814814814814813</v>
      </c>
      <c r="BE84" s="103">
        <f t="shared" si="51"/>
        <v>11.538461538461538</v>
      </c>
    </row>
    <row r="85" spans="1:60" ht="15" customHeight="1" x14ac:dyDescent="0.2">
      <c r="A85" s="108" t="s">
        <v>103</v>
      </c>
      <c r="B85" s="272">
        <v>1733</v>
      </c>
      <c r="C85" s="272">
        <v>902</v>
      </c>
      <c r="D85" s="272">
        <v>831</v>
      </c>
      <c r="E85" s="272"/>
      <c r="F85" s="272">
        <v>347</v>
      </c>
      <c r="G85" s="272">
        <v>181</v>
      </c>
      <c r="H85" s="272">
        <v>166</v>
      </c>
      <c r="I85" s="272"/>
      <c r="J85" s="272">
        <v>416</v>
      </c>
      <c r="K85" s="272">
        <v>195</v>
      </c>
      <c r="L85" s="272">
        <v>221</v>
      </c>
      <c r="M85" s="272"/>
      <c r="N85" s="272">
        <v>284</v>
      </c>
      <c r="O85" s="272">
        <v>145</v>
      </c>
      <c r="P85" s="272">
        <v>139</v>
      </c>
      <c r="Q85" s="272"/>
      <c r="R85" s="272">
        <v>346</v>
      </c>
      <c r="S85" s="272">
        <v>201</v>
      </c>
      <c r="T85" s="272">
        <v>145</v>
      </c>
      <c r="U85" s="272"/>
      <c r="V85" s="272">
        <v>205</v>
      </c>
      <c r="W85" s="272">
        <v>112</v>
      </c>
      <c r="X85" s="272">
        <v>93</v>
      </c>
      <c r="Y85" s="272"/>
      <c r="Z85" s="272">
        <v>135</v>
      </c>
      <c r="AA85" s="272">
        <v>68</v>
      </c>
      <c r="AB85" s="272">
        <v>67</v>
      </c>
      <c r="AD85" s="108" t="s">
        <v>103</v>
      </c>
      <c r="AE85" s="103">
        <f t="shared" si="26"/>
        <v>34.632294164668266</v>
      </c>
      <c r="AF85" s="103">
        <f t="shared" si="27"/>
        <v>37.583333333333336</v>
      </c>
      <c r="AG85" s="103">
        <f t="shared" si="28"/>
        <v>31.912442396313363</v>
      </c>
      <c r="AH85" s="143"/>
      <c r="AI85" s="103">
        <f t="shared" si="42"/>
        <v>29.531914893617024</v>
      </c>
      <c r="AJ85" s="103">
        <f t="shared" si="43"/>
        <v>30.267558528428097</v>
      </c>
      <c r="AK85" s="103">
        <f t="shared" si="44"/>
        <v>28.769497400346623</v>
      </c>
      <c r="AL85" s="106"/>
      <c r="AM85" s="103">
        <f t="shared" si="45"/>
        <v>42.405708460754333</v>
      </c>
      <c r="AN85" s="103">
        <f t="shared" si="46"/>
        <v>40.880503144654092</v>
      </c>
      <c r="AO85" s="103">
        <f t="shared" si="47"/>
        <v>43.849206349206348</v>
      </c>
      <c r="AP85" s="106"/>
      <c r="AQ85" s="103">
        <f t="shared" si="48"/>
        <v>32.383124287343215</v>
      </c>
      <c r="AR85" s="103">
        <f t="shared" si="49"/>
        <v>35.365853658536587</v>
      </c>
      <c r="AS85" s="103">
        <f t="shared" si="50"/>
        <v>29.764453961456105</v>
      </c>
      <c r="AT85" s="106"/>
      <c r="AU85" s="103">
        <f t="shared" si="29"/>
        <v>42.981366459627331</v>
      </c>
      <c r="AV85" s="103">
        <f t="shared" si="30"/>
        <v>50.502512562814076</v>
      </c>
      <c r="AW85" s="103">
        <f t="shared" si="31"/>
        <v>35.626535626535627</v>
      </c>
      <c r="AX85" s="106"/>
      <c r="AY85" s="103">
        <f t="shared" si="32"/>
        <v>33.279220779220779</v>
      </c>
      <c r="AZ85" s="103">
        <f t="shared" si="33"/>
        <v>41.635687732342006</v>
      </c>
      <c r="BA85" s="103">
        <f t="shared" si="34"/>
        <v>26.801152737752158</v>
      </c>
      <c r="BB85" s="143"/>
      <c r="BC85" s="103">
        <f t="shared" si="51"/>
        <v>24.545454545454547</v>
      </c>
      <c r="BD85" s="103">
        <f t="shared" si="51"/>
        <v>27.419354838709676</v>
      </c>
      <c r="BE85" s="103">
        <f t="shared" si="51"/>
        <v>22.185430463576157</v>
      </c>
    </row>
    <row r="86" spans="1:60" ht="15" customHeight="1" x14ac:dyDescent="0.2">
      <c r="A86" s="108" t="s">
        <v>104</v>
      </c>
      <c r="B86" s="272">
        <v>1197</v>
      </c>
      <c r="C86" s="272">
        <v>657</v>
      </c>
      <c r="D86" s="272">
        <v>540</v>
      </c>
      <c r="E86" s="272"/>
      <c r="F86" s="272">
        <v>200</v>
      </c>
      <c r="G86" s="272">
        <v>106</v>
      </c>
      <c r="H86" s="272">
        <v>94</v>
      </c>
      <c r="I86" s="272"/>
      <c r="J86" s="272">
        <v>321</v>
      </c>
      <c r="K86" s="272">
        <v>182</v>
      </c>
      <c r="L86" s="272">
        <v>139</v>
      </c>
      <c r="M86" s="272"/>
      <c r="N86" s="272">
        <v>196</v>
      </c>
      <c r="O86" s="272">
        <v>104</v>
      </c>
      <c r="P86" s="272">
        <v>92</v>
      </c>
      <c r="Q86" s="272"/>
      <c r="R86" s="272">
        <v>230</v>
      </c>
      <c r="S86" s="272">
        <v>116</v>
      </c>
      <c r="T86" s="272">
        <v>114</v>
      </c>
      <c r="U86" s="272"/>
      <c r="V86" s="272">
        <v>172</v>
      </c>
      <c r="W86" s="272">
        <v>103</v>
      </c>
      <c r="X86" s="272">
        <v>69</v>
      </c>
      <c r="Y86" s="272"/>
      <c r="Z86" s="272">
        <v>78</v>
      </c>
      <c r="AA86" s="272">
        <v>46</v>
      </c>
      <c r="AB86" s="272">
        <v>32</v>
      </c>
      <c r="AD86" s="108" t="s">
        <v>104</v>
      </c>
      <c r="AE86" s="103">
        <f t="shared" si="26"/>
        <v>34.18046830382638</v>
      </c>
      <c r="AF86" s="103">
        <f t="shared" si="27"/>
        <v>37.867435158501436</v>
      </c>
      <c r="AG86" s="103">
        <f t="shared" si="28"/>
        <v>30.560271646859082</v>
      </c>
      <c r="AH86" s="143"/>
      <c r="AI86" s="103">
        <f t="shared" si="42"/>
        <v>22.050716648291068</v>
      </c>
      <c r="AJ86" s="103">
        <f t="shared" si="43"/>
        <v>23.296703296703296</v>
      </c>
      <c r="AK86" s="103">
        <f t="shared" si="44"/>
        <v>20.79646017699115</v>
      </c>
      <c r="AL86" s="106"/>
      <c r="AM86" s="103">
        <f t="shared" si="45"/>
        <v>40.326633165829143</v>
      </c>
      <c r="AN86" s="103">
        <f t="shared" si="46"/>
        <v>45.7286432160804</v>
      </c>
      <c r="AO86" s="103">
        <f t="shared" si="47"/>
        <v>34.924623115577887</v>
      </c>
      <c r="AP86" s="106"/>
      <c r="AQ86" s="103">
        <f t="shared" si="48"/>
        <v>34.507042253521128</v>
      </c>
      <c r="AR86" s="103">
        <f t="shared" si="49"/>
        <v>36.74911660777385</v>
      </c>
      <c r="AS86" s="103">
        <f t="shared" si="50"/>
        <v>32.280701754385966</v>
      </c>
      <c r="AT86" s="106"/>
      <c r="AU86" s="103">
        <f t="shared" si="29"/>
        <v>46.37096774193548</v>
      </c>
      <c r="AV86" s="103">
        <f t="shared" si="30"/>
        <v>46.400000000000006</v>
      </c>
      <c r="AW86" s="103">
        <f t="shared" si="31"/>
        <v>46.341463414634148</v>
      </c>
      <c r="AX86" s="106"/>
      <c r="AY86" s="103">
        <f t="shared" si="32"/>
        <v>43.21608040201005</v>
      </c>
      <c r="AZ86" s="103">
        <f t="shared" si="33"/>
        <v>54.210526315789473</v>
      </c>
      <c r="BA86" s="103">
        <f t="shared" si="34"/>
        <v>33.17307692307692</v>
      </c>
      <c r="BB86" s="143"/>
      <c r="BC86" s="103">
        <f t="shared" si="51"/>
        <v>23.145400593471809</v>
      </c>
      <c r="BD86" s="103">
        <f t="shared" si="51"/>
        <v>28.930817610062892</v>
      </c>
      <c r="BE86" s="103">
        <f t="shared" si="51"/>
        <v>17.977528089887642</v>
      </c>
    </row>
    <row r="87" spans="1:60" ht="15" customHeight="1" thickBot="1" x14ac:dyDescent="0.25">
      <c r="A87" s="123" t="s">
        <v>105</v>
      </c>
      <c r="B87" s="272">
        <v>177</v>
      </c>
      <c r="C87" s="272">
        <v>85</v>
      </c>
      <c r="D87" s="272">
        <v>92</v>
      </c>
      <c r="E87" s="272"/>
      <c r="F87" s="272">
        <v>82</v>
      </c>
      <c r="G87" s="272">
        <v>38</v>
      </c>
      <c r="H87" s="272">
        <v>44</v>
      </c>
      <c r="I87" s="272"/>
      <c r="J87" s="272">
        <v>17</v>
      </c>
      <c r="K87" s="272">
        <v>13</v>
      </c>
      <c r="L87" s="272">
        <v>4</v>
      </c>
      <c r="M87" s="272"/>
      <c r="N87" s="272">
        <v>20</v>
      </c>
      <c r="O87" s="272">
        <v>5</v>
      </c>
      <c r="P87" s="272">
        <v>15</v>
      </c>
      <c r="Q87" s="272"/>
      <c r="R87" s="272">
        <v>17</v>
      </c>
      <c r="S87" s="272">
        <v>9</v>
      </c>
      <c r="T87" s="272">
        <v>8</v>
      </c>
      <c r="U87" s="272"/>
      <c r="V87" s="272">
        <v>8</v>
      </c>
      <c r="W87" s="272">
        <v>3</v>
      </c>
      <c r="X87" s="272">
        <v>5</v>
      </c>
      <c r="Y87" s="272"/>
      <c r="Z87" s="272">
        <v>33</v>
      </c>
      <c r="AA87" s="272">
        <v>17</v>
      </c>
      <c r="AB87" s="272">
        <v>16</v>
      </c>
      <c r="AD87" s="123" t="s">
        <v>105</v>
      </c>
      <c r="AE87" s="105">
        <f t="shared" si="26"/>
        <v>21.146953405017921</v>
      </c>
      <c r="AF87" s="105">
        <f t="shared" si="27"/>
        <v>20.935960591133004</v>
      </c>
      <c r="AG87" s="105">
        <f t="shared" si="28"/>
        <v>21.345707656612529</v>
      </c>
      <c r="AH87" s="156"/>
      <c r="AI87" s="105">
        <f t="shared" si="42"/>
        <v>35.964912280701753</v>
      </c>
      <c r="AJ87" s="105">
        <f t="shared" si="43"/>
        <v>34.234234234234236</v>
      </c>
      <c r="AK87" s="105">
        <f t="shared" si="44"/>
        <v>37.606837606837608</v>
      </c>
      <c r="AL87" s="101"/>
      <c r="AM87" s="105">
        <f t="shared" si="45"/>
        <v>7.1129707112970717</v>
      </c>
      <c r="AN87" s="105">
        <f t="shared" si="46"/>
        <v>11.304347826086957</v>
      </c>
      <c r="AO87" s="105">
        <f t="shared" si="47"/>
        <v>3.225806451612903</v>
      </c>
      <c r="AP87" s="101"/>
      <c r="AQ87" s="105">
        <f t="shared" si="48"/>
        <v>13.513513513513514</v>
      </c>
      <c r="AR87" s="105">
        <f t="shared" si="49"/>
        <v>7.1428571428571423</v>
      </c>
      <c r="AS87" s="105">
        <f t="shared" si="50"/>
        <v>19.230769230769234</v>
      </c>
      <c r="AT87" s="101"/>
      <c r="AU87" s="105">
        <f t="shared" si="29"/>
        <v>17.525773195876287</v>
      </c>
      <c r="AV87" s="105">
        <f t="shared" si="30"/>
        <v>18.367346938775512</v>
      </c>
      <c r="AW87" s="105">
        <f t="shared" si="31"/>
        <v>16.666666666666664</v>
      </c>
      <c r="AX87" s="101"/>
      <c r="AY87" s="105">
        <f t="shared" si="32"/>
        <v>10.126582278481013</v>
      </c>
      <c r="AZ87" s="105">
        <f t="shared" si="33"/>
        <v>7.3170731707317067</v>
      </c>
      <c r="BA87" s="105">
        <f t="shared" si="34"/>
        <v>13.157894736842104</v>
      </c>
      <c r="BB87" s="156"/>
      <c r="BC87" s="105">
        <f t="shared" si="51"/>
        <v>71.739130434782609</v>
      </c>
      <c r="BD87" s="105">
        <f t="shared" si="51"/>
        <v>85</v>
      </c>
      <c r="BE87" s="105">
        <f t="shared" si="51"/>
        <v>61.53846153846154</v>
      </c>
    </row>
    <row r="88" spans="1:60" ht="15" customHeight="1" x14ac:dyDescent="0.2">
      <c r="A88" s="317" t="s">
        <v>256</v>
      </c>
      <c r="B88" s="317"/>
      <c r="C88" s="317"/>
      <c r="D88" s="317"/>
      <c r="E88" s="317"/>
      <c r="F88" s="317"/>
      <c r="G88" s="317"/>
      <c r="H88" s="317"/>
      <c r="I88" s="317"/>
      <c r="J88" s="317"/>
      <c r="K88" s="317"/>
      <c r="L88" s="317"/>
      <c r="M88" s="317"/>
      <c r="N88" s="317"/>
      <c r="O88" s="317"/>
      <c r="P88" s="317"/>
      <c r="Q88" s="317"/>
      <c r="R88" s="317"/>
      <c r="S88" s="317"/>
      <c r="T88" s="317"/>
      <c r="U88" s="317"/>
      <c r="V88" s="317"/>
      <c r="W88" s="317"/>
      <c r="X88" s="317"/>
      <c r="Y88" s="317"/>
      <c r="Z88" s="317"/>
      <c r="AA88" s="317"/>
      <c r="AB88" s="317"/>
      <c r="AD88" s="317" t="s">
        <v>256</v>
      </c>
      <c r="AE88" s="317"/>
      <c r="AF88" s="317"/>
      <c r="AG88" s="317"/>
      <c r="AH88" s="317"/>
      <c r="AI88" s="317"/>
      <c r="AJ88" s="317"/>
      <c r="AK88" s="317"/>
      <c r="AL88" s="317"/>
      <c r="AM88" s="317"/>
      <c r="AN88" s="317"/>
      <c r="AO88" s="317"/>
      <c r="AP88" s="317"/>
      <c r="AQ88" s="317"/>
      <c r="AR88" s="317"/>
      <c r="AS88" s="317"/>
      <c r="AT88" s="317"/>
      <c r="AU88" s="317"/>
      <c r="AV88" s="317"/>
      <c r="AW88" s="317"/>
      <c r="AX88" s="317"/>
      <c r="AY88" s="317"/>
      <c r="AZ88" s="317"/>
      <c r="BA88" s="317"/>
      <c r="BB88" s="317"/>
      <c r="BC88" s="317"/>
      <c r="BD88" s="317"/>
      <c r="BE88" s="317"/>
    </row>
    <row r="89" spans="1:60" ht="15" customHeight="1" x14ac:dyDescent="0.2">
      <c r="A89" s="318" t="s">
        <v>242</v>
      </c>
      <c r="B89" s="318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D89" s="318" t="s">
        <v>242</v>
      </c>
      <c r="AE89" s="318"/>
      <c r="AF89" s="318"/>
      <c r="AG89" s="318"/>
      <c r="AH89" s="318"/>
      <c r="AI89" s="318"/>
      <c r="AJ89" s="318"/>
      <c r="AK89" s="318"/>
      <c r="AL89" s="318"/>
      <c r="AM89" s="318"/>
      <c r="AN89" s="318"/>
      <c r="AO89" s="318"/>
      <c r="AP89" s="318"/>
      <c r="AQ89" s="318"/>
      <c r="AR89" s="318"/>
      <c r="AS89" s="318"/>
      <c r="AT89" s="318"/>
      <c r="AU89" s="318"/>
      <c r="AV89" s="318"/>
      <c r="AW89" s="318"/>
      <c r="AX89" s="318"/>
      <c r="AY89" s="318"/>
      <c r="AZ89" s="318"/>
      <c r="BA89" s="318"/>
      <c r="BB89" s="318"/>
      <c r="BC89" s="318"/>
      <c r="BD89" s="318"/>
      <c r="BE89" s="318"/>
    </row>
    <row r="91" spans="1:60" ht="15" customHeight="1" x14ac:dyDescent="0.2">
      <c r="Z91" s="29"/>
      <c r="AA91" s="308" t="s">
        <v>356</v>
      </c>
      <c r="AB91" s="308"/>
    </row>
    <row r="92" spans="1:60" ht="15" customHeight="1" x14ac:dyDescent="0.2">
      <c r="Z92" s="30"/>
      <c r="AA92" s="308"/>
      <c r="AB92" s="308"/>
      <c r="BF92" s="29"/>
      <c r="BG92" s="308" t="s">
        <v>356</v>
      </c>
      <c r="BH92" s="308"/>
    </row>
    <row r="93" spans="1:60" ht="15" customHeight="1" x14ac:dyDescent="0.2">
      <c r="BF93" s="30"/>
      <c r="BG93" s="308"/>
      <c r="BH93" s="308"/>
    </row>
    <row r="96" spans="1:60" ht="15" customHeight="1" x14ac:dyDescent="0.2">
      <c r="A96" s="326" t="s">
        <v>156</v>
      </c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D96" s="326" t="s">
        <v>157</v>
      </c>
      <c r="AE96" s="326"/>
      <c r="AF96" s="326"/>
      <c r="AG96" s="326"/>
      <c r="AH96" s="326"/>
      <c r="AI96" s="326"/>
      <c r="AJ96" s="326"/>
      <c r="AK96" s="326"/>
      <c r="AL96" s="326"/>
      <c r="AM96" s="326"/>
      <c r="AN96" s="326"/>
      <c r="AO96" s="326"/>
      <c r="AP96" s="326"/>
      <c r="AQ96" s="326"/>
      <c r="AR96" s="326"/>
      <c r="AS96" s="326"/>
      <c r="AT96" s="326"/>
      <c r="AU96" s="326"/>
      <c r="AV96" s="326"/>
      <c r="AW96" s="326"/>
      <c r="AX96" s="326"/>
      <c r="AY96" s="326"/>
      <c r="AZ96" s="326"/>
      <c r="BA96" s="326"/>
      <c r="BB96" s="326"/>
      <c r="BC96" s="326"/>
      <c r="BD96" s="326"/>
      <c r="BE96" s="326"/>
      <c r="BF96" s="102"/>
    </row>
    <row r="97" spans="1:58" ht="15" customHeight="1" x14ac:dyDescent="0.2">
      <c r="A97" s="325" t="s">
        <v>347</v>
      </c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5"/>
      <c r="AB97" s="325"/>
      <c r="AD97" s="325" t="s">
        <v>348</v>
      </c>
      <c r="AE97" s="325"/>
      <c r="AF97" s="325"/>
      <c r="AG97" s="325"/>
      <c r="AH97" s="325"/>
      <c r="AI97" s="325"/>
      <c r="AJ97" s="325"/>
      <c r="AK97" s="325"/>
      <c r="AL97" s="325"/>
      <c r="AM97" s="325"/>
      <c r="AN97" s="325"/>
      <c r="AO97" s="325"/>
      <c r="AP97" s="325"/>
      <c r="AQ97" s="325"/>
      <c r="AR97" s="325"/>
      <c r="AS97" s="325"/>
      <c r="AT97" s="325"/>
      <c r="AU97" s="325"/>
      <c r="AV97" s="325"/>
      <c r="AW97" s="325"/>
      <c r="AX97" s="325"/>
      <c r="AY97" s="325"/>
      <c r="AZ97" s="325"/>
      <c r="BA97" s="325"/>
      <c r="BB97" s="325"/>
      <c r="BC97" s="325"/>
      <c r="BD97" s="325"/>
      <c r="BE97" s="325"/>
      <c r="BF97" s="102"/>
    </row>
    <row r="98" spans="1:58" ht="15" customHeight="1" x14ac:dyDescent="0.2">
      <c r="A98" s="321" t="s">
        <v>254</v>
      </c>
      <c r="B98" s="321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D98" s="321" t="s">
        <v>254</v>
      </c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102"/>
    </row>
    <row r="99" spans="1:58" ht="15" customHeight="1" x14ac:dyDescent="0.2">
      <c r="A99" s="321" t="s">
        <v>264</v>
      </c>
      <c r="B99" s="321"/>
      <c r="C99" s="321"/>
      <c r="D99" s="321"/>
      <c r="E99" s="321"/>
      <c r="F99" s="321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D99" s="321" t="s">
        <v>264</v>
      </c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1"/>
      <c r="AS99" s="321"/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102"/>
    </row>
    <row r="100" spans="1:58" ht="15" customHeight="1" x14ac:dyDescent="0.2">
      <c r="A100" s="321" t="s">
        <v>248</v>
      </c>
      <c r="B100" s="321"/>
      <c r="C100" s="321"/>
      <c r="D100" s="321"/>
      <c r="E100" s="321"/>
      <c r="F100" s="321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D100" s="321" t="s">
        <v>248</v>
      </c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  <c r="AP100" s="321"/>
      <c r="AQ100" s="321"/>
      <c r="AR100" s="321"/>
      <c r="AS100" s="321"/>
      <c r="AT100" s="321"/>
      <c r="AU100" s="321"/>
      <c r="AV100" s="321"/>
      <c r="AW100" s="321"/>
      <c r="AX100" s="321"/>
      <c r="AY100" s="321"/>
      <c r="AZ100" s="321"/>
      <c r="BA100" s="321"/>
      <c r="BB100" s="321"/>
      <c r="BC100" s="321"/>
      <c r="BD100" s="321"/>
      <c r="BE100" s="321"/>
      <c r="BF100" s="102"/>
    </row>
    <row r="101" spans="1:58" ht="15" customHeight="1" x14ac:dyDescent="0.2">
      <c r="A101" s="321" t="s">
        <v>513</v>
      </c>
      <c r="B101" s="321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D101" s="321" t="s">
        <v>513</v>
      </c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  <c r="AP101" s="321"/>
      <c r="AQ101" s="321"/>
      <c r="AR101" s="321"/>
      <c r="AS101" s="321"/>
      <c r="AT101" s="321"/>
      <c r="AU101" s="321"/>
      <c r="AV101" s="321"/>
      <c r="AW101" s="321"/>
      <c r="AX101" s="321"/>
      <c r="AY101" s="321"/>
      <c r="AZ101" s="321"/>
      <c r="BA101" s="321"/>
      <c r="BB101" s="321"/>
      <c r="BC101" s="321"/>
      <c r="BD101" s="321"/>
      <c r="BE101" s="321"/>
      <c r="BF101" s="102"/>
    </row>
    <row r="102" spans="1:58" ht="15" customHeight="1" thickBot="1" x14ac:dyDescent="0.25">
      <c r="A102" s="100"/>
      <c r="B102" s="142"/>
      <c r="C102" s="100"/>
      <c r="D102" s="100"/>
      <c r="E102" s="100"/>
      <c r="F102" s="101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D102" s="100"/>
      <c r="AE102" s="142"/>
      <c r="AF102" s="100"/>
      <c r="AG102" s="100"/>
      <c r="AH102" s="100"/>
      <c r="AI102" s="101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2"/>
    </row>
    <row r="103" spans="1:58" ht="15" customHeight="1" x14ac:dyDescent="0.2">
      <c r="A103" s="323" t="s">
        <v>260</v>
      </c>
      <c r="B103" s="316" t="s">
        <v>19</v>
      </c>
      <c r="C103" s="316"/>
      <c r="D103" s="316"/>
      <c r="E103" s="109"/>
      <c r="F103" s="316" t="s">
        <v>116</v>
      </c>
      <c r="G103" s="316"/>
      <c r="H103" s="316"/>
      <c r="I103" s="109"/>
      <c r="J103" s="316" t="s">
        <v>117</v>
      </c>
      <c r="K103" s="316"/>
      <c r="L103" s="316"/>
      <c r="M103" s="109"/>
      <c r="N103" s="316" t="s">
        <v>118</v>
      </c>
      <c r="O103" s="316"/>
      <c r="P103" s="316"/>
      <c r="Q103" s="109"/>
      <c r="R103" s="316" t="s">
        <v>119</v>
      </c>
      <c r="S103" s="316"/>
      <c r="T103" s="316"/>
      <c r="U103" s="109"/>
      <c r="V103" s="316" t="s">
        <v>120</v>
      </c>
      <c r="W103" s="316"/>
      <c r="X103" s="316"/>
      <c r="Y103" s="109"/>
      <c r="Z103" s="316" t="s">
        <v>121</v>
      </c>
      <c r="AA103" s="316"/>
      <c r="AB103" s="316"/>
      <c r="AD103" s="323" t="s">
        <v>260</v>
      </c>
      <c r="AE103" s="316" t="s">
        <v>19</v>
      </c>
      <c r="AF103" s="316"/>
      <c r="AG103" s="316"/>
      <c r="AH103" s="109"/>
      <c r="AI103" s="316" t="s">
        <v>116</v>
      </c>
      <c r="AJ103" s="316"/>
      <c r="AK103" s="316"/>
      <c r="AL103" s="109"/>
      <c r="AM103" s="316" t="s">
        <v>117</v>
      </c>
      <c r="AN103" s="316"/>
      <c r="AO103" s="316"/>
      <c r="AP103" s="109"/>
      <c r="AQ103" s="316" t="s">
        <v>118</v>
      </c>
      <c r="AR103" s="316"/>
      <c r="AS103" s="316"/>
      <c r="AT103" s="109"/>
      <c r="AU103" s="316" t="s">
        <v>119</v>
      </c>
      <c r="AV103" s="316"/>
      <c r="AW103" s="316"/>
      <c r="AX103" s="109"/>
      <c r="AY103" s="316" t="s">
        <v>120</v>
      </c>
      <c r="AZ103" s="316"/>
      <c r="BA103" s="316"/>
      <c r="BB103" s="109"/>
      <c r="BC103" s="316" t="s">
        <v>121</v>
      </c>
      <c r="BD103" s="316"/>
      <c r="BE103" s="316"/>
      <c r="BF103" s="102"/>
    </row>
    <row r="104" spans="1:58" ht="15" customHeight="1" thickBot="1" x14ac:dyDescent="0.25">
      <c r="A104" s="324"/>
      <c r="B104" s="110" t="s">
        <v>70</v>
      </c>
      <c r="C104" s="110" t="s">
        <v>71</v>
      </c>
      <c r="D104" s="110" t="s">
        <v>72</v>
      </c>
      <c r="E104" s="111"/>
      <c r="F104" s="110" t="s">
        <v>70</v>
      </c>
      <c r="G104" s="110" t="s">
        <v>71</v>
      </c>
      <c r="H104" s="110" t="s">
        <v>72</v>
      </c>
      <c r="I104" s="111"/>
      <c r="J104" s="110" t="s">
        <v>70</v>
      </c>
      <c r="K104" s="110" t="s">
        <v>71</v>
      </c>
      <c r="L104" s="110" t="s">
        <v>72</v>
      </c>
      <c r="M104" s="111"/>
      <c r="N104" s="110" t="s">
        <v>70</v>
      </c>
      <c r="O104" s="110" t="s">
        <v>71</v>
      </c>
      <c r="P104" s="110" t="s">
        <v>72</v>
      </c>
      <c r="Q104" s="111"/>
      <c r="R104" s="110" t="s">
        <v>70</v>
      </c>
      <c r="S104" s="110" t="s">
        <v>71</v>
      </c>
      <c r="T104" s="110" t="s">
        <v>72</v>
      </c>
      <c r="U104" s="111"/>
      <c r="V104" s="110" t="s">
        <v>70</v>
      </c>
      <c r="W104" s="110" t="s">
        <v>71</v>
      </c>
      <c r="X104" s="110" t="s">
        <v>72</v>
      </c>
      <c r="Y104" s="111"/>
      <c r="Z104" s="110" t="s">
        <v>70</v>
      </c>
      <c r="AA104" s="110" t="s">
        <v>71</v>
      </c>
      <c r="AB104" s="110" t="s">
        <v>72</v>
      </c>
      <c r="AD104" s="324"/>
      <c r="AE104" s="110" t="s">
        <v>70</v>
      </c>
      <c r="AF104" s="110" t="s">
        <v>71</v>
      </c>
      <c r="AG104" s="110" t="s">
        <v>72</v>
      </c>
      <c r="AH104" s="111"/>
      <c r="AI104" s="110" t="s">
        <v>70</v>
      </c>
      <c r="AJ104" s="110" t="s">
        <v>71</v>
      </c>
      <c r="AK104" s="110" t="s">
        <v>72</v>
      </c>
      <c r="AL104" s="111"/>
      <c r="AM104" s="110" t="s">
        <v>70</v>
      </c>
      <c r="AN104" s="110" t="s">
        <v>71</v>
      </c>
      <c r="AO104" s="110" t="s">
        <v>72</v>
      </c>
      <c r="AP104" s="111"/>
      <c r="AQ104" s="110" t="s">
        <v>70</v>
      </c>
      <c r="AR104" s="110" t="s">
        <v>71</v>
      </c>
      <c r="AS104" s="110" t="s">
        <v>72</v>
      </c>
      <c r="AT104" s="111"/>
      <c r="AU104" s="110" t="s">
        <v>70</v>
      </c>
      <c r="AV104" s="110" t="s">
        <v>71</v>
      </c>
      <c r="AW104" s="110" t="s">
        <v>72</v>
      </c>
      <c r="AX104" s="111"/>
      <c r="AY104" s="110" t="s">
        <v>70</v>
      </c>
      <c r="AZ104" s="110" t="s">
        <v>71</v>
      </c>
      <c r="BA104" s="110" t="s">
        <v>72</v>
      </c>
      <c r="BB104" s="111"/>
      <c r="BC104" s="110" t="s">
        <v>70</v>
      </c>
      <c r="BD104" s="110" t="s">
        <v>71</v>
      </c>
      <c r="BE104" s="110" t="s">
        <v>72</v>
      </c>
      <c r="BF104" s="102"/>
    </row>
    <row r="105" spans="1:58" ht="15" customHeight="1" x14ac:dyDescent="0.2">
      <c r="A105" s="104"/>
      <c r="B105" s="98"/>
      <c r="C105" s="98"/>
      <c r="D105" s="98"/>
      <c r="E105" s="99"/>
      <c r="F105" s="98"/>
      <c r="G105" s="98"/>
      <c r="H105" s="98"/>
      <c r="I105" s="99"/>
      <c r="J105" s="98"/>
      <c r="K105" s="98"/>
      <c r="L105" s="98"/>
      <c r="M105" s="99"/>
      <c r="N105" s="98"/>
      <c r="O105" s="98"/>
      <c r="P105" s="98"/>
      <c r="Q105" s="99"/>
      <c r="R105" s="98"/>
      <c r="S105" s="98"/>
      <c r="T105" s="98"/>
      <c r="U105" s="99"/>
      <c r="V105" s="98"/>
      <c r="W105" s="98"/>
      <c r="X105" s="98"/>
      <c r="Y105" s="99"/>
      <c r="Z105" s="98"/>
      <c r="AA105" s="98"/>
      <c r="AB105" s="98"/>
      <c r="AD105" s="104"/>
      <c r="AE105" s="98"/>
      <c r="AF105" s="98"/>
      <c r="AG105" s="98"/>
      <c r="AH105" s="99"/>
      <c r="AI105" s="98"/>
      <c r="AJ105" s="98"/>
      <c r="AK105" s="98"/>
      <c r="AL105" s="99"/>
      <c r="AM105" s="98"/>
      <c r="AN105" s="98"/>
      <c r="AO105" s="98"/>
      <c r="AP105" s="99"/>
      <c r="AQ105" s="98"/>
      <c r="AR105" s="98"/>
      <c r="AS105" s="98"/>
      <c r="AT105" s="99"/>
      <c r="AU105" s="98"/>
      <c r="AV105" s="98"/>
      <c r="AW105" s="98"/>
      <c r="AX105" s="99"/>
      <c r="AY105" s="98"/>
      <c r="AZ105" s="98"/>
      <c r="BA105" s="98"/>
      <c r="BB105" s="99"/>
      <c r="BC105" s="98"/>
      <c r="BD105" s="98"/>
      <c r="BE105" s="98"/>
      <c r="BF105" s="102"/>
    </row>
    <row r="106" spans="1:58" ht="15" customHeight="1" x14ac:dyDescent="0.25">
      <c r="A106" s="151" t="s">
        <v>262</v>
      </c>
      <c r="B106" s="153">
        <f>+F106+J106+N106+R106+V106+Z106</f>
        <v>5402</v>
      </c>
      <c r="C106" s="153">
        <f>+G106+K106+O106+S106+W106+AA106</f>
        <v>3214</v>
      </c>
      <c r="D106" s="153">
        <f>+H106+L106+P106+T106+X106+AB106</f>
        <v>2188</v>
      </c>
      <c r="E106" s="153"/>
      <c r="F106" s="153">
        <f>SUM(F108:F134)</f>
        <v>1600</v>
      </c>
      <c r="G106" s="153">
        <f>SUM(G108:G134)</f>
        <v>985</v>
      </c>
      <c r="H106" s="153">
        <f>SUM(H108:H134)</f>
        <v>615</v>
      </c>
      <c r="I106" s="153"/>
      <c r="J106" s="153">
        <f>SUM(J108:J134)</f>
        <v>1382</v>
      </c>
      <c r="K106" s="153">
        <f>SUM(K108:K134)</f>
        <v>783</v>
      </c>
      <c r="L106" s="153">
        <f>SUM(L108:L134)</f>
        <v>599</v>
      </c>
      <c r="M106" s="153"/>
      <c r="N106" s="153">
        <f>SUM(N108:N134)</f>
        <v>590</v>
      </c>
      <c r="O106" s="153">
        <f>SUM(O108:O134)</f>
        <v>361</v>
      </c>
      <c r="P106" s="153">
        <f>SUM(P108:P134)</f>
        <v>229</v>
      </c>
      <c r="Q106" s="153"/>
      <c r="R106" s="153">
        <f>SUM(R108:R134)</f>
        <v>1063</v>
      </c>
      <c r="S106" s="153">
        <f>SUM(S108:S134)</f>
        <v>621</v>
      </c>
      <c r="T106" s="153">
        <f>SUM(T108:T134)</f>
        <v>442</v>
      </c>
      <c r="U106" s="153"/>
      <c r="V106" s="153">
        <f>SUM(V108:V134)</f>
        <v>516</v>
      </c>
      <c r="W106" s="153">
        <f>SUM(W108:W134)</f>
        <v>315</v>
      </c>
      <c r="X106" s="153">
        <f>SUM(X108:X134)</f>
        <v>201</v>
      </c>
      <c r="Y106" s="153"/>
      <c r="Z106" s="153">
        <f>SUM(Z108:Z134)</f>
        <v>251</v>
      </c>
      <c r="AA106" s="153">
        <f>SUM(AA108:AA134)</f>
        <v>149</v>
      </c>
      <c r="AB106" s="153">
        <f>SUM(AB108:AB134)</f>
        <v>102</v>
      </c>
      <c r="AD106" s="151" t="s">
        <v>262</v>
      </c>
      <c r="AE106" s="159">
        <f>+B106/(B106+B13+B59)*100</f>
        <v>6.2744642546024743</v>
      </c>
      <c r="AF106" s="159">
        <f>+C106/(C106+C13+C59)*100</f>
        <v>7.5741150963849746</v>
      </c>
      <c r="AG106" s="159">
        <f>+D106/(D106+D13+D59)*100</f>
        <v>5.011337349121642</v>
      </c>
      <c r="AH106" s="160"/>
      <c r="AI106" s="159">
        <f>+F106/(F106+F13+F59)*100</f>
        <v>8.8780379536122513</v>
      </c>
      <c r="AJ106" s="159">
        <f>+G106/(G106+G13+G59)*100</f>
        <v>10.580021482277122</v>
      </c>
      <c r="AK106" s="159">
        <f>+H106/(H106+H13+H59)*100</f>
        <v>7.0592286501377419</v>
      </c>
      <c r="AL106" s="160"/>
      <c r="AM106" s="159">
        <f>+J106/(J106+J13+J59)*100</f>
        <v>8.8714854281679294</v>
      </c>
      <c r="AN106" s="159">
        <f>+K106/(K106+K13+K59)*100</f>
        <v>10</v>
      </c>
      <c r="AO106" s="159">
        <f>+L106/(L106+L13+L59)*100</f>
        <v>7.7310273618998444</v>
      </c>
      <c r="AP106" s="160"/>
      <c r="AQ106" s="159">
        <f>+N106/(N106+N13+N59)*100</f>
        <v>4.5186490005361106</v>
      </c>
      <c r="AR106" s="159">
        <f>+O106/(O106+O13+O59)*100</f>
        <v>5.5342633757473561</v>
      </c>
      <c r="AS106" s="159">
        <f>+P106/(P106+P13+P59)*100</f>
        <v>3.504744413835323</v>
      </c>
      <c r="AT106" s="160"/>
      <c r="AU106" s="159">
        <f>+R106/(R106+R13+R59)*100</f>
        <v>6.9468043393020524</v>
      </c>
      <c r="AV106" s="159">
        <f>+S106/(S106+S13+S59)*100</f>
        <v>8.2623736029803077</v>
      </c>
      <c r="AW106" s="159">
        <f>+T106/(T106+T13+T59)*100</f>
        <v>5.6768558951965069</v>
      </c>
      <c r="AX106" s="160"/>
      <c r="AY106" s="159">
        <f>+V106/(V106+V13+V59)*100</f>
        <v>4.1592777688215374</v>
      </c>
      <c r="AZ106" s="159">
        <f>+W106/(W106+W13+W59)*100</f>
        <v>5.4086538461538467</v>
      </c>
      <c r="BA106" s="159">
        <f>+X106/(X106+X13+X59)*100</f>
        <v>3.0537830446672745</v>
      </c>
      <c r="BB106" s="160"/>
      <c r="BC106" s="159">
        <f>+Z106/(Z106+Z13+Z59)*100</f>
        <v>2.1398124467178175</v>
      </c>
      <c r="BD106" s="159">
        <f>+AA106/(AA106+AA13+AA59)*100</f>
        <v>2.7435094825998894</v>
      </c>
      <c r="BE106" s="159">
        <f>+AB106/(AB106+AB13+AB59)*100</f>
        <v>1.6193046515319893</v>
      </c>
      <c r="BF106" s="162"/>
    </row>
    <row r="107" spans="1:58" ht="15" customHeight="1" x14ac:dyDescent="0.2">
      <c r="A107" s="108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D107" s="108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02"/>
    </row>
    <row r="108" spans="1:58" ht="15" customHeight="1" x14ac:dyDescent="0.2">
      <c r="A108" s="108" t="s">
        <v>79</v>
      </c>
      <c r="B108" s="272">
        <v>295</v>
      </c>
      <c r="C108" s="272">
        <v>164</v>
      </c>
      <c r="D108" s="272">
        <v>131</v>
      </c>
      <c r="E108" s="272"/>
      <c r="F108" s="272">
        <v>101</v>
      </c>
      <c r="G108" s="272">
        <v>54</v>
      </c>
      <c r="H108" s="272">
        <v>47</v>
      </c>
      <c r="I108" s="272"/>
      <c r="J108" s="272">
        <v>42</v>
      </c>
      <c r="K108" s="272">
        <v>26</v>
      </c>
      <c r="L108" s="272">
        <v>16</v>
      </c>
      <c r="M108" s="272"/>
      <c r="N108" s="272">
        <v>27</v>
      </c>
      <c r="O108" s="272">
        <v>25</v>
      </c>
      <c r="P108" s="272">
        <v>2</v>
      </c>
      <c r="Q108" s="272"/>
      <c r="R108" s="272">
        <v>78</v>
      </c>
      <c r="S108" s="272">
        <v>33</v>
      </c>
      <c r="T108" s="272">
        <v>45</v>
      </c>
      <c r="U108" s="272"/>
      <c r="V108" s="272">
        <v>37</v>
      </c>
      <c r="W108" s="272">
        <v>20</v>
      </c>
      <c r="X108" s="272">
        <v>17</v>
      </c>
      <c r="Y108" s="272"/>
      <c r="Z108" s="272">
        <v>10</v>
      </c>
      <c r="AA108" s="272">
        <v>6</v>
      </c>
      <c r="AB108" s="272">
        <v>4</v>
      </c>
      <c r="AD108" s="108" t="s">
        <v>79</v>
      </c>
      <c r="AE108" s="103">
        <f t="shared" ref="AE108:AE134" si="52">+B108/(B108+B15+B61)*100</f>
        <v>6.3386334336055006</v>
      </c>
      <c r="AF108" s="103">
        <f t="shared" ref="AF108:AF134" si="53">+C108/(C108+C15+C61)*100</f>
        <v>7.0507308684436802</v>
      </c>
      <c r="AG108" s="103">
        <f t="shared" ref="AG108:AG134" si="54">+D108/(D108+D15+D61)*100</f>
        <v>5.6271477663230245</v>
      </c>
      <c r="AH108" s="143"/>
      <c r="AI108" s="103">
        <f>+F108/(F108+F15+F61)*100</f>
        <v>12.34718826405868</v>
      </c>
      <c r="AJ108" s="103">
        <f>+G108/(G108+G15+G61)*100</f>
        <v>12.918660287081341</v>
      </c>
      <c r="AK108" s="103">
        <f>+H108/(H108+H15+H61)*100</f>
        <v>11.75</v>
      </c>
      <c r="AL108" s="106"/>
      <c r="AM108" s="103">
        <f>+J108/(J108+J15+J61)*100</f>
        <v>5.7298772169167806</v>
      </c>
      <c r="AN108" s="103">
        <f>+K108/(K108+K15+K61)*100</f>
        <v>7.1823204419889501</v>
      </c>
      <c r="AO108" s="103">
        <f>+L108/(L108+L15+L61)*100</f>
        <v>4.3126684636118604</v>
      </c>
      <c r="AP108" s="106"/>
      <c r="AQ108" s="103">
        <f>+N108/(N108+N15+N61)*100</f>
        <v>3.8243626062322948</v>
      </c>
      <c r="AR108" s="103">
        <f>+O108/(O108+O15+O61)*100</f>
        <v>6.8681318681318686</v>
      </c>
      <c r="AS108" s="103">
        <f>+P108/(P108+P15+P61)*100</f>
        <v>0.58479532163742687</v>
      </c>
      <c r="AT108" s="106"/>
      <c r="AU108" s="103">
        <f t="shared" ref="AU108:AU134" si="55">+R108/(R108+R15+R61)*100</f>
        <v>7.9107505070993911</v>
      </c>
      <c r="AV108" s="103">
        <f t="shared" ref="AV108:AV134" si="56">+S108/(S108+S15+S61)*100</f>
        <v>6.4833005893909625</v>
      </c>
      <c r="AW108" s="103">
        <f t="shared" ref="AW108:AW134" si="57">+T108/(T108+T15+T61)*100</f>
        <v>9.433962264150944</v>
      </c>
      <c r="AX108" s="106"/>
      <c r="AY108" s="103">
        <f t="shared" ref="AY108:AY134" si="58">+V108/(V108+V15+V61)*100</f>
        <v>5.2259887005649714</v>
      </c>
      <c r="AZ108" s="103">
        <f t="shared" ref="AZ108:AZ134" si="59">+W108/(W108+W15+W61)*100</f>
        <v>5.7636887608069163</v>
      </c>
      <c r="BA108" s="103">
        <f t="shared" ref="BA108:BA134" si="60">+X108/(X108+X15+X61)*100</f>
        <v>4.7091412742382275</v>
      </c>
      <c r="BB108" s="143"/>
      <c r="BC108" s="103">
        <f t="shared" ref="BC108:BC127" si="61">+Z108/(Z108+Z15+Z61)*100</f>
        <v>1.4224751066856329</v>
      </c>
      <c r="BD108" s="103">
        <f t="shared" ref="BD108:BD127" si="62">+AA108/(AA108+AA15+AA61)*100</f>
        <v>1.8404907975460123</v>
      </c>
      <c r="BE108" s="103">
        <f t="shared" ref="BE108:BE127" si="63">+AB108/(AB108+AB15+AB61)*100</f>
        <v>1.0610079575596816</v>
      </c>
      <c r="BF108" s="102"/>
    </row>
    <row r="109" spans="1:58" ht="15" customHeight="1" x14ac:dyDescent="0.2">
      <c r="A109" s="108" t="s">
        <v>80</v>
      </c>
      <c r="B109" s="272">
        <v>150</v>
      </c>
      <c r="C109" s="272">
        <v>97</v>
      </c>
      <c r="D109" s="272">
        <v>53</v>
      </c>
      <c r="E109" s="272"/>
      <c r="F109" s="272">
        <v>31</v>
      </c>
      <c r="G109" s="272">
        <v>21</v>
      </c>
      <c r="H109" s="272">
        <v>10</v>
      </c>
      <c r="I109" s="272"/>
      <c r="J109" s="272">
        <v>36</v>
      </c>
      <c r="K109" s="272">
        <v>23</v>
      </c>
      <c r="L109" s="272">
        <v>13</v>
      </c>
      <c r="M109" s="272"/>
      <c r="N109" s="272">
        <v>19</v>
      </c>
      <c r="O109" s="272">
        <v>10</v>
      </c>
      <c r="P109" s="272">
        <v>9</v>
      </c>
      <c r="Q109" s="272"/>
      <c r="R109" s="272">
        <v>42</v>
      </c>
      <c r="S109" s="272">
        <v>29</v>
      </c>
      <c r="T109" s="272">
        <v>13</v>
      </c>
      <c r="U109" s="272"/>
      <c r="V109" s="272">
        <v>16</v>
      </c>
      <c r="W109" s="272">
        <v>11</v>
      </c>
      <c r="X109" s="272">
        <v>5</v>
      </c>
      <c r="Y109" s="272"/>
      <c r="Z109" s="272">
        <v>6</v>
      </c>
      <c r="AA109" s="272">
        <v>3</v>
      </c>
      <c r="AB109" s="272">
        <v>3</v>
      </c>
      <c r="AD109" s="108" t="s">
        <v>80</v>
      </c>
      <c r="AE109" s="103">
        <f t="shared" si="52"/>
        <v>5.8139534883720927</v>
      </c>
      <c r="AF109" s="103">
        <f t="shared" si="53"/>
        <v>7.5486381322957197</v>
      </c>
      <c r="AG109" s="103">
        <f t="shared" si="54"/>
        <v>4.0926640926640925</v>
      </c>
      <c r="AH109" s="143"/>
      <c r="AI109" s="103">
        <f t="shared" ref="AI109:AK109" si="64">+F109/(F109+F16+F62)*100</f>
        <v>8.6111111111111107</v>
      </c>
      <c r="AJ109" s="103">
        <f t="shared" si="64"/>
        <v>10.880829015544041</v>
      </c>
      <c r="AK109" s="103">
        <f t="shared" si="64"/>
        <v>5.9880239520958085</v>
      </c>
      <c r="AL109" s="106"/>
      <c r="AM109" s="103">
        <f t="shared" ref="AM109:AO109" si="65">+J109/(J109+J16+J62)*100</f>
        <v>12.286689419795222</v>
      </c>
      <c r="AN109" s="103">
        <f t="shared" si="65"/>
        <v>15.032679738562091</v>
      </c>
      <c r="AO109" s="103">
        <f t="shared" si="65"/>
        <v>9.2857142857142865</v>
      </c>
      <c r="AP109" s="106"/>
      <c r="AQ109" s="103">
        <f t="shared" ref="AQ109:AS109" si="66">+N109/(N109+N16+N62)*100</f>
        <v>7.6305220883534144</v>
      </c>
      <c r="AR109" s="103">
        <f t="shared" si="66"/>
        <v>8.064516129032258</v>
      </c>
      <c r="AS109" s="103">
        <f t="shared" si="66"/>
        <v>7.1999999999999993</v>
      </c>
      <c r="AT109" s="106"/>
      <c r="AU109" s="103">
        <f t="shared" si="55"/>
        <v>6.6985645933014357</v>
      </c>
      <c r="AV109" s="103">
        <f t="shared" si="56"/>
        <v>9.4462540716612384</v>
      </c>
      <c r="AW109" s="103">
        <f t="shared" si="57"/>
        <v>4.0625</v>
      </c>
      <c r="AX109" s="106"/>
      <c r="AY109" s="103">
        <f t="shared" si="58"/>
        <v>2.9795158286778398</v>
      </c>
      <c r="AZ109" s="103">
        <f t="shared" si="59"/>
        <v>4.2801556420233462</v>
      </c>
      <c r="BA109" s="103">
        <f t="shared" si="60"/>
        <v>1.7857142857142856</v>
      </c>
      <c r="BB109" s="143"/>
      <c r="BC109" s="103">
        <f t="shared" si="61"/>
        <v>1.1673151750972763</v>
      </c>
      <c r="BD109" s="103">
        <f t="shared" si="62"/>
        <v>1.1952191235059761</v>
      </c>
      <c r="BE109" s="103">
        <f t="shared" si="63"/>
        <v>1.1406844106463878</v>
      </c>
      <c r="BF109" s="102"/>
    </row>
    <row r="110" spans="1:58" ht="15" customHeight="1" x14ac:dyDescent="0.2">
      <c r="A110" s="108" t="s">
        <v>81</v>
      </c>
      <c r="B110" s="272">
        <v>37</v>
      </c>
      <c r="C110" s="272">
        <v>14</v>
      </c>
      <c r="D110" s="272">
        <v>23</v>
      </c>
      <c r="E110" s="272"/>
      <c r="F110" s="272">
        <v>6</v>
      </c>
      <c r="G110" s="272">
        <v>2</v>
      </c>
      <c r="H110" s="272">
        <v>4</v>
      </c>
      <c r="I110" s="272"/>
      <c r="J110" s="272">
        <v>4</v>
      </c>
      <c r="K110" s="272">
        <v>3</v>
      </c>
      <c r="L110" s="272">
        <v>1</v>
      </c>
      <c r="M110" s="272"/>
      <c r="N110" s="272">
        <v>0</v>
      </c>
      <c r="O110" s="272">
        <v>0</v>
      </c>
      <c r="P110" s="272">
        <v>0</v>
      </c>
      <c r="Q110" s="272"/>
      <c r="R110" s="272">
        <v>19</v>
      </c>
      <c r="S110" s="272">
        <v>5</v>
      </c>
      <c r="T110" s="272">
        <v>14</v>
      </c>
      <c r="U110" s="272"/>
      <c r="V110" s="272">
        <v>7</v>
      </c>
      <c r="W110" s="272">
        <v>4</v>
      </c>
      <c r="X110" s="272">
        <v>3</v>
      </c>
      <c r="Y110" s="272"/>
      <c r="Z110" s="272">
        <v>1</v>
      </c>
      <c r="AA110" s="272">
        <v>0</v>
      </c>
      <c r="AB110" s="272">
        <v>1</v>
      </c>
      <c r="AD110" s="108" t="s">
        <v>81</v>
      </c>
      <c r="AE110" s="103">
        <f t="shared" si="52"/>
        <v>2.2881880024737167</v>
      </c>
      <c r="AF110" s="103">
        <f t="shared" si="53"/>
        <v>2.2471910112359552</v>
      </c>
      <c r="AG110" s="103">
        <f t="shared" si="54"/>
        <v>2.3138832997987926</v>
      </c>
      <c r="AH110" s="143"/>
      <c r="AI110" s="103">
        <f t="shared" ref="AI110:AK110" si="67">+F110/(F110+F17+F63)*100</f>
        <v>7.1428571428571423</v>
      </c>
      <c r="AJ110" s="103">
        <f t="shared" si="67"/>
        <v>4.7619047619047619</v>
      </c>
      <c r="AK110" s="103">
        <f t="shared" si="67"/>
        <v>9.5238095238095237</v>
      </c>
      <c r="AL110" s="106"/>
      <c r="AM110" s="103">
        <v>0</v>
      </c>
      <c r="AN110" s="103">
        <v>0</v>
      </c>
      <c r="AO110" s="103">
        <v>0</v>
      </c>
      <c r="AP110" s="106"/>
      <c r="AQ110" s="103">
        <v>0</v>
      </c>
      <c r="AR110" s="103">
        <v>0</v>
      </c>
      <c r="AS110" s="103">
        <v>0</v>
      </c>
      <c r="AT110" s="106"/>
      <c r="AU110" s="103">
        <f t="shared" si="55"/>
        <v>3.3216783216783217</v>
      </c>
      <c r="AV110" s="103">
        <f t="shared" si="56"/>
        <v>2.2727272727272729</v>
      </c>
      <c r="AW110" s="103">
        <f t="shared" si="57"/>
        <v>3.9772727272727271</v>
      </c>
      <c r="AX110" s="106"/>
      <c r="AY110" s="103">
        <f t="shared" si="58"/>
        <v>1.4462809917355373</v>
      </c>
      <c r="AZ110" s="103">
        <f t="shared" si="59"/>
        <v>2.1276595744680851</v>
      </c>
      <c r="BA110" s="103">
        <f t="shared" si="60"/>
        <v>1.0135135135135136</v>
      </c>
      <c r="BB110" s="143"/>
      <c r="BC110" s="103">
        <f t="shared" si="61"/>
        <v>0.23255813953488372</v>
      </c>
      <c r="BD110" s="103">
        <f t="shared" si="62"/>
        <v>0</v>
      </c>
      <c r="BE110" s="103">
        <f t="shared" si="63"/>
        <v>0.36101083032490977</v>
      </c>
      <c r="BF110" s="102"/>
    </row>
    <row r="111" spans="1:58" ht="15" customHeight="1" x14ac:dyDescent="0.2">
      <c r="A111" s="108" t="s">
        <v>82</v>
      </c>
      <c r="B111" s="272">
        <v>784</v>
      </c>
      <c r="C111" s="272">
        <v>458</v>
      </c>
      <c r="D111" s="272">
        <v>326</v>
      </c>
      <c r="E111" s="272"/>
      <c r="F111" s="272">
        <v>185</v>
      </c>
      <c r="G111" s="272">
        <v>116</v>
      </c>
      <c r="H111" s="272">
        <v>69</v>
      </c>
      <c r="I111" s="272"/>
      <c r="J111" s="272">
        <v>156</v>
      </c>
      <c r="K111" s="272">
        <v>80</v>
      </c>
      <c r="L111" s="272">
        <v>76</v>
      </c>
      <c r="M111" s="272"/>
      <c r="N111" s="272">
        <v>76</v>
      </c>
      <c r="O111" s="272">
        <v>47</v>
      </c>
      <c r="P111" s="272">
        <v>29</v>
      </c>
      <c r="Q111" s="272"/>
      <c r="R111" s="272">
        <v>204</v>
      </c>
      <c r="S111" s="272">
        <v>125</v>
      </c>
      <c r="T111" s="272">
        <v>79</v>
      </c>
      <c r="U111" s="272"/>
      <c r="V111" s="272">
        <v>134</v>
      </c>
      <c r="W111" s="272">
        <v>76</v>
      </c>
      <c r="X111" s="272">
        <v>58</v>
      </c>
      <c r="Y111" s="272"/>
      <c r="Z111" s="272">
        <v>29</v>
      </c>
      <c r="AA111" s="272">
        <v>14</v>
      </c>
      <c r="AB111" s="272">
        <v>15</v>
      </c>
      <c r="AD111" s="108" t="s">
        <v>82</v>
      </c>
      <c r="AE111" s="103">
        <f t="shared" si="52"/>
        <v>8.7862826403675882</v>
      </c>
      <c r="AF111" s="103">
        <f t="shared" si="53"/>
        <v>10.577367205542725</v>
      </c>
      <c r="AG111" s="103">
        <f t="shared" si="54"/>
        <v>7.0977574569997826</v>
      </c>
      <c r="AH111" s="143"/>
      <c r="AI111" s="103">
        <f t="shared" ref="AI111:AI134" si="68">+F111/(F111+F18+F64)*100</f>
        <v>10.440180586907449</v>
      </c>
      <c r="AJ111" s="103">
        <f t="shared" ref="AJ111:AJ134" si="69">+G111/(G111+G18+G64)*100</f>
        <v>12.6775956284153</v>
      </c>
      <c r="AK111" s="103">
        <f t="shared" ref="AK111:AK134" si="70">+H111/(H111+H18+H64)*100</f>
        <v>8.0513418903150527</v>
      </c>
      <c r="AL111" s="106"/>
      <c r="AM111" s="103">
        <f t="shared" ref="AM111:AM134" si="71">+J111/(J111+J18+J64)*100</f>
        <v>11.016949152542372</v>
      </c>
      <c r="AN111" s="103">
        <f t="shared" ref="AN111:AN134" si="72">+K111/(K111+K18+K64)*100</f>
        <v>11.347517730496454</v>
      </c>
      <c r="AO111" s="103">
        <f t="shared" ref="AO111:AO134" si="73">+L111/(L111+L18+L64)*100</f>
        <v>10.689170182841069</v>
      </c>
      <c r="AP111" s="106"/>
      <c r="AQ111" s="103">
        <f t="shared" ref="AQ111:AQ134" si="74">+N111/(N111+N18+N64)*100</f>
        <v>6.25</v>
      </c>
      <c r="AR111" s="103">
        <f t="shared" ref="AR111:AR134" si="75">+O111/(O111+O18+O64)*100</f>
        <v>7.6672104404567705</v>
      </c>
      <c r="AS111" s="103">
        <f t="shared" ref="AS111:AS134" si="76">+P111/(P111+P18+P64)*100</f>
        <v>4.8092868988391384</v>
      </c>
      <c r="AT111" s="106"/>
      <c r="AU111" s="103">
        <f t="shared" si="55"/>
        <v>11.403018446059251</v>
      </c>
      <c r="AV111" s="103">
        <f t="shared" si="56"/>
        <v>14.253135689851767</v>
      </c>
      <c r="AW111" s="103">
        <f t="shared" si="57"/>
        <v>8.662280701754387</v>
      </c>
      <c r="AX111" s="106"/>
      <c r="AY111" s="103">
        <f t="shared" si="58"/>
        <v>9.1094493541808284</v>
      </c>
      <c r="AZ111" s="103">
        <f t="shared" si="59"/>
        <v>11.394302848575713</v>
      </c>
      <c r="BA111" s="103">
        <f t="shared" si="60"/>
        <v>7.2139303482587067</v>
      </c>
      <c r="BB111" s="143"/>
      <c r="BC111" s="103">
        <f t="shared" si="61"/>
        <v>2.3034154090548054</v>
      </c>
      <c r="BD111" s="103">
        <f t="shared" si="62"/>
        <v>2.5316455696202533</v>
      </c>
      <c r="BE111" s="103">
        <f t="shared" si="63"/>
        <v>2.1246458923512748</v>
      </c>
      <c r="BF111" s="102"/>
    </row>
    <row r="112" spans="1:58" ht="15" customHeight="1" x14ac:dyDescent="0.2">
      <c r="A112" s="108" t="s">
        <v>83</v>
      </c>
      <c r="B112" s="272">
        <v>52</v>
      </c>
      <c r="C112" s="272">
        <v>34</v>
      </c>
      <c r="D112" s="272">
        <v>18</v>
      </c>
      <c r="E112" s="272"/>
      <c r="F112" s="272">
        <v>10</v>
      </c>
      <c r="G112" s="272">
        <v>7</v>
      </c>
      <c r="H112" s="272">
        <v>3</v>
      </c>
      <c r="I112" s="272"/>
      <c r="J112" s="272">
        <v>12</v>
      </c>
      <c r="K112" s="272">
        <v>6</v>
      </c>
      <c r="L112" s="272">
        <v>6</v>
      </c>
      <c r="M112" s="272"/>
      <c r="N112" s="272">
        <v>11</v>
      </c>
      <c r="O112" s="272">
        <v>8</v>
      </c>
      <c r="P112" s="272">
        <v>3</v>
      </c>
      <c r="Q112" s="272"/>
      <c r="R112" s="272">
        <v>13</v>
      </c>
      <c r="S112" s="272">
        <v>11</v>
      </c>
      <c r="T112" s="272">
        <v>2</v>
      </c>
      <c r="U112" s="272"/>
      <c r="V112" s="272">
        <v>3</v>
      </c>
      <c r="W112" s="272">
        <v>0</v>
      </c>
      <c r="X112" s="272">
        <v>3</v>
      </c>
      <c r="Y112" s="272"/>
      <c r="Z112" s="272">
        <v>3</v>
      </c>
      <c r="AA112" s="272">
        <v>2</v>
      </c>
      <c r="AB112" s="272">
        <v>1</v>
      </c>
      <c r="AD112" s="108" t="s">
        <v>83</v>
      </c>
      <c r="AE112" s="103">
        <f t="shared" si="52"/>
        <v>2.6845637583892619</v>
      </c>
      <c r="AF112" s="103">
        <f t="shared" si="53"/>
        <v>3.3268101761252442</v>
      </c>
      <c r="AG112" s="103">
        <f t="shared" si="54"/>
        <v>1.9672131147540985</v>
      </c>
      <c r="AH112" s="143"/>
      <c r="AI112" s="103">
        <f t="shared" si="68"/>
        <v>3.0674846625766872</v>
      </c>
      <c r="AJ112" s="103">
        <f t="shared" si="69"/>
        <v>3.804347826086957</v>
      </c>
      <c r="AK112" s="103">
        <f t="shared" si="70"/>
        <v>2.112676056338028</v>
      </c>
      <c r="AL112" s="106"/>
      <c r="AM112" s="103">
        <f t="shared" si="71"/>
        <v>3.4285714285714288</v>
      </c>
      <c r="AN112" s="103">
        <f t="shared" si="72"/>
        <v>3.0612244897959182</v>
      </c>
      <c r="AO112" s="103">
        <f t="shared" si="73"/>
        <v>3.8961038961038961</v>
      </c>
      <c r="AP112" s="106"/>
      <c r="AQ112" s="103">
        <f t="shared" si="74"/>
        <v>3.3232628398791544</v>
      </c>
      <c r="AR112" s="103">
        <f t="shared" si="75"/>
        <v>4.7058823529411766</v>
      </c>
      <c r="AS112" s="103">
        <f t="shared" si="76"/>
        <v>1.8633540372670807</v>
      </c>
      <c r="AT112" s="106"/>
      <c r="AU112" s="103">
        <f t="shared" si="55"/>
        <v>3.857566765578635</v>
      </c>
      <c r="AV112" s="103">
        <f t="shared" si="56"/>
        <v>6.0439560439560438</v>
      </c>
      <c r="AW112" s="103">
        <f t="shared" si="57"/>
        <v>1.2903225806451613</v>
      </c>
      <c r="AX112" s="106"/>
      <c r="AY112" s="103">
        <f t="shared" si="58"/>
        <v>1</v>
      </c>
      <c r="AZ112" s="103">
        <f t="shared" si="59"/>
        <v>0</v>
      </c>
      <c r="BA112" s="103">
        <f t="shared" si="60"/>
        <v>2.0689655172413794</v>
      </c>
      <c r="BB112" s="143"/>
      <c r="BC112" s="103">
        <f t="shared" si="61"/>
        <v>1.0238907849829351</v>
      </c>
      <c r="BD112" s="103">
        <f t="shared" si="62"/>
        <v>1.4814814814814816</v>
      </c>
      <c r="BE112" s="103">
        <f t="shared" si="63"/>
        <v>0.63291139240506333</v>
      </c>
      <c r="BF112" s="102"/>
    </row>
    <row r="113" spans="1:58" ht="15" customHeight="1" x14ac:dyDescent="0.2">
      <c r="A113" s="108" t="s">
        <v>84</v>
      </c>
      <c r="B113" s="272">
        <v>130</v>
      </c>
      <c r="C113" s="272">
        <v>89</v>
      </c>
      <c r="D113" s="272">
        <v>41</v>
      </c>
      <c r="E113" s="272"/>
      <c r="F113" s="272">
        <v>47</v>
      </c>
      <c r="G113" s="272">
        <v>28</v>
      </c>
      <c r="H113" s="272">
        <v>19</v>
      </c>
      <c r="I113" s="272"/>
      <c r="J113" s="272">
        <v>30</v>
      </c>
      <c r="K113" s="272">
        <v>23</v>
      </c>
      <c r="L113" s="272">
        <v>7</v>
      </c>
      <c r="M113" s="272"/>
      <c r="N113" s="272">
        <v>9</v>
      </c>
      <c r="O113" s="272">
        <v>8</v>
      </c>
      <c r="P113" s="272">
        <v>1</v>
      </c>
      <c r="Q113" s="272"/>
      <c r="R113" s="272">
        <v>27</v>
      </c>
      <c r="S113" s="272">
        <v>19</v>
      </c>
      <c r="T113" s="272">
        <v>8</v>
      </c>
      <c r="U113" s="272"/>
      <c r="V113" s="272">
        <v>16</v>
      </c>
      <c r="W113" s="272">
        <v>11</v>
      </c>
      <c r="X113" s="272">
        <v>5</v>
      </c>
      <c r="Y113" s="272"/>
      <c r="Z113" s="272">
        <v>1</v>
      </c>
      <c r="AA113" s="272">
        <v>0</v>
      </c>
      <c r="AB113" s="272">
        <v>1</v>
      </c>
      <c r="AD113" s="108" t="s">
        <v>84</v>
      </c>
      <c r="AE113" s="103">
        <f t="shared" si="52"/>
        <v>4.0714062010648293</v>
      </c>
      <c r="AF113" s="103">
        <f t="shared" si="53"/>
        <v>5.4400977995110029</v>
      </c>
      <c r="AG113" s="103">
        <f t="shared" si="54"/>
        <v>2.6332691072575463</v>
      </c>
      <c r="AH113" s="143"/>
      <c r="AI113" s="103">
        <f t="shared" si="68"/>
        <v>7.1755725190839694</v>
      </c>
      <c r="AJ113" s="103">
        <f t="shared" si="69"/>
        <v>8.2595870206489668</v>
      </c>
      <c r="AK113" s="103">
        <f t="shared" si="70"/>
        <v>6.0126582278481013</v>
      </c>
      <c r="AL113" s="106"/>
      <c r="AM113" s="103">
        <f t="shared" si="71"/>
        <v>5.0675675675675675</v>
      </c>
      <c r="AN113" s="103">
        <f t="shared" si="72"/>
        <v>7.0769230769230766</v>
      </c>
      <c r="AO113" s="103">
        <f t="shared" si="73"/>
        <v>2.6217228464419478</v>
      </c>
      <c r="AP113" s="106"/>
      <c r="AQ113" s="103">
        <f t="shared" si="74"/>
        <v>1.7142857142857144</v>
      </c>
      <c r="AR113" s="103">
        <f t="shared" si="75"/>
        <v>3.041825095057034</v>
      </c>
      <c r="AS113" s="103">
        <f t="shared" si="76"/>
        <v>0.38167938931297707</v>
      </c>
      <c r="AT113" s="106"/>
      <c r="AU113" s="103">
        <f t="shared" si="55"/>
        <v>5.4545454545454541</v>
      </c>
      <c r="AV113" s="103">
        <f t="shared" si="56"/>
        <v>8.0508474576271176</v>
      </c>
      <c r="AW113" s="103">
        <f t="shared" si="57"/>
        <v>3.0888030888030888</v>
      </c>
      <c r="AX113" s="106"/>
      <c r="AY113" s="103">
        <f t="shared" si="58"/>
        <v>3.3472803347280333</v>
      </c>
      <c r="AZ113" s="103">
        <f t="shared" si="59"/>
        <v>4.8888888888888893</v>
      </c>
      <c r="BA113" s="103">
        <f t="shared" si="60"/>
        <v>1.9762845849802373</v>
      </c>
      <c r="BB113" s="143"/>
      <c r="BC113" s="103">
        <f t="shared" si="61"/>
        <v>0.2232142857142857</v>
      </c>
      <c r="BD113" s="103">
        <f t="shared" si="62"/>
        <v>0</v>
      </c>
      <c r="BE113" s="103">
        <f t="shared" si="63"/>
        <v>0.5</v>
      </c>
      <c r="BF113" s="102"/>
    </row>
    <row r="114" spans="1:58" ht="15" customHeight="1" x14ac:dyDescent="0.2">
      <c r="A114" s="108" t="s">
        <v>85</v>
      </c>
      <c r="B114" s="272">
        <v>48</v>
      </c>
      <c r="C114" s="272">
        <v>36</v>
      </c>
      <c r="D114" s="272">
        <v>12</v>
      </c>
      <c r="E114" s="272"/>
      <c r="F114" s="272">
        <v>4</v>
      </c>
      <c r="G114" s="272">
        <v>2</v>
      </c>
      <c r="H114" s="272">
        <v>2</v>
      </c>
      <c r="I114" s="272"/>
      <c r="J114" s="272">
        <v>13</v>
      </c>
      <c r="K114" s="272">
        <v>9</v>
      </c>
      <c r="L114" s="272">
        <v>4</v>
      </c>
      <c r="M114" s="272"/>
      <c r="N114" s="272">
        <v>5</v>
      </c>
      <c r="O114" s="272">
        <v>4</v>
      </c>
      <c r="P114" s="272">
        <v>1</v>
      </c>
      <c r="Q114" s="272"/>
      <c r="R114" s="272">
        <v>17</v>
      </c>
      <c r="S114" s="272">
        <v>13</v>
      </c>
      <c r="T114" s="272">
        <v>4</v>
      </c>
      <c r="U114" s="272"/>
      <c r="V114" s="272">
        <v>9</v>
      </c>
      <c r="W114" s="272">
        <v>8</v>
      </c>
      <c r="X114" s="272">
        <v>1</v>
      </c>
      <c r="Y114" s="272"/>
      <c r="Z114" s="272">
        <v>0</v>
      </c>
      <c r="AA114" s="272">
        <v>0</v>
      </c>
      <c r="AB114" s="272">
        <v>0</v>
      </c>
      <c r="AD114" s="108" t="s">
        <v>85</v>
      </c>
      <c r="AE114" s="103">
        <f t="shared" si="52"/>
        <v>4.7477744807121667</v>
      </c>
      <c r="AF114" s="103">
        <f t="shared" si="53"/>
        <v>7.214428857715431</v>
      </c>
      <c r="AG114" s="103">
        <f t="shared" si="54"/>
        <v>2.34375</v>
      </c>
      <c r="AH114" s="143"/>
      <c r="AI114" s="103">
        <f t="shared" si="68"/>
        <v>2.0100502512562812</v>
      </c>
      <c r="AJ114" s="103">
        <f t="shared" si="69"/>
        <v>2.0408163265306123</v>
      </c>
      <c r="AK114" s="103">
        <f t="shared" si="70"/>
        <v>1.9801980198019802</v>
      </c>
      <c r="AL114" s="106"/>
      <c r="AM114" s="103">
        <f t="shared" si="71"/>
        <v>7.2222222222222214</v>
      </c>
      <c r="AN114" s="103">
        <f t="shared" si="72"/>
        <v>9.7826086956521738</v>
      </c>
      <c r="AO114" s="103">
        <f t="shared" si="73"/>
        <v>4.5454545454545459</v>
      </c>
      <c r="AP114" s="106"/>
      <c r="AQ114" s="103">
        <f t="shared" si="74"/>
        <v>2.8571428571428572</v>
      </c>
      <c r="AR114" s="103">
        <f t="shared" si="75"/>
        <v>4.0404040404040407</v>
      </c>
      <c r="AS114" s="103">
        <f t="shared" si="76"/>
        <v>1.3157894736842104</v>
      </c>
      <c r="AT114" s="106"/>
      <c r="AU114" s="103">
        <f t="shared" si="55"/>
        <v>12.686567164179104</v>
      </c>
      <c r="AV114" s="103">
        <f t="shared" si="56"/>
        <v>18.30985915492958</v>
      </c>
      <c r="AW114" s="103">
        <f t="shared" si="57"/>
        <v>6.3492063492063489</v>
      </c>
      <c r="AX114" s="106"/>
      <c r="AY114" s="103">
        <f t="shared" si="58"/>
        <v>5.5555555555555554</v>
      </c>
      <c r="AZ114" s="103">
        <f t="shared" si="59"/>
        <v>11.111111111111111</v>
      </c>
      <c r="BA114" s="103">
        <f t="shared" si="60"/>
        <v>1.1111111111111112</v>
      </c>
      <c r="BB114" s="143"/>
      <c r="BC114" s="103">
        <f t="shared" si="61"/>
        <v>0</v>
      </c>
      <c r="BD114" s="103">
        <f t="shared" si="62"/>
        <v>0</v>
      </c>
      <c r="BE114" s="103">
        <f t="shared" si="63"/>
        <v>0</v>
      </c>
      <c r="BF114" s="102"/>
    </row>
    <row r="115" spans="1:58" ht="15" customHeight="1" x14ac:dyDescent="0.2">
      <c r="A115" s="108" t="s">
        <v>86</v>
      </c>
      <c r="B115" s="272">
        <v>331</v>
      </c>
      <c r="C115" s="272">
        <v>198</v>
      </c>
      <c r="D115" s="272">
        <v>133</v>
      </c>
      <c r="E115" s="272"/>
      <c r="F115" s="272">
        <v>98</v>
      </c>
      <c r="G115" s="272">
        <v>62</v>
      </c>
      <c r="H115" s="272">
        <v>36</v>
      </c>
      <c r="I115" s="272"/>
      <c r="J115" s="272">
        <v>91</v>
      </c>
      <c r="K115" s="272">
        <v>48</v>
      </c>
      <c r="L115" s="272">
        <v>43</v>
      </c>
      <c r="M115" s="272"/>
      <c r="N115" s="272">
        <v>29</v>
      </c>
      <c r="O115" s="272">
        <v>20</v>
      </c>
      <c r="P115" s="272">
        <v>9</v>
      </c>
      <c r="Q115" s="272"/>
      <c r="R115" s="272">
        <v>65</v>
      </c>
      <c r="S115" s="272">
        <v>37</v>
      </c>
      <c r="T115" s="272">
        <v>28</v>
      </c>
      <c r="U115" s="272"/>
      <c r="V115" s="272">
        <v>24</v>
      </c>
      <c r="W115" s="272">
        <v>16</v>
      </c>
      <c r="X115" s="272">
        <v>8</v>
      </c>
      <c r="Y115" s="272"/>
      <c r="Z115" s="272">
        <v>24</v>
      </c>
      <c r="AA115" s="272">
        <v>15</v>
      </c>
      <c r="AB115" s="272">
        <v>9</v>
      </c>
      <c r="AD115" s="108" t="s">
        <v>86</v>
      </c>
      <c r="AE115" s="103">
        <f t="shared" si="52"/>
        <v>4.7584818861414604</v>
      </c>
      <c r="AF115" s="103">
        <f t="shared" si="53"/>
        <v>5.7541412380122061</v>
      </c>
      <c r="AG115" s="103">
        <f t="shared" si="54"/>
        <v>3.7837837837837842</v>
      </c>
      <c r="AH115" s="143"/>
      <c r="AI115" s="103">
        <f t="shared" si="68"/>
        <v>7.2218128224023586</v>
      </c>
      <c r="AJ115" s="103">
        <f t="shared" si="69"/>
        <v>8.6713286713286699</v>
      </c>
      <c r="AK115" s="103">
        <f t="shared" si="70"/>
        <v>5.6074766355140184</v>
      </c>
      <c r="AL115" s="106"/>
      <c r="AM115" s="103">
        <f t="shared" si="71"/>
        <v>7.3151125401929269</v>
      </c>
      <c r="AN115" s="103">
        <f t="shared" si="72"/>
        <v>7.6677316293929714</v>
      </c>
      <c r="AO115" s="103">
        <f t="shared" si="73"/>
        <v>6.9579288025889969</v>
      </c>
      <c r="AP115" s="106"/>
      <c r="AQ115" s="103">
        <f t="shared" si="74"/>
        <v>3.0462184873949578</v>
      </c>
      <c r="AR115" s="103">
        <f t="shared" si="75"/>
        <v>3.9840637450199203</v>
      </c>
      <c r="AS115" s="103">
        <f t="shared" si="76"/>
        <v>2</v>
      </c>
      <c r="AT115" s="106"/>
      <c r="AU115" s="103">
        <f t="shared" si="55"/>
        <v>5.1221434200157603</v>
      </c>
      <c r="AV115" s="103">
        <f t="shared" si="56"/>
        <v>6.1461794019933551</v>
      </c>
      <c r="AW115" s="103">
        <f t="shared" si="57"/>
        <v>4.1979010494752629</v>
      </c>
      <c r="AX115" s="106"/>
      <c r="AY115" s="103">
        <f t="shared" si="58"/>
        <v>2.2367194780987885</v>
      </c>
      <c r="AZ115" s="103">
        <f t="shared" si="59"/>
        <v>3.0947775628626695</v>
      </c>
      <c r="BA115" s="103">
        <f t="shared" si="60"/>
        <v>1.4388489208633095</v>
      </c>
      <c r="BB115" s="143"/>
      <c r="BC115" s="103">
        <f t="shared" si="61"/>
        <v>2.2620169651272386</v>
      </c>
      <c r="BD115" s="103">
        <f t="shared" si="62"/>
        <v>3.1315240083507305</v>
      </c>
      <c r="BE115" s="103">
        <f t="shared" si="63"/>
        <v>1.5463917525773196</v>
      </c>
      <c r="BF115" s="102"/>
    </row>
    <row r="116" spans="1:58" ht="15" customHeight="1" x14ac:dyDescent="0.2">
      <c r="A116" s="108" t="s">
        <v>87</v>
      </c>
      <c r="B116" s="272">
        <v>205</v>
      </c>
      <c r="C116" s="272">
        <v>137</v>
      </c>
      <c r="D116" s="272">
        <v>68</v>
      </c>
      <c r="E116" s="272"/>
      <c r="F116" s="272">
        <v>66</v>
      </c>
      <c r="G116" s="272">
        <v>44</v>
      </c>
      <c r="H116" s="272">
        <v>22</v>
      </c>
      <c r="I116" s="272"/>
      <c r="J116" s="272">
        <v>62</v>
      </c>
      <c r="K116" s="272">
        <v>40</v>
      </c>
      <c r="L116" s="272">
        <v>22</v>
      </c>
      <c r="M116" s="272"/>
      <c r="N116" s="272">
        <v>22</v>
      </c>
      <c r="O116" s="272">
        <v>16</v>
      </c>
      <c r="P116" s="272">
        <v>6</v>
      </c>
      <c r="Q116" s="272"/>
      <c r="R116" s="272">
        <v>26</v>
      </c>
      <c r="S116" s="272">
        <v>18</v>
      </c>
      <c r="T116" s="272">
        <v>8</v>
      </c>
      <c r="U116" s="272"/>
      <c r="V116" s="272">
        <v>16</v>
      </c>
      <c r="W116" s="272">
        <v>10</v>
      </c>
      <c r="X116" s="272">
        <v>6</v>
      </c>
      <c r="Y116" s="272"/>
      <c r="Z116" s="272">
        <v>13</v>
      </c>
      <c r="AA116" s="272">
        <v>9</v>
      </c>
      <c r="AB116" s="272">
        <v>4</v>
      </c>
      <c r="AD116" s="108" t="s">
        <v>87</v>
      </c>
      <c r="AE116" s="103">
        <f t="shared" si="52"/>
        <v>6.4102564102564097</v>
      </c>
      <c r="AF116" s="103">
        <f t="shared" si="53"/>
        <v>8.430769230769231</v>
      </c>
      <c r="AG116" s="103">
        <f t="shared" si="54"/>
        <v>4.3229497774952321</v>
      </c>
      <c r="AH116" s="143"/>
      <c r="AI116" s="103">
        <f t="shared" si="68"/>
        <v>7.9806529625151157</v>
      </c>
      <c r="AJ116" s="103">
        <f t="shared" si="69"/>
        <v>10.208816705336426</v>
      </c>
      <c r="AK116" s="103">
        <f t="shared" si="70"/>
        <v>5.5555555555555554</v>
      </c>
      <c r="AL116" s="106"/>
      <c r="AM116" s="103">
        <f t="shared" si="71"/>
        <v>9.4801223241590211</v>
      </c>
      <c r="AN116" s="103">
        <f t="shared" si="72"/>
        <v>12.345679012345679</v>
      </c>
      <c r="AO116" s="103">
        <f t="shared" si="73"/>
        <v>6.666666666666667</v>
      </c>
      <c r="AP116" s="106"/>
      <c r="AQ116" s="103">
        <f t="shared" si="74"/>
        <v>3.9568345323741005</v>
      </c>
      <c r="AR116" s="103">
        <f t="shared" si="75"/>
        <v>5.7142857142857144</v>
      </c>
      <c r="AS116" s="103">
        <f t="shared" si="76"/>
        <v>2.1739130434782608</v>
      </c>
      <c r="AT116" s="106"/>
      <c r="AU116" s="103">
        <f t="shared" si="55"/>
        <v>5.5793991416309012</v>
      </c>
      <c r="AV116" s="103">
        <f t="shared" si="56"/>
        <v>7.2580645161290329</v>
      </c>
      <c r="AW116" s="103">
        <f t="shared" si="57"/>
        <v>3.669724770642202</v>
      </c>
      <c r="AX116" s="106"/>
      <c r="AY116" s="103">
        <f t="shared" si="58"/>
        <v>4.1025641025641022</v>
      </c>
      <c r="AZ116" s="103">
        <f t="shared" si="59"/>
        <v>5.5248618784530388</v>
      </c>
      <c r="BA116" s="103">
        <f t="shared" si="60"/>
        <v>2.8708133971291865</v>
      </c>
      <c r="BB116" s="143"/>
      <c r="BC116" s="103">
        <f t="shared" si="61"/>
        <v>4.2622950819672125</v>
      </c>
      <c r="BD116" s="103">
        <f t="shared" si="62"/>
        <v>5.5900621118012426</v>
      </c>
      <c r="BE116" s="103">
        <f t="shared" si="63"/>
        <v>2.7777777777777777</v>
      </c>
      <c r="BF116" s="102"/>
    </row>
    <row r="117" spans="1:58" ht="15" customHeight="1" x14ac:dyDescent="0.2">
      <c r="A117" s="108" t="s">
        <v>88</v>
      </c>
      <c r="B117" s="272">
        <v>424</v>
      </c>
      <c r="C117" s="272">
        <v>245</v>
      </c>
      <c r="D117" s="272">
        <v>179</v>
      </c>
      <c r="E117" s="272"/>
      <c r="F117" s="272">
        <v>156</v>
      </c>
      <c r="G117" s="272">
        <v>97</v>
      </c>
      <c r="H117" s="272">
        <v>59</v>
      </c>
      <c r="I117" s="272"/>
      <c r="J117" s="272">
        <v>104</v>
      </c>
      <c r="K117" s="272">
        <v>54</v>
      </c>
      <c r="L117" s="272">
        <v>50</v>
      </c>
      <c r="M117" s="272"/>
      <c r="N117" s="272">
        <v>47</v>
      </c>
      <c r="O117" s="272">
        <v>26</v>
      </c>
      <c r="P117" s="272">
        <v>21</v>
      </c>
      <c r="Q117" s="272"/>
      <c r="R117" s="272">
        <v>71</v>
      </c>
      <c r="S117" s="272">
        <v>46</v>
      </c>
      <c r="T117" s="272">
        <v>25</v>
      </c>
      <c r="U117" s="272"/>
      <c r="V117" s="272">
        <v>26</v>
      </c>
      <c r="W117" s="272">
        <v>13</v>
      </c>
      <c r="X117" s="272">
        <v>13</v>
      </c>
      <c r="Y117" s="272"/>
      <c r="Z117" s="272">
        <v>20</v>
      </c>
      <c r="AA117" s="272">
        <v>9</v>
      </c>
      <c r="AB117" s="272">
        <v>11</v>
      </c>
      <c r="AD117" s="108" t="s">
        <v>88</v>
      </c>
      <c r="AE117" s="103">
        <f t="shared" si="52"/>
        <v>5.9567294183759483</v>
      </c>
      <c r="AF117" s="103">
        <f t="shared" si="53"/>
        <v>7.0707070707070701</v>
      </c>
      <c r="AG117" s="103">
        <f t="shared" si="54"/>
        <v>4.9000821242814121</v>
      </c>
      <c r="AH117" s="143"/>
      <c r="AI117" s="103">
        <f t="shared" si="68"/>
        <v>9.6894409937888195</v>
      </c>
      <c r="AJ117" s="103">
        <f t="shared" si="69"/>
        <v>11.771844660194175</v>
      </c>
      <c r="AK117" s="103">
        <f t="shared" si="70"/>
        <v>7.5063613231552164</v>
      </c>
      <c r="AL117" s="106"/>
      <c r="AM117" s="103">
        <f t="shared" si="71"/>
        <v>7.6583210603829164</v>
      </c>
      <c r="AN117" s="103">
        <f t="shared" si="72"/>
        <v>8.3720930232558146</v>
      </c>
      <c r="AO117" s="103">
        <f t="shared" si="73"/>
        <v>7.0126227208976157</v>
      </c>
      <c r="AP117" s="106"/>
      <c r="AQ117" s="103">
        <f t="shared" si="74"/>
        <v>3.6949685534591192</v>
      </c>
      <c r="AR117" s="103">
        <f t="shared" si="75"/>
        <v>4.1935483870967749</v>
      </c>
      <c r="AS117" s="103">
        <f t="shared" si="76"/>
        <v>3.2208588957055215</v>
      </c>
      <c r="AT117" s="106"/>
      <c r="AU117" s="103">
        <f t="shared" si="55"/>
        <v>6.5018315018315027</v>
      </c>
      <c r="AV117" s="103">
        <f t="shared" si="56"/>
        <v>8.5661080074487899</v>
      </c>
      <c r="AW117" s="103">
        <f t="shared" si="57"/>
        <v>4.5045045045045047</v>
      </c>
      <c r="AX117" s="106"/>
      <c r="AY117" s="103">
        <f t="shared" si="58"/>
        <v>2.7253668763102725</v>
      </c>
      <c r="AZ117" s="103">
        <f t="shared" si="59"/>
        <v>2.8824833702882482</v>
      </c>
      <c r="BA117" s="103">
        <f t="shared" si="60"/>
        <v>2.5844930417495031</v>
      </c>
      <c r="BB117" s="143"/>
      <c r="BC117" s="103">
        <f t="shared" si="61"/>
        <v>2.4038461538461542</v>
      </c>
      <c r="BD117" s="103">
        <f t="shared" si="62"/>
        <v>2.3195876288659796</v>
      </c>
      <c r="BE117" s="103">
        <f t="shared" si="63"/>
        <v>2.4774774774774775</v>
      </c>
      <c r="BF117" s="102"/>
    </row>
    <row r="118" spans="1:58" ht="15" customHeight="1" x14ac:dyDescent="0.2">
      <c r="A118" s="108" t="s">
        <v>89</v>
      </c>
      <c r="B118" s="272">
        <v>189</v>
      </c>
      <c r="C118" s="272">
        <v>101</v>
      </c>
      <c r="D118" s="272">
        <v>88</v>
      </c>
      <c r="E118" s="272"/>
      <c r="F118" s="272">
        <v>87</v>
      </c>
      <c r="G118" s="272">
        <v>51</v>
      </c>
      <c r="H118" s="272">
        <v>36</v>
      </c>
      <c r="I118" s="272"/>
      <c r="J118" s="272">
        <v>43</v>
      </c>
      <c r="K118" s="272">
        <v>21</v>
      </c>
      <c r="L118" s="272">
        <v>22</v>
      </c>
      <c r="M118" s="272"/>
      <c r="N118" s="272">
        <v>14</v>
      </c>
      <c r="O118" s="272">
        <v>1</v>
      </c>
      <c r="P118" s="272">
        <v>13</v>
      </c>
      <c r="Q118" s="272"/>
      <c r="R118" s="272">
        <v>25</v>
      </c>
      <c r="S118" s="272">
        <v>15</v>
      </c>
      <c r="T118" s="272">
        <v>10</v>
      </c>
      <c r="U118" s="272"/>
      <c r="V118" s="272">
        <v>18</v>
      </c>
      <c r="W118" s="272">
        <v>11</v>
      </c>
      <c r="X118" s="272">
        <v>7</v>
      </c>
      <c r="Y118" s="272"/>
      <c r="Z118" s="272">
        <v>2</v>
      </c>
      <c r="AA118" s="272">
        <v>2</v>
      </c>
      <c r="AB118" s="272">
        <v>0</v>
      </c>
      <c r="AD118" s="108" t="s">
        <v>89</v>
      </c>
      <c r="AE118" s="103">
        <f t="shared" si="52"/>
        <v>11.731843575418994</v>
      </c>
      <c r="AF118" s="103">
        <f t="shared" si="53"/>
        <v>13.931034482758619</v>
      </c>
      <c r="AG118" s="103">
        <f t="shared" si="54"/>
        <v>9.932279909706546</v>
      </c>
      <c r="AH118" s="143"/>
      <c r="AI118" s="103">
        <f t="shared" si="68"/>
        <v>21.75</v>
      </c>
      <c r="AJ118" s="103">
        <f t="shared" si="69"/>
        <v>26.424870466321241</v>
      </c>
      <c r="AK118" s="103">
        <f t="shared" si="70"/>
        <v>17.391304347826086</v>
      </c>
      <c r="AL118" s="106"/>
      <c r="AM118" s="103">
        <f t="shared" si="71"/>
        <v>12.35632183908046</v>
      </c>
      <c r="AN118" s="103">
        <f t="shared" si="72"/>
        <v>13.043478260869565</v>
      </c>
      <c r="AO118" s="103">
        <f t="shared" si="73"/>
        <v>11.76470588235294</v>
      </c>
      <c r="AP118" s="106"/>
      <c r="AQ118" s="103">
        <f t="shared" si="74"/>
        <v>5.1282051282051277</v>
      </c>
      <c r="AR118" s="103">
        <f t="shared" si="75"/>
        <v>0.89285714285714279</v>
      </c>
      <c r="AS118" s="103">
        <f t="shared" si="76"/>
        <v>8.0745341614906838</v>
      </c>
      <c r="AT118" s="106"/>
      <c r="AU118" s="103">
        <f t="shared" si="55"/>
        <v>11.210762331838566</v>
      </c>
      <c r="AV118" s="103">
        <f t="shared" si="56"/>
        <v>13.392857142857142</v>
      </c>
      <c r="AW118" s="103">
        <f t="shared" si="57"/>
        <v>9.0090090090090094</v>
      </c>
      <c r="AX118" s="106"/>
      <c r="AY118" s="103">
        <f t="shared" si="58"/>
        <v>10.650887573964498</v>
      </c>
      <c r="AZ118" s="103">
        <f t="shared" si="59"/>
        <v>15.492957746478872</v>
      </c>
      <c r="BA118" s="103">
        <f t="shared" si="60"/>
        <v>7.1428571428571423</v>
      </c>
      <c r="BB118" s="143"/>
      <c r="BC118" s="103">
        <f t="shared" si="61"/>
        <v>1.0101010101010102</v>
      </c>
      <c r="BD118" s="103">
        <f t="shared" si="62"/>
        <v>2.6315789473684208</v>
      </c>
      <c r="BE118" s="103">
        <f t="shared" si="63"/>
        <v>0</v>
      </c>
      <c r="BF118" s="102"/>
    </row>
    <row r="119" spans="1:58" ht="15" customHeight="1" x14ac:dyDescent="0.2">
      <c r="A119" s="154" t="s">
        <v>90</v>
      </c>
      <c r="B119" s="272">
        <v>388</v>
      </c>
      <c r="C119" s="272">
        <v>242</v>
      </c>
      <c r="D119" s="272">
        <v>146</v>
      </c>
      <c r="E119" s="272"/>
      <c r="F119" s="272">
        <v>94</v>
      </c>
      <c r="G119" s="272">
        <v>70</v>
      </c>
      <c r="H119" s="272">
        <v>24</v>
      </c>
      <c r="I119" s="272"/>
      <c r="J119" s="272">
        <v>97</v>
      </c>
      <c r="K119" s="272">
        <v>57</v>
      </c>
      <c r="L119" s="272">
        <v>40</v>
      </c>
      <c r="M119" s="272"/>
      <c r="N119" s="272">
        <v>24</v>
      </c>
      <c r="O119" s="272">
        <v>15</v>
      </c>
      <c r="P119" s="272">
        <v>9</v>
      </c>
      <c r="Q119" s="272"/>
      <c r="R119" s="272">
        <v>132</v>
      </c>
      <c r="S119" s="272">
        <v>71</v>
      </c>
      <c r="T119" s="272">
        <v>61</v>
      </c>
      <c r="U119" s="272"/>
      <c r="V119" s="272">
        <v>24</v>
      </c>
      <c r="W119" s="272">
        <v>17</v>
      </c>
      <c r="X119" s="272">
        <v>7</v>
      </c>
      <c r="Y119" s="272"/>
      <c r="Z119" s="272">
        <v>17</v>
      </c>
      <c r="AA119" s="272">
        <v>12</v>
      </c>
      <c r="AB119" s="272">
        <v>5</v>
      </c>
      <c r="AD119" s="154" t="s">
        <v>90</v>
      </c>
      <c r="AE119" s="103">
        <f t="shared" si="52"/>
        <v>6.1324482377113956</v>
      </c>
      <c r="AF119" s="103">
        <f t="shared" si="53"/>
        <v>7.4461538461538463</v>
      </c>
      <c r="AG119" s="103">
        <f t="shared" si="54"/>
        <v>4.7448813779655508</v>
      </c>
      <c r="AH119" s="143"/>
      <c r="AI119" s="103">
        <f t="shared" si="68"/>
        <v>7.8859060402684564</v>
      </c>
      <c r="AJ119" s="103">
        <f t="shared" si="69"/>
        <v>11.075949367088606</v>
      </c>
      <c r="AK119" s="103">
        <f t="shared" si="70"/>
        <v>4.2857142857142856</v>
      </c>
      <c r="AL119" s="106"/>
      <c r="AM119" s="103">
        <f t="shared" si="71"/>
        <v>9.3810444874274665</v>
      </c>
      <c r="AN119" s="103">
        <f t="shared" si="72"/>
        <v>10.142348754448399</v>
      </c>
      <c r="AO119" s="103">
        <f t="shared" si="73"/>
        <v>8.4745762711864394</v>
      </c>
      <c r="AP119" s="106"/>
      <c r="AQ119" s="103">
        <f t="shared" si="74"/>
        <v>2.5862068965517242</v>
      </c>
      <c r="AR119" s="103">
        <f t="shared" si="75"/>
        <v>3.0864197530864197</v>
      </c>
      <c r="AS119" s="103">
        <f t="shared" si="76"/>
        <v>2.0361990950226243</v>
      </c>
      <c r="AT119" s="106"/>
      <c r="AU119" s="103">
        <f t="shared" si="55"/>
        <v>10.320562939796716</v>
      </c>
      <c r="AV119" s="103">
        <f t="shared" si="56"/>
        <v>11.181102362204724</v>
      </c>
      <c r="AW119" s="103">
        <f t="shared" si="57"/>
        <v>9.4720496894409933</v>
      </c>
      <c r="AX119" s="106"/>
      <c r="AY119" s="103">
        <f t="shared" si="58"/>
        <v>2.510460251046025</v>
      </c>
      <c r="AZ119" s="103">
        <f t="shared" si="59"/>
        <v>3.6170212765957444</v>
      </c>
      <c r="BA119" s="103">
        <f t="shared" si="60"/>
        <v>1.440329218106996</v>
      </c>
      <c r="BB119" s="143"/>
      <c r="BC119" s="103">
        <f t="shared" si="61"/>
        <v>1.812366737739872</v>
      </c>
      <c r="BD119" s="103">
        <f t="shared" si="62"/>
        <v>2.5806451612903225</v>
      </c>
      <c r="BE119" s="103">
        <f t="shared" si="63"/>
        <v>1.0570824524312896</v>
      </c>
      <c r="BF119" s="102"/>
    </row>
    <row r="120" spans="1:58" ht="15" customHeight="1" x14ac:dyDescent="0.2">
      <c r="A120" s="108" t="s">
        <v>91</v>
      </c>
      <c r="B120" s="272">
        <v>36</v>
      </c>
      <c r="C120" s="272">
        <v>26</v>
      </c>
      <c r="D120" s="272">
        <v>10</v>
      </c>
      <c r="E120" s="272"/>
      <c r="F120" s="272">
        <v>16</v>
      </c>
      <c r="G120" s="272">
        <v>12</v>
      </c>
      <c r="H120" s="272">
        <v>4</v>
      </c>
      <c r="I120" s="272"/>
      <c r="J120" s="272">
        <v>11</v>
      </c>
      <c r="K120" s="272">
        <v>7</v>
      </c>
      <c r="L120" s="272">
        <v>4</v>
      </c>
      <c r="M120" s="272"/>
      <c r="N120" s="272">
        <v>0</v>
      </c>
      <c r="O120" s="272">
        <v>0</v>
      </c>
      <c r="P120" s="272">
        <v>0</v>
      </c>
      <c r="Q120" s="272"/>
      <c r="R120" s="272">
        <v>5</v>
      </c>
      <c r="S120" s="272">
        <v>4</v>
      </c>
      <c r="T120" s="272">
        <v>1</v>
      </c>
      <c r="U120" s="272"/>
      <c r="V120" s="272">
        <v>1</v>
      </c>
      <c r="W120" s="272">
        <v>1</v>
      </c>
      <c r="X120" s="272">
        <v>0</v>
      </c>
      <c r="Y120" s="272"/>
      <c r="Z120" s="272">
        <v>3</v>
      </c>
      <c r="AA120" s="272">
        <v>2</v>
      </c>
      <c r="AB120" s="272">
        <v>1</v>
      </c>
      <c r="AD120" s="108" t="s">
        <v>91</v>
      </c>
      <c r="AE120" s="103">
        <f t="shared" si="52"/>
        <v>4.5226130653266337</v>
      </c>
      <c r="AF120" s="103">
        <f t="shared" si="53"/>
        <v>6.435643564356436</v>
      </c>
      <c r="AG120" s="103">
        <f t="shared" si="54"/>
        <v>2.5510204081632653</v>
      </c>
      <c r="AH120" s="143"/>
      <c r="AI120" s="103">
        <f t="shared" si="68"/>
        <v>8.2474226804123703</v>
      </c>
      <c r="AJ120" s="103">
        <f t="shared" si="69"/>
        <v>11.111111111111111</v>
      </c>
      <c r="AK120" s="103">
        <f t="shared" si="70"/>
        <v>4.6511627906976747</v>
      </c>
      <c r="AL120" s="106"/>
      <c r="AM120" s="103">
        <f t="shared" si="71"/>
        <v>7.1428571428571423</v>
      </c>
      <c r="AN120" s="103">
        <f t="shared" si="72"/>
        <v>10.144927536231885</v>
      </c>
      <c r="AO120" s="103">
        <f t="shared" si="73"/>
        <v>4.7058823529411766</v>
      </c>
      <c r="AP120" s="106"/>
      <c r="AQ120" s="103">
        <f t="shared" si="74"/>
        <v>0</v>
      </c>
      <c r="AR120" s="103">
        <f t="shared" si="75"/>
        <v>0</v>
      </c>
      <c r="AS120" s="103">
        <f t="shared" si="76"/>
        <v>0</v>
      </c>
      <c r="AT120" s="106"/>
      <c r="AU120" s="103">
        <f t="shared" si="55"/>
        <v>4.5871559633027523</v>
      </c>
      <c r="AV120" s="103">
        <f t="shared" si="56"/>
        <v>7.5471698113207548</v>
      </c>
      <c r="AW120" s="103">
        <f t="shared" si="57"/>
        <v>1.7857142857142856</v>
      </c>
      <c r="AX120" s="106"/>
      <c r="AY120" s="103">
        <f t="shared" si="58"/>
        <v>0.96153846153846156</v>
      </c>
      <c r="AZ120" s="103">
        <f t="shared" si="59"/>
        <v>1.639344262295082</v>
      </c>
      <c r="BA120" s="103">
        <f t="shared" si="60"/>
        <v>0</v>
      </c>
      <c r="BB120" s="143"/>
      <c r="BC120" s="103">
        <f t="shared" si="61"/>
        <v>2.5862068965517242</v>
      </c>
      <c r="BD120" s="103">
        <f t="shared" si="62"/>
        <v>3.4482758620689653</v>
      </c>
      <c r="BE120" s="103">
        <f t="shared" si="63"/>
        <v>1.7241379310344827</v>
      </c>
      <c r="BF120" s="102"/>
    </row>
    <row r="121" spans="1:58" ht="15" customHeight="1" x14ac:dyDescent="0.2">
      <c r="A121" s="108" t="s">
        <v>92</v>
      </c>
      <c r="B121" s="272">
        <v>109</v>
      </c>
      <c r="C121" s="272">
        <v>66</v>
      </c>
      <c r="D121" s="272">
        <v>43</v>
      </c>
      <c r="E121" s="272"/>
      <c r="F121" s="272">
        <v>6</v>
      </c>
      <c r="G121" s="272">
        <v>5</v>
      </c>
      <c r="H121" s="272">
        <v>1</v>
      </c>
      <c r="I121" s="272"/>
      <c r="J121" s="272">
        <v>26</v>
      </c>
      <c r="K121" s="272">
        <v>16</v>
      </c>
      <c r="L121" s="272">
        <v>10</v>
      </c>
      <c r="M121" s="272"/>
      <c r="N121" s="272">
        <v>10</v>
      </c>
      <c r="O121" s="272">
        <v>6</v>
      </c>
      <c r="P121" s="272">
        <v>4</v>
      </c>
      <c r="Q121" s="272"/>
      <c r="R121" s="272">
        <v>37</v>
      </c>
      <c r="S121" s="272">
        <v>20</v>
      </c>
      <c r="T121" s="272">
        <v>17</v>
      </c>
      <c r="U121" s="272"/>
      <c r="V121" s="272">
        <v>23</v>
      </c>
      <c r="W121" s="272">
        <v>14</v>
      </c>
      <c r="X121" s="272">
        <v>9</v>
      </c>
      <c r="Y121" s="272"/>
      <c r="Z121" s="272">
        <v>7</v>
      </c>
      <c r="AA121" s="272">
        <v>5</v>
      </c>
      <c r="AB121" s="272">
        <v>2</v>
      </c>
      <c r="AD121" s="108" t="s">
        <v>92</v>
      </c>
      <c r="AE121" s="103">
        <f t="shared" si="52"/>
        <v>1.9714234038705007</v>
      </c>
      <c r="AF121" s="103">
        <f t="shared" si="53"/>
        <v>2.5771183131589224</v>
      </c>
      <c r="AG121" s="103">
        <f t="shared" si="54"/>
        <v>1.448787061994609</v>
      </c>
      <c r="AH121" s="143"/>
      <c r="AI121" s="103">
        <f t="shared" si="68"/>
        <v>0.91185410334346495</v>
      </c>
      <c r="AJ121" s="103">
        <f t="shared" si="69"/>
        <v>1.4749262536873156</v>
      </c>
      <c r="AK121" s="103">
        <f t="shared" si="70"/>
        <v>0.31347962382445138</v>
      </c>
      <c r="AL121" s="106"/>
      <c r="AM121" s="103">
        <f t="shared" si="71"/>
        <v>3.8235294117647061</v>
      </c>
      <c r="AN121" s="103">
        <f t="shared" si="72"/>
        <v>5.2459016393442619</v>
      </c>
      <c r="AO121" s="103">
        <f t="shared" si="73"/>
        <v>2.666666666666667</v>
      </c>
      <c r="AP121" s="106"/>
      <c r="AQ121" s="103">
        <f t="shared" si="74"/>
        <v>1.6949152542372881</v>
      </c>
      <c r="AR121" s="103">
        <f t="shared" si="75"/>
        <v>2.0979020979020979</v>
      </c>
      <c r="AS121" s="103">
        <f t="shared" si="76"/>
        <v>1.3157894736842104</v>
      </c>
      <c r="AT121" s="106"/>
      <c r="AU121" s="103">
        <f t="shared" si="55"/>
        <v>2.8483448806774438</v>
      </c>
      <c r="AV121" s="103">
        <f t="shared" si="56"/>
        <v>3.2467532467532463</v>
      </c>
      <c r="AW121" s="103">
        <f t="shared" si="57"/>
        <v>2.4890190336749636</v>
      </c>
      <c r="AX121" s="106"/>
      <c r="AY121" s="103">
        <f t="shared" si="58"/>
        <v>1.9658119658119657</v>
      </c>
      <c r="AZ121" s="103">
        <f t="shared" si="59"/>
        <v>2.6923076923076925</v>
      </c>
      <c r="BA121" s="103">
        <f t="shared" si="60"/>
        <v>1.3846153846153846</v>
      </c>
      <c r="BB121" s="143"/>
      <c r="BC121" s="103">
        <f t="shared" si="61"/>
        <v>0.61837455830388688</v>
      </c>
      <c r="BD121" s="103">
        <f t="shared" si="62"/>
        <v>1.0101010101010102</v>
      </c>
      <c r="BE121" s="103">
        <f t="shared" si="63"/>
        <v>0.31397174254317112</v>
      </c>
      <c r="BF121" s="102"/>
    </row>
    <row r="122" spans="1:58" ht="15" customHeight="1" x14ac:dyDescent="0.2">
      <c r="A122" s="108" t="s">
        <v>93</v>
      </c>
      <c r="B122" s="272">
        <v>34</v>
      </c>
      <c r="C122" s="272">
        <v>20</v>
      </c>
      <c r="D122" s="272">
        <v>14</v>
      </c>
      <c r="E122" s="272"/>
      <c r="F122" s="272">
        <v>15</v>
      </c>
      <c r="G122" s="272">
        <v>8</v>
      </c>
      <c r="H122" s="272">
        <v>7</v>
      </c>
      <c r="I122" s="272"/>
      <c r="J122" s="272">
        <v>8</v>
      </c>
      <c r="K122" s="272">
        <v>5</v>
      </c>
      <c r="L122" s="272">
        <v>3</v>
      </c>
      <c r="M122" s="272"/>
      <c r="N122" s="272">
        <v>1</v>
      </c>
      <c r="O122" s="272">
        <v>1</v>
      </c>
      <c r="P122" s="272">
        <v>0</v>
      </c>
      <c r="Q122" s="272"/>
      <c r="R122" s="272">
        <v>4</v>
      </c>
      <c r="S122" s="272">
        <v>3</v>
      </c>
      <c r="T122" s="272">
        <v>1</v>
      </c>
      <c r="U122" s="272"/>
      <c r="V122" s="272">
        <v>2</v>
      </c>
      <c r="W122" s="272">
        <v>1</v>
      </c>
      <c r="X122" s="272">
        <v>1</v>
      </c>
      <c r="Y122" s="272"/>
      <c r="Z122" s="272">
        <v>4</v>
      </c>
      <c r="AA122" s="272">
        <v>2</v>
      </c>
      <c r="AB122" s="272">
        <v>2</v>
      </c>
      <c r="AD122" s="108" t="s">
        <v>93</v>
      </c>
      <c r="AE122" s="103">
        <f t="shared" si="52"/>
        <v>3.5490605427974948</v>
      </c>
      <c r="AF122" s="103">
        <f t="shared" si="53"/>
        <v>4.1407867494824018</v>
      </c>
      <c r="AG122" s="103">
        <f t="shared" si="54"/>
        <v>2.9473684210526314</v>
      </c>
      <c r="AH122" s="143"/>
      <c r="AI122" s="103">
        <f t="shared" si="68"/>
        <v>5.1546391752577314</v>
      </c>
      <c r="AJ122" s="103">
        <f t="shared" si="69"/>
        <v>4.9079754601226995</v>
      </c>
      <c r="AK122" s="103">
        <f t="shared" si="70"/>
        <v>5.46875</v>
      </c>
      <c r="AL122" s="106"/>
      <c r="AM122" s="103">
        <f t="shared" si="71"/>
        <v>3.8095238095238098</v>
      </c>
      <c r="AN122" s="103">
        <f t="shared" si="72"/>
        <v>5.2083333333333339</v>
      </c>
      <c r="AO122" s="103">
        <f t="shared" si="73"/>
        <v>2.6315789473684208</v>
      </c>
      <c r="AP122" s="106"/>
      <c r="AQ122" s="103">
        <f t="shared" si="74"/>
        <v>0.68965517241379315</v>
      </c>
      <c r="AR122" s="103">
        <f t="shared" si="75"/>
        <v>1.4492753623188406</v>
      </c>
      <c r="AS122" s="103">
        <f t="shared" si="76"/>
        <v>0</v>
      </c>
      <c r="AT122" s="106"/>
      <c r="AU122" s="103">
        <f t="shared" si="55"/>
        <v>3.1007751937984498</v>
      </c>
      <c r="AV122" s="103">
        <f t="shared" si="56"/>
        <v>4.6875</v>
      </c>
      <c r="AW122" s="103">
        <f t="shared" si="57"/>
        <v>1.5384615384615385</v>
      </c>
      <c r="AX122" s="106"/>
      <c r="AY122" s="103">
        <f t="shared" si="58"/>
        <v>2.0408163265306123</v>
      </c>
      <c r="AZ122" s="103">
        <f t="shared" si="59"/>
        <v>2.2727272727272729</v>
      </c>
      <c r="BA122" s="103">
        <f t="shared" si="60"/>
        <v>1.8518518518518516</v>
      </c>
      <c r="BB122" s="143"/>
      <c r="BC122" s="103">
        <f t="shared" si="61"/>
        <v>4.7058823529411766</v>
      </c>
      <c r="BD122" s="103">
        <f t="shared" si="62"/>
        <v>4.2553191489361701</v>
      </c>
      <c r="BE122" s="103">
        <f t="shared" si="63"/>
        <v>5.2631578947368416</v>
      </c>
      <c r="BF122" s="102"/>
    </row>
    <row r="123" spans="1:58" ht="15" customHeight="1" x14ac:dyDescent="0.2">
      <c r="A123" s="108" t="s">
        <v>94</v>
      </c>
      <c r="B123" s="272">
        <v>83</v>
      </c>
      <c r="C123" s="272">
        <v>50</v>
      </c>
      <c r="D123" s="272">
        <v>33</v>
      </c>
      <c r="E123" s="272"/>
      <c r="F123" s="272">
        <v>36</v>
      </c>
      <c r="G123" s="272">
        <v>22</v>
      </c>
      <c r="H123" s="272">
        <v>14</v>
      </c>
      <c r="I123" s="272"/>
      <c r="J123" s="272">
        <v>18</v>
      </c>
      <c r="K123" s="272">
        <v>12</v>
      </c>
      <c r="L123" s="272">
        <v>6</v>
      </c>
      <c r="M123" s="272"/>
      <c r="N123" s="272">
        <v>16</v>
      </c>
      <c r="O123" s="272">
        <v>7</v>
      </c>
      <c r="P123" s="272">
        <v>9</v>
      </c>
      <c r="Q123" s="272"/>
      <c r="R123" s="272">
        <v>3</v>
      </c>
      <c r="S123" s="272">
        <v>2</v>
      </c>
      <c r="T123" s="272">
        <v>1</v>
      </c>
      <c r="U123" s="272"/>
      <c r="V123" s="272">
        <v>2</v>
      </c>
      <c r="W123" s="272">
        <v>1</v>
      </c>
      <c r="X123" s="272">
        <v>1</v>
      </c>
      <c r="Y123" s="272"/>
      <c r="Z123" s="272">
        <v>8</v>
      </c>
      <c r="AA123" s="272">
        <v>6</v>
      </c>
      <c r="AB123" s="272">
        <v>2</v>
      </c>
      <c r="AD123" s="108" t="s">
        <v>94</v>
      </c>
      <c r="AE123" s="103">
        <f t="shared" si="52"/>
        <v>4.3206663196251949</v>
      </c>
      <c r="AF123" s="103">
        <f t="shared" si="53"/>
        <v>5.1334702258726894</v>
      </c>
      <c r="AG123" s="103">
        <f t="shared" si="54"/>
        <v>3.4846884899683213</v>
      </c>
      <c r="AH123" s="143"/>
      <c r="AI123" s="103">
        <f t="shared" si="68"/>
        <v>6.5454545454545459</v>
      </c>
      <c r="AJ123" s="103">
        <f t="shared" si="69"/>
        <v>7.6124567474048446</v>
      </c>
      <c r="AK123" s="103">
        <f t="shared" si="70"/>
        <v>5.3639846743295019</v>
      </c>
      <c r="AL123" s="106"/>
      <c r="AM123" s="103">
        <f t="shared" si="71"/>
        <v>4.1474654377880187</v>
      </c>
      <c r="AN123" s="103">
        <f t="shared" si="72"/>
        <v>5.2631578947368416</v>
      </c>
      <c r="AO123" s="103">
        <f t="shared" si="73"/>
        <v>2.912621359223301</v>
      </c>
      <c r="AP123" s="106"/>
      <c r="AQ123" s="103">
        <f t="shared" si="74"/>
        <v>5.8181818181818183</v>
      </c>
      <c r="AR123" s="103">
        <f t="shared" si="75"/>
        <v>5.1470588235294112</v>
      </c>
      <c r="AS123" s="103">
        <f t="shared" si="76"/>
        <v>6.4748201438848918</v>
      </c>
      <c r="AT123" s="106"/>
      <c r="AU123" s="103">
        <f t="shared" si="55"/>
        <v>1.0869565217391304</v>
      </c>
      <c r="AV123" s="103">
        <f t="shared" si="56"/>
        <v>1.4492753623188406</v>
      </c>
      <c r="AW123" s="103">
        <f t="shared" si="57"/>
        <v>0.72463768115942029</v>
      </c>
      <c r="AX123" s="106"/>
      <c r="AY123" s="103">
        <f t="shared" si="58"/>
        <v>1.1494252873563218</v>
      </c>
      <c r="AZ123" s="103">
        <f t="shared" si="59"/>
        <v>1.1904761904761905</v>
      </c>
      <c r="BA123" s="103">
        <f t="shared" si="60"/>
        <v>1.1111111111111112</v>
      </c>
      <c r="BB123" s="143"/>
      <c r="BC123" s="103">
        <f t="shared" si="61"/>
        <v>3.7735849056603774</v>
      </c>
      <c r="BD123" s="103">
        <f t="shared" si="62"/>
        <v>6.0606060606060606</v>
      </c>
      <c r="BE123" s="103">
        <f t="shared" si="63"/>
        <v>1.7699115044247788</v>
      </c>
      <c r="BF123" s="102"/>
    </row>
    <row r="124" spans="1:58" ht="15" customHeight="1" x14ac:dyDescent="0.2">
      <c r="A124" s="108" t="s">
        <v>95</v>
      </c>
      <c r="B124" s="272">
        <v>148</v>
      </c>
      <c r="C124" s="272">
        <v>102</v>
      </c>
      <c r="D124" s="272">
        <v>46</v>
      </c>
      <c r="E124" s="272"/>
      <c r="F124" s="272">
        <v>29</v>
      </c>
      <c r="G124" s="272">
        <v>21</v>
      </c>
      <c r="H124" s="272">
        <v>8</v>
      </c>
      <c r="I124" s="272"/>
      <c r="J124" s="272">
        <v>44</v>
      </c>
      <c r="K124" s="272">
        <v>26</v>
      </c>
      <c r="L124" s="272">
        <v>18</v>
      </c>
      <c r="M124" s="272"/>
      <c r="N124" s="272">
        <v>22</v>
      </c>
      <c r="O124" s="272">
        <v>10</v>
      </c>
      <c r="P124" s="272">
        <v>12</v>
      </c>
      <c r="Q124" s="272"/>
      <c r="R124" s="272">
        <v>23</v>
      </c>
      <c r="S124" s="272">
        <v>18</v>
      </c>
      <c r="T124" s="272">
        <v>5</v>
      </c>
      <c r="U124" s="272"/>
      <c r="V124" s="272">
        <v>17</v>
      </c>
      <c r="W124" s="272">
        <v>15</v>
      </c>
      <c r="X124" s="272">
        <v>2</v>
      </c>
      <c r="Y124" s="272"/>
      <c r="Z124" s="272">
        <v>13</v>
      </c>
      <c r="AA124" s="272">
        <v>12</v>
      </c>
      <c r="AB124" s="272">
        <v>1</v>
      </c>
      <c r="AD124" s="108" t="s">
        <v>95</v>
      </c>
      <c r="AE124" s="103">
        <f t="shared" si="52"/>
        <v>5.6402439024390247</v>
      </c>
      <c r="AF124" s="103">
        <f t="shared" si="53"/>
        <v>7.617625093353249</v>
      </c>
      <c r="AG124" s="103">
        <f t="shared" si="54"/>
        <v>3.5797665369649803</v>
      </c>
      <c r="AH124" s="143"/>
      <c r="AI124" s="103">
        <f t="shared" si="68"/>
        <v>5.5133079847908748</v>
      </c>
      <c r="AJ124" s="103">
        <f t="shared" si="69"/>
        <v>7.1186440677966107</v>
      </c>
      <c r="AK124" s="103">
        <f t="shared" si="70"/>
        <v>3.4632034632034632</v>
      </c>
      <c r="AL124" s="106"/>
      <c r="AM124" s="103">
        <f t="shared" si="71"/>
        <v>8.6105675146771041</v>
      </c>
      <c r="AN124" s="103">
        <f t="shared" si="72"/>
        <v>9.9236641221374047</v>
      </c>
      <c r="AO124" s="103">
        <f t="shared" si="73"/>
        <v>7.2289156626506017</v>
      </c>
      <c r="AP124" s="106"/>
      <c r="AQ124" s="103">
        <f t="shared" si="74"/>
        <v>4.9773755656108598</v>
      </c>
      <c r="AR124" s="103">
        <f t="shared" si="75"/>
        <v>4.5454545454545459</v>
      </c>
      <c r="AS124" s="103">
        <f t="shared" si="76"/>
        <v>5.4054054054054053</v>
      </c>
      <c r="AT124" s="106"/>
      <c r="AU124" s="103">
        <f t="shared" si="55"/>
        <v>5.0772626931567331</v>
      </c>
      <c r="AV124" s="103">
        <f t="shared" si="56"/>
        <v>8</v>
      </c>
      <c r="AW124" s="103">
        <f t="shared" si="57"/>
        <v>2.1929824561403506</v>
      </c>
      <c r="AX124" s="106"/>
      <c r="AY124" s="103">
        <f t="shared" si="58"/>
        <v>5.0595238095238093</v>
      </c>
      <c r="AZ124" s="103">
        <f t="shared" si="59"/>
        <v>9.4936708860759502</v>
      </c>
      <c r="BA124" s="103">
        <f t="shared" si="60"/>
        <v>1.1235955056179776</v>
      </c>
      <c r="BB124" s="143"/>
      <c r="BC124" s="103">
        <f t="shared" si="61"/>
        <v>3.6516853932584268</v>
      </c>
      <c r="BD124" s="103">
        <f t="shared" si="62"/>
        <v>6.7039106145251397</v>
      </c>
      <c r="BE124" s="103">
        <f t="shared" si="63"/>
        <v>0.56497175141242939</v>
      </c>
      <c r="BF124" s="102"/>
    </row>
    <row r="125" spans="1:58" ht="15" customHeight="1" x14ac:dyDescent="0.2">
      <c r="A125" s="108" t="s">
        <v>96</v>
      </c>
      <c r="B125" s="272">
        <v>218</v>
      </c>
      <c r="C125" s="272">
        <v>124</v>
      </c>
      <c r="D125" s="272">
        <v>94</v>
      </c>
      <c r="E125" s="272"/>
      <c r="F125" s="272">
        <v>62</v>
      </c>
      <c r="G125" s="272">
        <v>41</v>
      </c>
      <c r="H125" s="272">
        <v>21</v>
      </c>
      <c r="I125" s="272"/>
      <c r="J125" s="272">
        <v>52</v>
      </c>
      <c r="K125" s="272">
        <v>31</v>
      </c>
      <c r="L125" s="272">
        <v>21</v>
      </c>
      <c r="M125" s="272"/>
      <c r="N125" s="272">
        <v>34</v>
      </c>
      <c r="O125" s="272">
        <v>19</v>
      </c>
      <c r="P125" s="272">
        <v>15</v>
      </c>
      <c r="Q125" s="272"/>
      <c r="R125" s="272">
        <v>31</v>
      </c>
      <c r="S125" s="272">
        <v>20</v>
      </c>
      <c r="T125" s="272">
        <v>11</v>
      </c>
      <c r="U125" s="272"/>
      <c r="V125" s="272">
        <v>23</v>
      </c>
      <c r="W125" s="272">
        <v>9</v>
      </c>
      <c r="X125" s="272">
        <v>14</v>
      </c>
      <c r="Y125" s="272"/>
      <c r="Z125" s="272">
        <v>16</v>
      </c>
      <c r="AA125" s="272">
        <v>4</v>
      </c>
      <c r="AB125" s="272">
        <v>12</v>
      </c>
      <c r="AD125" s="108" t="s">
        <v>96</v>
      </c>
      <c r="AE125" s="103">
        <f t="shared" si="52"/>
        <v>8.2889733840304185</v>
      </c>
      <c r="AF125" s="103">
        <f t="shared" si="53"/>
        <v>9.3584905660377355</v>
      </c>
      <c r="AG125" s="103">
        <f t="shared" si="54"/>
        <v>7.2030651340996164</v>
      </c>
      <c r="AH125" s="143"/>
      <c r="AI125" s="103">
        <f t="shared" si="68"/>
        <v>10.544217687074831</v>
      </c>
      <c r="AJ125" s="103">
        <f t="shared" si="69"/>
        <v>14.13793103448276</v>
      </c>
      <c r="AK125" s="103">
        <f t="shared" si="70"/>
        <v>7.0469798657718119</v>
      </c>
      <c r="AL125" s="106"/>
      <c r="AM125" s="103">
        <f t="shared" si="71"/>
        <v>9.6296296296296298</v>
      </c>
      <c r="AN125" s="103">
        <f t="shared" si="72"/>
        <v>11.231884057971014</v>
      </c>
      <c r="AO125" s="103">
        <f t="shared" si="73"/>
        <v>7.9545454545454541</v>
      </c>
      <c r="AP125" s="106"/>
      <c r="AQ125" s="103">
        <f t="shared" si="74"/>
        <v>7.0539419087136928</v>
      </c>
      <c r="AR125" s="103">
        <f t="shared" si="75"/>
        <v>7.6305220883534144</v>
      </c>
      <c r="AS125" s="103">
        <f t="shared" si="76"/>
        <v>6.4377682403433472</v>
      </c>
      <c r="AT125" s="106"/>
      <c r="AU125" s="103">
        <f t="shared" si="55"/>
        <v>7.3113207547169807</v>
      </c>
      <c r="AV125" s="103">
        <f t="shared" si="56"/>
        <v>8.9686098654708513</v>
      </c>
      <c r="AW125" s="103">
        <f t="shared" si="57"/>
        <v>5.4726368159203984</v>
      </c>
      <c r="AX125" s="106"/>
      <c r="AY125" s="103">
        <f t="shared" si="58"/>
        <v>7.7702702702702702</v>
      </c>
      <c r="AZ125" s="103">
        <f t="shared" si="59"/>
        <v>6.0402684563758395</v>
      </c>
      <c r="BA125" s="103">
        <f t="shared" si="60"/>
        <v>9.5238095238095237</v>
      </c>
      <c r="BB125" s="143"/>
      <c r="BC125" s="103">
        <f t="shared" si="61"/>
        <v>5.3333333333333339</v>
      </c>
      <c r="BD125" s="103">
        <f t="shared" si="62"/>
        <v>2.8985507246376812</v>
      </c>
      <c r="BE125" s="103">
        <f t="shared" si="63"/>
        <v>7.4074074074074066</v>
      </c>
      <c r="BF125" s="102"/>
    </row>
    <row r="126" spans="1:58" ht="15" customHeight="1" x14ac:dyDescent="0.2">
      <c r="A126" s="108" t="s">
        <v>97</v>
      </c>
      <c r="B126" s="272">
        <v>21</v>
      </c>
      <c r="C126" s="272">
        <v>13</v>
      </c>
      <c r="D126" s="272">
        <v>8</v>
      </c>
      <c r="E126" s="272"/>
      <c r="F126" s="272">
        <v>13</v>
      </c>
      <c r="G126" s="272">
        <v>8</v>
      </c>
      <c r="H126" s="272">
        <v>5</v>
      </c>
      <c r="I126" s="272"/>
      <c r="J126" s="272">
        <v>7</v>
      </c>
      <c r="K126" s="272">
        <v>5</v>
      </c>
      <c r="L126" s="272">
        <v>2</v>
      </c>
      <c r="M126" s="272"/>
      <c r="N126" s="272">
        <v>1</v>
      </c>
      <c r="O126" s="272">
        <v>0</v>
      </c>
      <c r="P126" s="272">
        <v>1</v>
      </c>
      <c r="Q126" s="272"/>
      <c r="R126" s="272">
        <v>0</v>
      </c>
      <c r="S126" s="272">
        <v>0</v>
      </c>
      <c r="T126" s="272">
        <v>0</v>
      </c>
      <c r="U126" s="272"/>
      <c r="V126" s="272">
        <v>0</v>
      </c>
      <c r="W126" s="272">
        <v>0</v>
      </c>
      <c r="X126" s="272">
        <v>0</v>
      </c>
      <c r="Y126" s="272"/>
      <c r="Z126" s="272">
        <v>0</v>
      </c>
      <c r="AA126" s="272">
        <v>0</v>
      </c>
      <c r="AB126" s="272">
        <v>0</v>
      </c>
      <c r="AD126" s="108" t="s">
        <v>97</v>
      </c>
      <c r="AE126" s="103">
        <f t="shared" si="52"/>
        <v>1.2970969734403952</v>
      </c>
      <c r="AF126" s="103">
        <f t="shared" si="53"/>
        <v>1.6414141414141417</v>
      </c>
      <c r="AG126" s="103">
        <f t="shared" si="54"/>
        <v>0.96735187424425628</v>
      </c>
      <c r="AH126" s="143"/>
      <c r="AI126" s="103">
        <f t="shared" si="68"/>
        <v>3.6111111111111107</v>
      </c>
      <c r="AJ126" s="103">
        <f t="shared" si="69"/>
        <v>4.6783625730994149</v>
      </c>
      <c r="AK126" s="103">
        <f t="shared" si="70"/>
        <v>2.6455026455026456</v>
      </c>
      <c r="AL126" s="106"/>
      <c r="AM126" s="103">
        <f t="shared" si="71"/>
        <v>2.2222222222222223</v>
      </c>
      <c r="AN126" s="103">
        <f t="shared" si="72"/>
        <v>3.0120481927710845</v>
      </c>
      <c r="AO126" s="103">
        <f t="shared" si="73"/>
        <v>1.3422818791946309</v>
      </c>
      <c r="AP126" s="106"/>
      <c r="AQ126" s="103">
        <f t="shared" si="74"/>
        <v>0.33670033670033667</v>
      </c>
      <c r="AR126" s="103">
        <f t="shared" si="75"/>
        <v>0</v>
      </c>
      <c r="AS126" s="103">
        <f t="shared" si="76"/>
        <v>0.6211180124223602</v>
      </c>
      <c r="AT126" s="106"/>
      <c r="AU126" s="103">
        <f t="shared" si="55"/>
        <v>0</v>
      </c>
      <c r="AV126" s="103">
        <f t="shared" si="56"/>
        <v>0</v>
      </c>
      <c r="AW126" s="103">
        <f t="shared" si="57"/>
        <v>0</v>
      </c>
      <c r="AX126" s="106"/>
      <c r="AY126" s="103">
        <f t="shared" si="58"/>
        <v>0</v>
      </c>
      <c r="AZ126" s="103">
        <f t="shared" si="59"/>
        <v>0</v>
      </c>
      <c r="BA126" s="103">
        <f t="shared" si="60"/>
        <v>0</v>
      </c>
      <c r="BB126" s="143"/>
      <c r="BC126" s="103">
        <f t="shared" si="61"/>
        <v>0</v>
      </c>
      <c r="BD126" s="103">
        <f t="shared" si="62"/>
        <v>0</v>
      </c>
      <c r="BE126" s="103">
        <f t="shared" si="63"/>
        <v>0</v>
      </c>
      <c r="BF126" s="102"/>
    </row>
    <row r="127" spans="1:58" ht="15" customHeight="1" x14ac:dyDescent="0.2">
      <c r="A127" s="108" t="s">
        <v>98</v>
      </c>
      <c r="B127" s="272">
        <v>192</v>
      </c>
      <c r="C127" s="272">
        <v>102</v>
      </c>
      <c r="D127" s="272">
        <v>90</v>
      </c>
      <c r="E127" s="272"/>
      <c r="F127" s="272">
        <v>55</v>
      </c>
      <c r="G127" s="272">
        <v>31</v>
      </c>
      <c r="H127" s="272">
        <v>24</v>
      </c>
      <c r="I127" s="272"/>
      <c r="J127" s="272">
        <v>58</v>
      </c>
      <c r="K127" s="272">
        <v>31</v>
      </c>
      <c r="L127" s="272">
        <v>27</v>
      </c>
      <c r="M127" s="272"/>
      <c r="N127" s="272">
        <v>23</v>
      </c>
      <c r="O127" s="272">
        <v>14</v>
      </c>
      <c r="P127" s="272">
        <v>9</v>
      </c>
      <c r="Q127" s="272"/>
      <c r="R127" s="272">
        <v>29</v>
      </c>
      <c r="S127" s="272">
        <v>10</v>
      </c>
      <c r="T127" s="272">
        <v>19</v>
      </c>
      <c r="U127" s="272"/>
      <c r="V127" s="272">
        <v>6</v>
      </c>
      <c r="W127" s="272">
        <v>5</v>
      </c>
      <c r="X127" s="272">
        <v>1</v>
      </c>
      <c r="Y127" s="272"/>
      <c r="Z127" s="272">
        <v>21</v>
      </c>
      <c r="AA127" s="272">
        <v>11</v>
      </c>
      <c r="AB127" s="272">
        <v>10</v>
      </c>
      <c r="AD127" s="108" t="s">
        <v>98</v>
      </c>
      <c r="AE127" s="103">
        <f t="shared" si="52"/>
        <v>10.678531701890991</v>
      </c>
      <c r="AF127" s="103">
        <f t="shared" si="53"/>
        <v>11.512415349887133</v>
      </c>
      <c r="AG127" s="103">
        <f t="shared" si="54"/>
        <v>9.8684210526315788</v>
      </c>
      <c r="AH127" s="143"/>
      <c r="AI127" s="103">
        <f t="shared" si="68"/>
        <v>12.557077625570775</v>
      </c>
      <c r="AJ127" s="103">
        <f t="shared" si="69"/>
        <v>13.36206896551724</v>
      </c>
      <c r="AK127" s="103">
        <f t="shared" si="70"/>
        <v>11.650485436893204</v>
      </c>
      <c r="AL127" s="106"/>
      <c r="AM127" s="103">
        <f t="shared" si="71"/>
        <v>15.718157181571815</v>
      </c>
      <c r="AN127" s="103">
        <f t="shared" si="72"/>
        <v>15.5</v>
      </c>
      <c r="AO127" s="103">
        <f t="shared" si="73"/>
        <v>15.976331360946746</v>
      </c>
      <c r="AP127" s="106"/>
      <c r="AQ127" s="103">
        <f t="shared" si="74"/>
        <v>8.3941605839416056</v>
      </c>
      <c r="AR127" s="103">
        <f t="shared" si="75"/>
        <v>10.76923076923077</v>
      </c>
      <c r="AS127" s="103">
        <f t="shared" si="76"/>
        <v>6.25</v>
      </c>
      <c r="AT127" s="106"/>
      <c r="AU127" s="103">
        <f t="shared" si="55"/>
        <v>9.5394736842105274</v>
      </c>
      <c r="AV127" s="103">
        <f t="shared" si="56"/>
        <v>7.3529411764705888</v>
      </c>
      <c r="AW127" s="103">
        <f t="shared" si="57"/>
        <v>11.30952380952381</v>
      </c>
      <c r="AX127" s="106"/>
      <c r="AY127" s="103">
        <f t="shared" si="58"/>
        <v>2.6785714285714284</v>
      </c>
      <c r="AZ127" s="103">
        <f t="shared" si="59"/>
        <v>4.9019607843137258</v>
      </c>
      <c r="BA127" s="103">
        <f t="shared" si="60"/>
        <v>0.81967213114754101</v>
      </c>
      <c r="BB127" s="143"/>
      <c r="BC127" s="103">
        <f t="shared" si="61"/>
        <v>11.111111111111111</v>
      </c>
      <c r="BD127" s="103">
        <f t="shared" si="62"/>
        <v>12.790697674418606</v>
      </c>
      <c r="BE127" s="103">
        <f t="shared" si="63"/>
        <v>9.7087378640776691</v>
      </c>
      <c r="BF127" s="102"/>
    </row>
    <row r="128" spans="1:58" ht="15" customHeight="1" x14ac:dyDescent="0.2">
      <c r="A128" s="108" t="s">
        <v>99</v>
      </c>
      <c r="B128" s="272">
        <v>278</v>
      </c>
      <c r="C128" s="272">
        <v>159</v>
      </c>
      <c r="D128" s="272">
        <v>119</v>
      </c>
      <c r="E128" s="272"/>
      <c r="F128" s="272">
        <v>72</v>
      </c>
      <c r="G128" s="272">
        <v>44</v>
      </c>
      <c r="H128" s="272">
        <v>28</v>
      </c>
      <c r="I128" s="272"/>
      <c r="J128" s="272">
        <v>87</v>
      </c>
      <c r="K128" s="272">
        <v>40</v>
      </c>
      <c r="L128" s="272">
        <v>47</v>
      </c>
      <c r="M128" s="272"/>
      <c r="N128" s="272">
        <v>38</v>
      </c>
      <c r="O128" s="272">
        <v>26</v>
      </c>
      <c r="P128" s="272">
        <v>12</v>
      </c>
      <c r="Q128" s="272"/>
      <c r="R128" s="272">
        <v>49</v>
      </c>
      <c r="S128" s="272">
        <v>27</v>
      </c>
      <c r="T128" s="272">
        <v>22</v>
      </c>
      <c r="U128" s="272"/>
      <c r="V128" s="272">
        <v>20</v>
      </c>
      <c r="W128" s="272">
        <v>14</v>
      </c>
      <c r="X128" s="272">
        <v>6</v>
      </c>
      <c r="Y128" s="272"/>
      <c r="Z128" s="272">
        <v>12</v>
      </c>
      <c r="AA128" s="272">
        <v>8</v>
      </c>
      <c r="AB128" s="272">
        <v>4</v>
      </c>
      <c r="AD128" s="108" t="s">
        <v>99</v>
      </c>
      <c r="AE128" s="103">
        <f t="shared" si="52"/>
        <v>6.5798816568047345</v>
      </c>
      <c r="AF128" s="103">
        <f t="shared" si="53"/>
        <v>7.4612857813233218</v>
      </c>
      <c r="AG128" s="103">
        <f t="shared" si="54"/>
        <v>5.6829035339063996</v>
      </c>
      <c r="AH128" s="143"/>
      <c r="AI128" s="103">
        <f t="shared" si="68"/>
        <v>6.8833652007648185</v>
      </c>
      <c r="AJ128" s="103">
        <f t="shared" si="69"/>
        <v>8.5271317829457356</v>
      </c>
      <c r="AK128" s="103">
        <f t="shared" si="70"/>
        <v>5.2830188679245289</v>
      </c>
      <c r="AL128" s="106"/>
      <c r="AM128" s="103">
        <f t="shared" si="71"/>
        <v>9.6026490066225172</v>
      </c>
      <c r="AN128" s="103">
        <f t="shared" si="72"/>
        <v>8.6021505376344098</v>
      </c>
      <c r="AO128" s="103">
        <f t="shared" si="73"/>
        <v>10.657596371882086</v>
      </c>
      <c r="AP128" s="106"/>
      <c r="AQ128" s="103">
        <f t="shared" si="74"/>
        <v>5.4676258992805753</v>
      </c>
      <c r="AR128" s="103">
        <f t="shared" si="75"/>
        <v>7.0270270270270272</v>
      </c>
      <c r="AS128" s="103">
        <f t="shared" si="76"/>
        <v>3.6923076923076925</v>
      </c>
      <c r="AT128" s="106"/>
      <c r="AU128" s="103">
        <f t="shared" si="55"/>
        <v>7.8525641025641022</v>
      </c>
      <c r="AV128" s="103">
        <f t="shared" si="56"/>
        <v>8.3076923076923084</v>
      </c>
      <c r="AW128" s="103">
        <f t="shared" si="57"/>
        <v>7.3578595317725757</v>
      </c>
      <c r="AX128" s="106"/>
      <c r="AY128" s="103">
        <f t="shared" si="58"/>
        <v>4.319654427645788</v>
      </c>
      <c r="AZ128" s="103">
        <f t="shared" si="59"/>
        <v>6.1135371179039302</v>
      </c>
      <c r="BA128" s="103">
        <f t="shared" si="60"/>
        <v>2.5641025641025639</v>
      </c>
      <c r="BB128" s="143"/>
      <c r="BC128" s="103">
        <v>0</v>
      </c>
      <c r="BD128" s="103">
        <v>0</v>
      </c>
      <c r="BE128" s="103">
        <v>0</v>
      </c>
      <c r="BF128" s="102"/>
    </row>
    <row r="129" spans="1:58" ht="15" customHeight="1" x14ac:dyDescent="0.2">
      <c r="A129" s="108" t="s">
        <v>100</v>
      </c>
      <c r="B129" s="272">
        <v>168</v>
      </c>
      <c r="C129" s="272">
        <v>100</v>
      </c>
      <c r="D129" s="272">
        <v>68</v>
      </c>
      <c r="E129" s="272"/>
      <c r="F129" s="272">
        <v>60</v>
      </c>
      <c r="G129" s="272">
        <v>34</v>
      </c>
      <c r="H129" s="272">
        <v>26</v>
      </c>
      <c r="I129" s="272"/>
      <c r="J129" s="272">
        <v>41</v>
      </c>
      <c r="K129" s="272">
        <v>28</v>
      </c>
      <c r="L129" s="272">
        <v>13</v>
      </c>
      <c r="M129" s="272"/>
      <c r="N129" s="272">
        <v>30</v>
      </c>
      <c r="O129" s="272">
        <v>18</v>
      </c>
      <c r="P129" s="272">
        <v>12</v>
      </c>
      <c r="Q129" s="272"/>
      <c r="R129" s="272">
        <v>22</v>
      </c>
      <c r="S129" s="272">
        <v>12</v>
      </c>
      <c r="T129" s="272">
        <v>10</v>
      </c>
      <c r="U129" s="272"/>
      <c r="V129" s="272">
        <v>11</v>
      </c>
      <c r="W129" s="272">
        <v>5</v>
      </c>
      <c r="X129" s="272">
        <v>6</v>
      </c>
      <c r="Y129" s="272"/>
      <c r="Z129" s="272">
        <v>4</v>
      </c>
      <c r="AA129" s="272">
        <v>3</v>
      </c>
      <c r="AB129" s="272">
        <v>1</v>
      </c>
      <c r="AD129" s="108" t="s">
        <v>100</v>
      </c>
      <c r="AE129" s="103">
        <f t="shared" si="52"/>
        <v>5.2157714995343056</v>
      </c>
      <c r="AF129" s="103">
        <f t="shared" si="53"/>
        <v>6.1881188118811883</v>
      </c>
      <c r="AG129" s="103">
        <f t="shared" si="54"/>
        <v>4.2367601246105915</v>
      </c>
      <c r="AH129" s="143"/>
      <c r="AI129" s="103">
        <f t="shared" si="68"/>
        <v>7.0175438596491224</v>
      </c>
      <c r="AJ129" s="103">
        <f t="shared" si="69"/>
        <v>7.6749435665914216</v>
      </c>
      <c r="AK129" s="103">
        <f t="shared" si="70"/>
        <v>6.3106796116504853</v>
      </c>
      <c r="AL129" s="106"/>
      <c r="AM129" s="103">
        <f t="shared" si="71"/>
        <v>6.0029282576866763</v>
      </c>
      <c r="AN129" s="103">
        <f t="shared" si="72"/>
        <v>8.0924855491329488</v>
      </c>
      <c r="AO129" s="103">
        <f t="shared" si="73"/>
        <v>3.857566765578635</v>
      </c>
      <c r="AP129" s="106"/>
      <c r="AQ129" s="103">
        <f t="shared" si="74"/>
        <v>5</v>
      </c>
      <c r="AR129" s="103">
        <f t="shared" si="75"/>
        <v>6.1643835616438354</v>
      </c>
      <c r="AS129" s="103">
        <f t="shared" si="76"/>
        <v>3.8961038961038961</v>
      </c>
      <c r="AT129" s="106"/>
      <c r="AU129" s="103">
        <f t="shared" si="55"/>
        <v>4.7930283224400867</v>
      </c>
      <c r="AV129" s="103">
        <f t="shared" si="56"/>
        <v>5.3811659192825116</v>
      </c>
      <c r="AW129" s="103">
        <f t="shared" si="57"/>
        <v>4.2372881355932197</v>
      </c>
      <c r="AX129" s="106"/>
      <c r="AY129" s="103">
        <f t="shared" si="58"/>
        <v>3.4055727554179565</v>
      </c>
      <c r="AZ129" s="103">
        <f t="shared" si="59"/>
        <v>3.1055900621118013</v>
      </c>
      <c r="BA129" s="103">
        <f t="shared" si="60"/>
        <v>3.7037037037037033</v>
      </c>
      <c r="BB129" s="143"/>
      <c r="BC129" s="103">
        <f t="shared" ref="BC129:BE134" si="77">+Z129/(Z129+Z36+Z82)*100</f>
        <v>1.3289036544850499</v>
      </c>
      <c r="BD129" s="103">
        <f t="shared" si="77"/>
        <v>1.9867549668874174</v>
      </c>
      <c r="BE129" s="103">
        <f t="shared" si="77"/>
        <v>0.66666666666666674</v>
      </c>
      <c r="BF129" s="102"/>
    </row>
    <row r="130" spans="1:58" ht="15" customHeight="1" x14ac:dyDescent="0.2">
      <c r="A130" s="108" t="s">
        <v>101</v>
      </c>
      <c r="B130" s="272">
        <v>52</v>
      </c>
      <c r="C130" s="272">
        <v>27</v>
      </c>
      <c r="D130" s="272">
        <v>25</v>
      </c>
      <c r="E130" s="272"/>
      <c r="F130" s="272">
        <v>26</v>
      </c>
      <c r="G130" s="272">
        <v>11</v>
      </c>
      <c r="H130" s="272">
        <v>15</v>
      </c>
      <c r="I130" s="272"/>
      <c r="J130" s="272">
        <v>5</v>
      </c>
      <c r="K130" s="272">
        <v>4</v>
      </c>
      <c r="L130" s="272">
        <v>1</v>
      </c>
      <c r="M130" s="272"/>
      <c r="N130" s="272">
        <v>7</v>
      </c>
      <c r="O130" s="272">
        <v>5</v>
      </c>
      <c r="P130" s="272">
        <v>2</v>
      </c>
      <c r="Q130" s="272"/>
      <c r="R130" s="272">
        <v>10</v>
      </c>
      <c r="S130" s="272">
        <v>4</v>
      </c>
      <c r="T130" s="272">
        <v>6</v>
      </c>
      <c r="U130" s="272"/>
      <c r="V130" s="272">
        <v>2</v>
      </c>
      <c r="W130" s="272">
        <v>2</v>
      </c>
      <c r="X130" s="272">
        <v>0</v>
      </c>
      <c r="Y130" s="272"/>
      <c r="Z130" s="272">
        <v>2</v>
      </c>
      <c r="AA130" s="272">
        <v>1</v>
      </c>
      <c r="AB130" s="272">
        <v>1</v>
      </c>
      <c r="AD130" s="108" t="s">
        <v>101</v>
      </c>
      <c r="AE130" s="103">
        <f t="shared" si="52"/>
        <v>4.5694200351493848</v>
      </c>
      <c r="AF130" s="103">
        <f t="shared" si="53"/>
        <v>4.6632124352331603</v>
      </c>
      <c r="AG130" s="103">
        <f t="shared" si="54"/>
        <v>4.4722719141323797</v>
      </c>
      <c r="AH130" s="143"/>
      <c r="AI130" s="103">
        <f t="shared" si="68"/>
        <v>8.524590163934425</v>
      </c>
      <c r="AJ130" s="103">
        <f t="shared" si="69"/>
        <v>6.8322981366459627</v>
      </c>
      <c r="AK130" s="103">
        <f t="shared" si="70"/>
        <v>10.416666666666668</v>
      </c>
      <c r="AL130" s="106"/>
      <c r="AM130" s="103">
        <f t="shared" si="71"/>
        <v>1.8382352941176472</v>
      </c>
      <c r="AN130" s="103">
        <f t="shared" si="72"/>
        <v>2.6845637583892619</v>
      </c>
      <c r="AO130" s="103">
        <f t="shared" si="73"/>
        <v>0.81300813008130091</v>
      </c>
      <c r="AP130" s="106"/>
      <c r="AQ130" s="103">
        <f t="shared" si="74"/>
        <v>4.294478527607362</v>
      </c>
      <c r="AR130" s="103">
        <f t="shared" si="75"/>
        <v>6.0975609756097562</v>
      </c>
      <c r="AS130" s="103">
        <f t="shared" si="76"/>
        <v>2.4691358024691357</v>
      </c>
      <c r="AT130" s="106"/>
      <c r="AU130" s="103">
        <f t="shared" si="55"/>
        <v>7.6923076923076925</v>
      </c>
      <c r="AV130" s="103">
        <f t="shared" si="56"/>
        <v>6.3492063492063489</v>
      </c>
      <c r="AW130" s="103">
        <f t="shared" si="57"/>
        <v>8.9552238805970141</v>
      </c>
      <c r="AX130" s="106"/>
      <c r="AY130" s="103">
        <f t="shared" si="58"/>
        <v>1.5748031496062991</v>
      </c>
      <c r="AZ130" s="103">
        <f t="shared" si="59"/>
        <v>3.7037037037037033</v>
      </c>
      <c r="BA130" s="103">
        <f t="shared" si="60"/>
        <v>0</v>
      </c>
      <c r="BB130" s="143"/>
      <c r="BC130" s="103">
        <f t="shared" si="77"/>
        <v>1.4184397163120568</v>
      </c>
      <c r="BD130" s="103">
        <f t="shared" si="77"/>
        <v>1.4285714285714286</v>
      </c>
      <c r="BE130" s="103">
        <f t="shared" si="77"/>
        <v>1.4084507042253522</v>
      </c>
      <c r="BF130" s="102"/>
    </row>
    <row r="131" spans="1:58" ht="15" customHeight="1" x14ac:dyDescent="0.2">
      <c r="A131" s="108" t="s">
        <v>102</v>
      </c>
      <c r="B131" s="272">
        <v>81</v>
      </c>
      <c r="C131" s="272">
        <v>49</v>
      </c>
      <c r="D131" s="272">
        <v>32</v>
      </c>
      <c r="E131" s="272"/>
      <c r="F131" s="272">
        <v>18</v>
      </c>
      <c r="G131" s="272">
        <v>12</v>
      </c>
      <c r="H131" s="272">
        <v>6</v>
      </c>
      <c r="I131" s="272"/>
      <c r="J131" s="272">
        <v>32</v>
      </c>
      <c r="K131" s="272">
        <v>17</v>
      </c>
      <c r="L131" s="272">
        <v>15</v>
      </c>
      <c r="M131" s="272"/>
      <c r="N131" s="272">
        <v>14</v>
      </c>
      <c r="O131" s="272">
        <v>9</v>
      </c>
      <c r="P131" s="272">
        <v>5</v>
      </c>
      <c r="Q131" s="272"/>
      <c r="R131" s="272">
        <v>5</v>
      </c>
      <c r="S131" s="272">
        <v>2</v>
      </c>
      <c r="T131" s="272">
        <v>3</v>
      </c>
      <c r="U131" s="272"/>
      <c r="V131" s="272">
        <v>9</v>
      </c>
      <c r="W131" s="272">
        <v>6</v>
      </c>
      <c r="X131" s="272">
        <v>3</v>
      </c>
      <c r="Y131" s="272"/>
      <c r="Z131" s="272">
        <v>3</v>
      </c>
      <c r="AA131" s="272">
        <v>3</v>
      </c>
      <c r="AB131" s="272">
        <v>0</v>
      </c>
      <c r="AD131" s="108" t="s">
        <v>102</v>
      </c>
      <c r="AE131" s="103">
        <f t="shared" si="52"/>
        <v>6.9349315068493151</v>
      </c>
      <c r="AF131" s="103">
        <f t="shared" si="53"/>
        <v>8.5069444444444446</v>
      </c>
      <c r="AG131" s="103">
        <f t="shared" si="54"/>
        <v>5.4054054054054053</v>
      </c>
      <c r="AH131" s="143"/>
      <c r="AI131" s="103">
        <f t="shared" si="68"/>
        <v>5.9800664451827243</v>
      </c>
      <c r="AJ131" s="103">
        <f t="shared" si="69"/>
        <v>7.741935483870968</v>
      </c>
      <c r="AK131" s="103">
        <f t="shared" si="70"/>
        <v>4.10958904109589</v>
      </c>
      <c r="AL131" s="106"/>
      <c r="AM131" s="103">
        <f t="shared" si="71"/>
        <v>13.389121338912133</v>
      </c>
      <c r="AN131" s="103">
        <f t="shared" si="72"/>
        <v>15.887850467289718</v>
      </c>
      <c r="AO131" s="103">
        <f t="shared" si="73"/>
        <v>11.363636363636363</v>
      </c>
      <c r="AP131" s="106"/>
      <c r="AQ131" s="103">
        <f t="shared" si="74"/>
        <v>7.0351758793969852</v>
      </c>
      <c r="AR131" s="103">
        <f t="shared" si="75"/>
        <v>8.8235294117647065</v>
      </c>
      <c r="AS131" s="103">
        <f t="shared" si="76"/>
        <v>5.1546391752577314</v>
      </c>
      <c r="AT131" s="106"/>
      <c r="AU131" s="103">
        <f t="shared" si="55"/>
        <v>3.0120481927710845</v>
      </c>
      <c r="AV131" s="103">
        <f t="shared" si="56"/>
        <v>2.2727272727272729</v>
      </c>
      <c r="AW131" s="103">
        <f t="shared" si="57"/>
        <v>3.8461538461538463</v>
      </c>
      <c r="AX131" s="106"/>
      <c r="AY131" s="103">
        <f t="shared" si="58"/>
        <v>6.8702290076335881</v>
      </c>
      <c r="AZ131" s="103">
        <f t="shared" si="59"/>
        <v>8.5714285714285712</v>
      </c>
      <c r="BA131" s="103">
        <f t="shared" si="60"/>
        <v>4.918032786885246</v>
      </c>
      <c r="BB131" s="143"/>
      <c r="BC131" s="103">
        <f t="shared" si="77"/>
        <v>2.2727272727272729</v>
      </c>
      <c r="BD131" s="103">
        <f t="shared" si="77"/>
        <v>5.5555555555555554</v>
      </c>
      <c r="BE131" s="103">
        <f t="shared" si="77"/>
        <v>0</v>
      </c>
      <c r="BF131" s="102"/>
    </row>
    <row r="132" spans="1:58" ht="15" customHeight="1" x14ac:dyDescent="0.2">
      <c r="A132" s="108" t="s">
        <v>103</v>
      </c>
      <c r="B132" s="272">
        <v>557</v>
      </c>
      <c r="C132" s="272">
        <v>328</v>
      </c>
      <c r="D132" s="272">
        <v>229</v>
      </c>
      <c r="E132" s="272"/>
      <c r="F132" s="272">
        <v>155</v>
      </c>
      <c r="G132" s="272">
        <v>97</v>
      </c>
      <c r="H132" s="272">
        <v>58</v>
      </c>
      <c r="I132" s="272"/>
      <c r="J132" s="272">
        <v>188</v>
      </c>
      <c r="K132" s="272">
        <v>99</v>
      </c>
      <c r="L132" s="272">
        <v>89</v>
      </c>
      <c r="M132" s="272"/>
      <c r="N132" s="272">
        <v>63</v>
      </c>
      <c r="O132" s="272">
        <v>38</v>
      </c>
      <c r="P132" s="272">
        <v>25</v>
      </c>
      <c r="Q132" s="272"/>
      <c r="R132" s="272">
        <v>76</v>
      </c>
      <c r="S132" s="272">
        <v>42</v>
      </c>
      <c r="T132" s="272">
        <v>34</v>
      </c>
      <c r="U132" s="272"/>
      <c r="V132" s="272">
        <v>48</v>
      </c>
      <c r="W132" s="272">
        <v>33</v>
      </c>
      <c r="X132" s="272">
        <v>15</v>
      </c>
      <c r="Y132" s="272"/>
      <c r="Z132" s="272">
        <v>27</v>
      </c>
      <c r="AA132" s="272">
        <v>19</v>
      </c>
      <c r="AB132" s="272">
        <v>8</v>
      </c>
      <c r="AD132" s="108" t="s">
        <v>103</v>
      </c>
      <c r="AE132" s="103">
        <f t="shared" si="52"/>
        <v>11.131095123900879</v>
      </c>
      <c r="AF132" s="103">
        <f t="shared" si="53"/>
        <v>13.666666666666666</v>
      </c>
      <c r="AG132" s="103">
        <f t="shared" si="54"/>
        <v>8.7941628264208909</v>
      </c>
      <c r="AH132" s="143"/>
      <c r="AI132" s="103">
        <f t="shared" si="68"/>
        <v>13.191489361702127</v>
      </c>
      <c r="AJ132" s="103">
        <f t="shared" si="69"/>
        <v>16.220735785953178</v>
      </c>
      <c r="AK132" s="103">
        <f t="shared" si="70"/>
        <v>10.051993067590988</v>
      </c>
      <c r="AL132" s="106"/>
      <c r="AM132" s="103">
        <f t="shared" si="71"/>
        <v>19.164118246687053</v>
      </c>
      <c r="AN132" s="103">
        <f t="shared" si="72"/>
        <v>20.754716981132077</v>
      </c>
      <c r="AO132" s="103">
        <f t="shared" si="73"/>
        <v>17.658730158730158</v>
      </c>
      <c r="AP132" s="106"/>
      <c r="AQ132" s="103">
        <f t="shared" si="74"/>
        <v>7.1835803876852911</v>
      </c>
      <c r="AR132" s="103">
        <f t="shared" si="75"/>
        <v>9.2682926829268286</v>
      </c>
      <c r="AS132" s="103">
        <f t="shared" si="76"/>
        <v>5.3533190578158463</v>
      </c>
      <c r="AT132" s="106"/>
      <c r="AU132" s="103">
        <f t="shared" si="55"/>
        <v>9.4409937888198758</v>
      </c>
      <c r="AV132" s="103">
        <f t="shared" si="56"/>
        <v>10.552763819095476</v>
      </c>
      <c r="AW132" s="103">
        <f t="shared" si="57"/>
        <v>8.3538083538083541</v>
      </c>
      <c r="AX132" s="106"/>
      <c r="AY132" s="103">
        <f t="shared" si="58"/>
        <v>7.7922077922077921</v>
      </c>
      <c r="AZ132" s="103">
        <f t="shared" si="59"/>
        <v>12.267657992565056</v>
      </c>
      <c r="BA132" s="103">
        <f t="shared" si="60"/>
        <v>4.3227665706051877</v>
      </c>
      <c r="BB132" s="143"/>
      <c r="BC132" s="103">
        <f t="shared" si="77"/>
        <v>4.9090909090909092</v>
      </c>
      <c r="BD132" s="103">
        <f t="shared" si="77"/>
        <v>7.661290322580645</v>
      </c>
      <c r="BE132" s="103">
        <f t="shared" si="77"/>
        <v>2.6490066225165565</v>
      </c>
      <c r="BF132" s="102"/>
    </row>
    <row r="133" spans="1:58" ht="15" customHeight="1" x14ac:dyDescent="0.2">
      <c r="A133" s="108" t="s">
        <v>104</v>
      </c>
      <c r="B133" s="272">
        <v>389</v>
      </c>
      <c r="C133" s="272">
        <v>232</v>
      </c>
      <c r="D133" s="272">
        <v>157</v>
      </c>
      <c r="E133" s="272"/>
      <c r="F133" s="272">
        <v>150</v>
      </c>
      <c r="G133" s="272">
        <v>84</v>
      </c>
      <c r="H133" s="272">
        <v>66</v>
      </c>
      <c r="I133" s="272"/>
      <c r="J133" s="272">
        <v>114</v>
      </c>
      <c r="K133" s="272">
        <v>72</v>
      </c>
      <c r="L133" s="272">
        <v>42</v>
      </c>
      <c r="M133" s="272"/>
      <c r="N133" s="272">
        <v>48</v>
      </c>
      <c r="O133" s="272">
        <v>28</v>
      </c>
      <c r="P133" s="272">
        <v>20</v>
      </c>
      <c r="Q133" s="272"/>
      <c r="R133" s="272">
        <v>50</v>
      </c>
      <c r="S133" s="272">
        <v>35</v>
      </c>
      <c r="T133" s="272">
        <v>15</v>
      </c>
      <c r="U133" s="272"/>
      <c r="V133" s="272">
        <v>22</v>
      </c>
      <c r="W133" s="272">
        <v>12</v>
      </c>
      <c r="X133" s="272">
        <v>10</v>
      </c>
      <c r="Y133" s="272"/>
      <c r="Z133" s="272">
        <v>5</v>
      </c>
      <c r="AA133" s="272">
        <v>1</v>
      </c>
      <c r="AB133" s="272">
        <v>4</v>
      </c>
      <c r="AD133" s="108" t="s">
        <v>104</v>
      </c>
      <c r="AE133" s="103">
        <f t="shared" si="52"/>
        <v>11.107938320959452</v>
      </c>
      <c r="AF133" s="103">
        <f t="shared" si="53"/>
        <v>13.371757925072044</v>
      </c>
      <c r="AG133" s="103">
        <f t="shared" si="54"/>
        <v>8.8851160158460676</v>
      </c>
      <c r="AH133" s="143"/>
      <c r="AI133" s="103">
        <f t="shared" si="68"/>
        <v>16.5380374862183</v>
      </c>
      <c r="AJ133" s="103">
        <f t="shared" si="69"/>
        <v>18.461538461538463</v>
      </c>
      <c r="AK133" s="103">
        <f t="shared" si="70"/>
        <v>14.601769911504425</v>
      </c>
      <c r="AL133" s="106"/>
      <c r="AM133" s="103">
        <f t="shared" si="71"/>
        <v>14.321608040201006</v>
      </c>
      <c r="AN133" s="103">
        <f t="shared" si="72"/>
        <v>18.090452261306535</v>
      </c>
      <c r="AO133" s="103">
        <f t="shared" si="73"/>
        <v>10.552763819095476</v>
      </c>
      <c r="AP133" s="106"/>
      <c r="AQ133" s="103">
        <f t="shared" si="74"/>
        <v>8.4507042253521121</v>
      </c>
      <c r="AR133" s="103">
        <f t="shared" si="75"/>
        <v>9.8939929328621901</v>
      </c>
      <c r="AS133" s="103">
        <f t="shared" si="76"/>
        <v>7.0175438596491224</v>
      </c>
      <c r="AT133" s="106"/>
      <c r="AU133" s="103">
        <f t="shared" si="55"/>
        <v>10.080645161290322</v>
      </c>
      <c r="AV133" s="103">
        <f t="shared" si="56"/>
        <v>14.000000000000002</v>
      </c>
      <c r="AW133" s="103">
        <f t="shared" si="57"/>
        <v>6.0975609756097562</v>
      </c>
      <c r="AX133" s="106"/>
      <c r="AY133" s="103">
        <f t="shared" si="58"/>
        <v>5.5276381909547743</v>
      </c>
      <c r="AZ133" s="103">
        <f t="shared" si="59"/>
        <v>6.3157894736842106</v>
      </c>
      <c r="BA133" s="103">
        <f t="shared" si="60"/>
        <v>4.8076923076923084</v>
      </c>
      <c r="BB133" s="143"/>
      <c r="BC133" s="103">
        <f t="shared" si="77"/>
        <v>1.4836795252225521</v>
      </c>
      <c r="BD133" s="103">
        <f t="shared" si="77"/>
        <v>0.62893081761006298</v>
      </c>
      <c r="BE133" s="103">
        <f t="shared" si="77"/>
        <v>2.2471910112359552</v>
      </c>
      <c r="BF133" s="102"/>
    </row>
    <row r="134" spans="1:58" ht="15" customHeight="1" thickBot="1" x14ac:dyDescent="0.25">
      <c r="A134" s="123" t="s">
        <v>105</v>
      </c>
      <c r="B134" s="272">
        <v>3</v>
      </c>
      <c r="C134" s="272">
        <v>1</v>
      </c>
      <c r="D134" s="272">
        <v>2</v>
      </c>
      <c r="E134" s="272"/>
      <c r="F134" s="272">
        <v>2</v>
      </c>
      <c r="G134" s="272">
        <v>1</v>
      </c>
      <c r="H134" s="272">
        <v>1</v>
      </c>
      <c r="I134" s="272"/>
      <c r="J134" s="272">
        <v>1</v>
      </c>
      <c r="K134" s="272">
        <v>0</v>
      </c>
      <c r="L134" s="272">
        <v>1</v>
      </c>
      <c r="M134" s="272"/>
      <c r="N134" s="272">
        <v>0</v>
      </c>
      <c r="O134" s="272">
        <v>0</v>
      </c>
      <c r="P134" s="272">
        <v>0</v>
      </c>
      <c r="Q134" s="272"/>
      <c r="R134" s="272">
        <v>0</v>
      </c>
      <c r="S134" s="272">
        <v>0</v>
      </c>
      <c r="T134" s="272">
        <v>0</v>
      </c>
      <c r="U134" s="272"/>
      <c r="V134" s="272">
        <v>0</v>
      </c>
      <c r="W134" s="272">
        <v>0</v>
      </c>
      <c r="X134" s="272">
        <v>0</v>
      </c>
      <c r="Y134" s="272"/>
      <c r="Z134" s="272">
        <v>0</v>
      </c>
      <c r="AA134" s="272">
        <v>0</v>
      </c>
      <c r="AB134" s="272">
        <v>0</v>
      </c>
      <c r="AD134" s="123" t="s">
        <v>105</v>
      </c>
      <c r="AE134" s="105">
        <f t="shared" si="52"/>
        <v>0.35842293906810035</v>
      </c>
      <c r="AF134" s="105">
        <f t="shared" si="53"/>
        <v>0.24630541871921183</v>
      </c>
      <c r="AG134" s="105">
        <f t="shared" si="54"/>
        <v>0.46403712296983757</v>
      </c>
      <c r="AH134" s="156"/>
      <c r="AI134" s="105">
        <f t="shared" si="68"/>
        <v>0.8771929824561403</v>
      </c>
      <c r="AJ134" s="105">
        <f t="shared" si="69"/>
        <v>0.90090090090090091</v>
      </c>
      <c r="AK134" s="105">
        <f t="shared" si="70"/>
        <v>0.85470085470085477</v>
      </c>
      <c r="AL134" s="101"/>
      <c r="AM134" s="105">
        <f t="shared" si="71"/>
        <v>0.41841004184100417</v>
      </c>
      <c r="AN134" s="105">
        <f t="shared" si="72"/>
        <v>0</v>
      </c>
      <c r="AO134" s="105">
        <f t="shared" si="73"/>
        <v>0.80645161290322576</v>
      </c>
      <c r="AP134" s="101"/>
      <c r="AQ134" s="105">
        <f t="shared" si="74"/>
        <v>0</v>
      </c>
      <c r="AR134" s="105">
        <f t="shared" si="75"/>
        <v>0</v>
      </c>
      <c r="AS134" s="105">
        <f t="shared" si="76"/>
        <v>0</v>
      </c>
      <c r="AT134" s="101"/>
      <c r="AU134" s="105">
        <f t="shared" si="55"/>
        <v>0</v>
      </c>
      <c r="AV134" s="105">
        <f t="shared" si="56"/>
        <v>0</v>
      </c>
      <c r="AW134" s="105">
        <f t="shared" si="57"/>
        <v>0</v>
      </c>
      <c r="AX134" s="101"/>
      <c r="AY134" s="105">
        <f t="shared" si="58"/>
        <v>0</v>
      </c>
      <c r="AZ134" s="105">
        <f t="shared" si="59"/>
        <v>0</v>
      </c>
      <c r="BA134" s="105">
        <f t="shared" si="60"/>
        <v>0</v>
      </c>
      <c r="BB134" s="156"/>
      <c r="BC134" s="105">
        <f t="shared" si="77"/>
        <v>0</v>
      </c>
      <c r="BD134" s="105">
        <f t="shared" si="77"/>
        <v>0</v>
      </c>
      <c r="BE134" s="105">
        <f t="shared" si="77"/>
        <v>0</v>
      </c>
      <c r="BF134" s="102"/>
    </row>
    <row r="135" spans="1:58" ht="15" customHeight="1" x14ac:dyDescent="0.2">
      <c r="A135" s="317" t="s">
        <v>256</v>
      </c>
      <c r="B135" s="317"/>
      <c r="C135" s="317"/>
      <c r="D135" s="317"/>
      <c r="E135" s="317"/>
      <c r="F135" s="317"/>
      <c r="G135" s="317"/>
      <c r="H135" s="317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  <c r="S135" s="317"/>
      <c r="T135" s="317"/>
      <c r="U135" s="317"/>
      <c r="V135" s="317"/>
      <c r="W135" s="317"/>
      <c r="X135" s="317"/>
      <c r="Y135" s="317"/>
      <c r="Z135" s="317"/>
      <c r="AA135" s="317"/>
      <c r="AB135" s="317"/>
      <c r="AD135" s="317" t="s">
        <v>256</v>
      </c>
      <c r="AE135" s="317"/>
      <c r="AF135" s="317"/>
      <c r="AG135" s="317"/>
      <c r="AH135" s="317"/>
      <c r="AI135" s="317"/>
      <c r="AJ135" s="317"/>
      <c r="AK135" s="317"/>
      <c r="AL135" s="317"/>
      <c r="AM135" s="317"/>
      <c r="AN135" s="317"/>
      <c r="AO135" s="317"/>
      <c r="AP135" s="317"/>
      <c r="AQ135" s="317"/>
      <c r="AR135" s="317"/>
      <c r="AS135" s="317"/>
      <c r="AT135" s="317"/>
      <c r="AU135" s="317"/>
      <c r="AV135" s="317"/>
      <c r="AW135" s="317"/>
      <c r="AX135" s="317"/>
      <c r="AY135" s="317"/>
      <c r="AZ135" s="317"/>
      <c r="BA135" s="317"/>
      <c r="BB135" s="317"/>
      <c r="BC135" s="317"/>
      <c r="BD135" s="317"/>
      <c r="BE135" s="317"/>
    </row>
    <row r="136" spans="1:58" ht="15" customHeight="1" x14ac:dyDescent="0.2">
      <c r="A136" s="318" t="s">
        <v>242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D136" s="318" t="s">
        <v>242</v>
      </c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</row>
    <row r="137" spans="1:58" ht="15" customHeight="1" x14ac:dyDescent="0.2">
      <c r="BF137" s="102"/>
    </row>
    <row r="138" spans="1:58" ht="15" customHeight="1" x14ac:dyDescent="0.2">
      <c r="BF138" s="102"/>
    </row>
    <row r="139" spans="1:58" ht="15" customHeight="1" x14ac:dyDescent="0.2">
      <c r="BF139" s="102"/>
    </row>
    <row r="140" spans="1:58" ht="15" customHeight="1" x14ac:dyDescent="0.2">
      <c r="AE140" s="158"/>
      <c r="BF140" s="102"/>
    </row>
    <row r="141" spans="1:58" ht="15" customHeight="1" x14ac:dyDescent="0.2">
      <c r="AE141" s="158"/>
      <c r="BF141" s="102"/>
    </row>
    <row r="142" spans="1:58" ht="15" customHeight="1" x14ac:dyDescent="0.2">
      <c r="AE142" s="158"/>
      <c r="BF142" s="102"/>
    </row>
    <row r="143" spans="1:58" ht="15" customHeight="1" x14ac:dyDescent="0.2">
      <c r="AE143" s="158"/>
    </row>
    <row r="144" spans="1:58" ht="15" customHeight="1" x14ac:dyDescent="0.2">
      <c r="AE144" s="158"/>
    </row>
    <row r="145" spans="31:31" ht="15" customHeight="1" x14ac:dyDescent="0.2">
      <c r="AE145" s="158"/>
    </row>
    <row r="146" spans="31:31" ht="15" customHeight="1" x14ac:dyDescent="0.2">
      <c r="AE146" s="158"/>
    </row>
    <row r="147" spans="31:31" ht="15" customHeight="1" x14ac:dyDescent="0.2">
      <c r="AE147" s="158"/>
    </row>
    <row r="148" spans="31:31" ht="15" customHeight="1" x14ac:dyDescent="0.2">
      <c r="AE148" s="158"/>
    </row>
    <row r="149" spans="31:31" ht="15" customHeight="1" x14ac:dyDescent="0.2">
      <c r="AE149" s="158"/>
    </row>
    <row r="150" spans="31:31" ht="15" customHeight="1" x14ac:dyDescent="0.2">
      <c r="AE150" s="158"/>
    </row>
    <row r="151" spans="31:31" ht="15" customHeight="1" x14ac:dyDescent="0.2">
      <c r="AE151" s="158"/>
    </row>
    <row r="152" spans="31:31" ht="15" customHeight="1" x14ac:dyDescent="0.2">
      <c r="AE152" s="158"/>
    </row>
    <row r="153" spans="31:31" ht="15" customHeight="1" x14ac:dyDescent="0.2">
      <c r="AE153" s="158"/>
    </row>
    <row r="154" spans="31:31" ht="15" customHeight="1" x14ac:dyDescent="0.2">
      <c r="AE154" s="158"/>
    </row>
    <row r="155" spans="31:31" ht="15" customHeight="1" x14ac:dyDescent="0.2">
      <c r="AE155" s="158"/>
    </row>
    <row r="156" spans="31:31" ht="15" customHeight="1" x14ac:dyDescent="0.2">
      <c r="AE156" s="158"/>
    </row>
    <row r="157" spans="31:31" ht="15" customHeight="1" x14ac:dyDescent="0.2">
      <c r="AE157" s="158"/>
    </row>
    <row r="158" spans="31:31" ht="15" customHeight="1" x14ac:dyDescent="0.2">
      <c r="AE158" s="158"/>
    </row>
    <row r="159" spans="31:31" ht="15" customHeight="1" x14ac:dyDescent="0.2">
      <c r="AE159" s="158"/>
    </row>
    <row r="160" spans="31:31" ht="15" customHeight="1" x14ac:dyDescent="0.2">
      <c r="AE160" s="158"/>
    </row>
    <row r="161" spans="31:31" ht="15" customHeight="1" x14ac:dyDescent="0.2">
      <c r="AE161" s="158"/>
    </row>
    <row r="162" spans="31:31" ht="15" customHeight="1" x14ac:dyDescent="0.2">
      <c r="AE162" s="158"/>
    </row>
    <row r="163" spans="31:31" ht="15" customHeight="1" x14ac:dyDescent="0.2">
      <c r="AE163" s="158"/>
    </row>
    <row r="164" spans="31:31" ht="15" customHeight="1" x14ac:dyDescent="0.2">
      <c r="AE164" s="158"/>
    </row>
    <row r="165" spans="31:31" ht="15" customHeight="1" x14ac:dyDescent="0.2">
      <c r="AE165" s="158"/>
    </row>
    <row r="166" spans="31:31" ht="15" customHeight="1" x14ac:dyDescent="0.2">
      <c r="AE166" s="158"/>
    </row>
    <row r="167" spans="31:31" ht="15" customHeight="1" x14ac:dyDescent="0.2">
      <c r="AE167" s="158"/>
    </row>
    <row r="168" spans="31:31" ht="15" customHeight="1" x14ac:dyDescent="0.2">
      <c r="AE168" s="158"/>
    </row>
    <row r="169" spans="31:31" ht="15" customHeight="1" x14ac:dyDescent="0.2">
      <c r="AE169" s="158"/>
    </row>
    <row r="170" spans="31:31" ht="15" customHeight="1" x14ac:dyDescent="0.2">
      <c r="AE170" s="158"/>
    </row>
    <row r="171" spans="31:31" ht="15" customHeight="1" x14ac:dyDescent="0.2">
      <c r="AE171" s="158"/>
    </row>
    <row r="172" spans="31:31" ht="15" customHeight="1" x14ac:dyDescent="0.2">
      <c r="AE172" s="158"/>
    </row>
    <row r="173" spans="31:31" ht="15" customHeight="1" x14ac:dyDescent="0.2">
      <c r="AE173" s="158"/>
    </row>
    <row r="174" spans="31:31" ht="15" customHeight="1" x14ac:dyDescent="0.2">
      <c r="AE174" s="158"/>
    </row>
    <row r="175" spans="31:31" ht="15" customHeight="1" x14ac:dyDescent="0.2">
      <c r="AE175" s="158"/>
    </row>
    <row r="176" spans="31:31" ht="15" customHeight="1" x14ac:dyDescent="0.2">
      <c r="AE176" s="158"/>
    </row>
    <row r="177" spans="31:31" ht="15" customHeight="1" x14ac:dyDescent="0.2">
      <c r="AE177" s="158"/>
    </row>
    <row r="178" spans="31:31" ht="15" customHeight="1" x14ac:dyDescent="0.2">
      <c r="AE178" s="158"/>
    </row>
  </sheetData>
  <mergeCells count="104">
    <mergeCell ref="AD100:BE100"/>
    <mergeCell ref="A101:AB101"/>
    <mergeCell ref="AD101:BE101"/>
    <mergeCell ref="A54:AB54"/>
    <mergeCell ref="AD54:BE54"/>
    <mergeCell ref="A96:AB96"/>
    <mergeCell ref="AD96:BE96"/>
    <mergeCell ref="A97:AB97"/>
    <mergeCell ref="AD97:BE97"/>
    <mergeCell ref="A98:AB98"/>
    <mergeCell ref="AD98:BE98"/>
    <mergeCell ref="A99:AB99"/>
    <mergeCell ref="AD99:BE99"/>
    <mergeCell ref="A49:AB49"/>
    <mergeCell ref="AD49:BE49"/>
    <mergeCell ref="A50:AB50"/>
    <mergeCell ref="AD50:BE50"/>
    <mergeCell ref="A51:AB51"/>
    <mergeCell ref="AD51:BE51"/>
    <mergeCell ref="A52:AB52"/>
    <mergeCell ref="AD52:BE52"/>
    <mergeCell ref="A53:AB53"/>
    <mergeCell ref="AD53:BE53"/>
    <mergeCell ref="A10:A11"/>
    <mergeCell ref="B10:D10"/>
    <mergeCell ref="F10:H10"/>
    <mergeCell ref="J10:L10"/>
    <mergeCell ref="N10:P10"/>
    <mergeCell ref="A3:AB3"/>
    <mergeCell ref="A6:AB6"/>
    <mergeCell ref="AD3:BE3"/>
    <mergeCell ref="A4:AB4"/>
    <mergeCell ref="AD4:BE4"/>
    <mergeCell ref="A5:AB5"/>
    <mergeCell ref="AD5:BE5"/>
    <mergeCell ref="AD6:BE6"/>
    <mergeCell ref="A7:AB7"/>
    <mergeCell ref="AD7:BE7"/>
    <mergeCell ref="A8:AB8"/>
    <mergeCell ref="AD8:BE8"/>
    <mergeCell ref="A136:AB136"/>
    <mergeCell ref="AD136:BE136"/>
    <mergeCell ref="AI103:AK103"/>
    <mergeCell ref="AM103:AO103"/>
    <mergeCell ref="AQ103:AS103"/>
    <mergeCell ref="AU103:AW103"/>
    <mergeCell ref="AY103:BA103"/>
    <mergeCell ref="R103:T103"/>
    <mergeCell ref="V103:X103"/>
    <mergeCell ref="Z103:AB103"/>
    <mergeCell ref="AD103:AD104"/>
    <mergeCell ref="AE103:AG103"/>
    <mergeCell ref="A103:A104"/>
    <mergeCell ref="B103:D103"/>
    <mergeCell ref="F103:H103"/>
    <mergeCell ref="J103:L103"/>
    <mergeCell ref="A135:AB135"/>
    <mergeCell ref="AD135:BE135"/>
    <mergeCell ref="N103:P103"/>
    <mergeCell ref="BC56:BE56"/>
    <mergeCell ref="A88:AB88"/>
    <mergeCell ref="AD88:BE88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V56:X56"/>
    <mergeCell ref="Z56:AB56"/>
    <mergeCell ref="AD56:AD57"/>
    <mergeCell ref="AE56:AG56"/>
    <mergeCell ref="A56:A57"/>
    <mergeCell ref="B56:D56"/>
    <mergeCell ref="F56:H56"/>
    <mergeCell ref="J56:L56"/>
    <mergeCell ref="N56:P56"/>
    <mergeCell ref="A100:AB100"/>
    <mergeCell ref="AA1:AB2"/>
    <mergeCell ref="AA46:AB47"/>
    <mergeCell ref="AA91:AB92"/>
    <mergeCell ref="BG92:BH93"/>
    <mergeCell ref="BG46:BH47"/>
    <mergeCell ref="BG1:BH2"/>
    <mergeCell ref="A43:AB43"/>
    <mergeCell ref="AD43:BE43"/>
    <mergeCell ref="BC103:BE103"/>
    <mergeCell ref="BC10:BE10"/>
    <mergeCell ref="A42:AB42"/>
    <mergeCell ref="AD42:BE42"/>
    <mergeCell ref="A45:AB45"/>
    <mergeCell ref="AD45:BE45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</mergeCells>
  <hyperlinks>
    <hyperlink ref="AD1" r:id="rId1" location="INDICE!A1" display="INDICE"/>
    <hyperlink ref="AA1" r:id="rId2" location="INDICE!A1"/>
    <hyperlink ref="AA1:AB2" location="INDICE!A1" display="INDICE"/>
    <hyperlink ref="AA46" r:id="rId3" location="INDICE!A1"/>
    <hyperlink ref="AA46:AB47" location="INDICE!A1" display="INDICE"/>
    <hyperlink ref="AA91" r:id="rId4" location="INDICE!A1"/>
    <hyperlink ref="AA91:AB92" location="INDICE!A1" display="INDICE"/>
    <hyperlink ref="BG92" r:id="rId5" location="INDICE!A1"/>
    <hyperlink ref="BG92:BH93" location="INDICE!A1" display="INDICE"/>
    <hyperlink ref="BG46" r:id="rId6" location="INDICE!A1"/>
    <hyperlink ref="BG46:BH47" location="INDICE!A1" display="INDICE"/>
    <hyperlink ref="BG1" r:id="rId7" location="INDICE!A1"/>
    <hyperlink ref="BG1:BH2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8"/>
  <headerFooter alignWithMargins="0"/>
  <rowBreaks count="2" manualBreakCount="2">
    <brk id="48" max="16383" man="1"/>
    <brk id="95" max="5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6.28515625" style="108" customWidth="1"/>
    <col min="2" max="4" width="6.42578125" style="108" customWidth="1"/>
    <col min="5" max="5" width="1.7109375" style="108" customWidth="1"/>
    <col min="6" max="8" width="5.42578125" style="108" customWidth="1"/>
    <col min="9" max="9" width="1.7109375" style="108" customWidth="1"/>
    <col min="10" max="12" width="5.42578125" style="108" customWidth="1"/>
    <col min="13" max="13" width="1.7109375" style="108" customWidth="1"/>
    <col min="14" max="16" width="5.42578125" style="108" customWidth="1"/>
    <col min="17" max="17" width="1.7109375" style="108" customWidth="1"/>
    <col min="18" max="20" width="5.42578125" style="108" customWidth="1"/>
    <col min="21" max="21" width="1.7109375" style="108" customWidth="1"/>
    <col min="22" max="24" width="5.42578125" style="108" customWidth="1"/>
    <col min="25" max="25" width="1.7109375" style="108" customWidth="1"/>
    <col min="26" max="28" width="6.710937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22" t="s">
        <v>317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158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71"/>
      <c r="AF3" s="171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26297</v>
      </c>
      <c r="C10" s="152">
        <f t="shared" si="0"/>
        <v>12536</v>
      </c>
      <c r="D10" s="152">
        <f t="shared" si="0"/>
        <v>13761</v>
      </c>
      <c r="E10" s="152"/>
      <c r="F10" s="152">
        <f t="shared" ref="F10:H12" si="1">+F16+F22</f>
        <v>4352</v>
      </c>
      <c r="G10" s="152">
        <f t="shared" si="1"/>
        <v>2287</v>
      </c>
      <c r="H10" s="152">
        <f t="shared" si="1"/>
        <v>2065</v>
      </c>
      <c r="I10" s="152"/>
      <c r="J10" s="152">
        <f t="shared" ref="J10:L12" si="2">+J16+J22</f>
        <v>4913</v>
      </c>
      <c r="K10" s="152">
        <f t="shared" si="2"/>
        <v>2461</v>
      </c>
      <c r="L10" s="152">
        <f t="shared" si="2"/>
        <v>2452</v>
      </c>
      <c r="M10" s="152"/>
      <c r="N10" s="152">
        <f t="shared" ref="N10:P12" si="3">+N16+N22</f>
        <v>5181</v>
      </c>
      <c r="O10" s="152">
        <f t="shared" si="3"/>
        <v>2511</v>
      </c>
      <c r="P10" s="152">
        <f t="shared" si="3"/>
        <v>2670</v>
      </c>
      <c r="Q10" s="152"/>
      <c r="R10" s="152">
        <f t="shared" ref="R10:T12" si="4">+R16+R22</f>
        <v>6578</v>
      </c>
      <c r="S10" s="152">
        <f t="shared" si="4"/>
        <v>3004</v>
      </c>
      <c r="T10" s="152">
        <f t="shared" si="4"/>
        <v>3574</v>
      </c>
      <c r="U10" s="152"/>
      <c r="V10" s="152">
        <f t="shared" ref="V10:X12" si="5">+V16+V22</f>
        <v>5273</v>
      </c>
      <c r="W10" s="152">
        <f t="shared" si="5"/>
        <v>2273</v>
      </c>
      <c r="X10" s="152">
        <f t="shared" si="5"/>
        <v>3000</v>
      </c>
      <c r="Y10" s="152"/>
      <c r="Z10" s="152">
        <f t="shared" ref="Z10:AB12" si="6">+Z16+Z22</f>
        <v>0</v>
      </c>
      <c r="AA10" s="152">
        <f t="shared" si="6"/>
        <v>0</v>
      </c>
      <c r="AB10" s="152">
        <f t="shared" si="6"/>
        <v>0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26238</v>
      </c>
      <c r="C11" s="115">
        <f t="shared" si="0"/>
        <v>12495</v>
      </c>
      <c r="D11" s="115">
        <f t="shared" si="0"/>
        <v>13743</v>
      </c>
      <c r="E11" s="115"/>
      <c r="F11" s="115">
        <f t="shared" si="1"/>
        <v>4336</v>
      </c>
      <c r="G11" s="115">
        <f t="shared" si="1"/>
        <v>2275</v>
      </c>
      <c r="H11" s="115">
        <f t="shared" si="1"/>
        <v>2061</v>
      </c>
      <c r="I11" s="115"/>
      <c r="J11" s="115">
        <f t="shared" si="2"/>
        <v>4891</v>
      </c>
      <c r="K11" s="115">
        <f t="shared" si="2"/>
        <v>2444</v>
      </c>
      <c r="L11" s="115">
        <f t="shared" si="2"/>
        <v>2447</v>
      </c>
      <c r="M11" s="115"/>
      <c r="N11" s="115">
        <f t="shared" si="3"/>
        <v>5173</v>
      </c>
      <c r="O11" s="115">
        <f t="shared" si="3"/>
        <v>2505</v>
      </c>
      <c r="P11" s="115">
        <f t="shared" si="3"/>
        <v>2668</v>
      </c>
      <c r="Q11" s="115"/>
      <c r="R11" s="115">
        <f t="shared" si="4"/>
        <v>6569</v>
      </c>
      <c r="S11" s="115">
        <f t="shared" si="4"/>
        <v>3000</v>
      </c>
      <c r="T11" s="115">
        <f t="shared" si="4"/>
        <v>3569</v>
      </c>
      <c r="U11" s="115"/>
      <c r="V11" s="115">
        <f t="shared" si="5"/>
        <v>5269</v>
      </c>
      <c r="W11" s="115">
        <f t="shared" si="5"/>
        <v>2271</v>
      </c>
      <c r="X11" s="115">
        <f t="shared" si="5"/>
        <v>2998</v>
      </c>
      <c r="Y11" s="115"/>
      <c r="Z11" s="115">
        <f t="shared" si="6"/>
        <v>0</v>
      </c>
      <c r="AA11" s="115">
        <f t="shared" si="6"/>
        <v>0</v>
      </c>
      <c r="AB11" s="115">
        <f t="shared" si="6"/>
        <v>0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59</v>
      </c>
      <c r="C12" s="115">
        <f>+C18+C24</f>
        <v>41</v>
      </c>
      <c r="D12" s="115">
        <f>+D18+D24</f>
        <v>18</v>
      </c>
      <c r="E12" s="115"/>
      <c r="F12" s="115">
        <f t="shared" si="1"/>
        <v>16</v>
      </c>
      <c r="G12" s="115">
        <f t="shared" si="1"/>
        <v>12</v>
      </c>
      <c r="H12" s="115">
        <f t="shared" si="1"/>
        <v>4</v>
      </c>
      <c r="I12" s="115"/>
      <c r="J12" s="115">
        <f t="shared" si="2"/>
        <v>22</v>
      </c>
      <c r="K12" s="115">
        <f t="shared" si="2"/>
        <v>17</v>
      </c>
      <c r="L12" s="115">
        <f t="shared" si="2"/>
        <v>5</v>
      </c>
      <c r="M12" s="115"/>
      <c r="N12" s="115">
        <f t="shared" si="3"/>
        <v>8</v>
      </c>
      <c r="O12" s="115">
        <f t="shared" si="3"/>
        <v>6</v>
      </c>
      <c r="P12" s="115">
        <f t="shared" si="3"/>
        <v>2</v>
      </c>
      <c r="Q12" s="115"/>
      <c r="R12" s="115">
        <f t="shared" si="4"/>
        <v>9</v>
      </c>
      <c r="S12" s="115">
        <f t="shared" si="4"/>
        <v>4</v>
      </c>
      <c r="T12" s="115">
        <f t="shared" si="4"/>
        <v>5</v>
      </c>
      <c r="U12" s="115"/>
      <c r="V12" s="115">
        <f t="shared" si="5"/>
        <v>4</v>
      </c>
      <c r="W12" s="115">
        <f t="shared" si="5"/>
        <v>2</v>
      </c>
      <c r="X12" s="115">
        <f t="shared" si="5"/>
        <v>2</v>
      </c>
      <c r="Y12" s="115"/>
      <c r="Z12" s="115">
        <f t="shared" si="6"/>
        <v>0</v>
      </c>
      <c r="AA12" s="115">
        <f t="shared" si="6"/>
        <v>0</v>
      </c>
      <c r="AB12" s="115">
        <f t="shared" si="6"/>
        <v>0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0</v>
      </c>
      <c r="C13" s="115">
        <f>+C19</f>
        <v>0</v>
      </c>
      <c r="D13" s="115">
        <f>+D19</f>
        <v>0</v>
      </c>
      <c r="E13" s="115"/>
      <c r="F13" s="115">
        <f>+F19</f>
        <v>0</v>
      </c>
      <c r="G13" s="115">
        <f>+G19</f>
        <v>0</v>
      </c>
      <c r="H13" s="115">
        <f>+H19</f>
        <v>0</v>
      </c>
      <c r="I13" s="115"/>
      <c r="J13" s="115">
        <f>+J19</f>
        <v>0</v>
      </c>
      <c r="K13" s="115">
        <f>+K19</f>
        <v>0</v>
      </c>
      <c r="L13" s="115">
        <f>+L19</f>
        <v>0</v>
      </c>
      <c r="M13" s="115"/>
      <c r="N13" s="115">
        <f>+N19</f>
        <v>0</v>
      </c>
      <c r="O13" s="115">
        <f>+O19</f>
        <v>0</v>
      </c>
      <c r="P13" s="115">
        <f>+P19</f>
        <v>0</v>
      </c>
      <c r="Q13" s="115"/>
      <c r="R13" s="115">
        <f>+R19</f>
        <v>0</v>
      </c>
      <c r="S13" s="115">
        <f>+S19</f>
        <v>0</v>
      </c>
      <c r="T13" s="115">
        <f>+T19</f>
        <v>0</v>
      </c>
      <c r="U13" s="115"/>
      <c r="V13" s="115">
        <f>+V19</f>
        <v>0</v>
      </c>
      <c r="W13" s="115">
        <f>+W19</f>
        <v>0</v>
      </c>
      <c r="X13" s="115">
        <f>+X19</f>
        <v>0</v>
      </c>
      <c r="Y13" s="115"/>
      <c r="Z13" s="115">
        <f>+Z19</f>
        <v>0</v>
      </c>
      <c r="AA13" s="115">
        <f>+AA19</f>
        <v>0</v>
      </c>
      <c r="AB13" s="115">
        <f>+AB19</f>
        <v>0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117"/>
      <c r="G15" s="117"/>
      <c r="H15" s="117"/>
      <c r="I15" s="118"/>
      <c r="J15" s="117"/>
      <c r="K15" s="117"/>
      <c r="L15" s="117"/>
      <c r="M15" s="118"/>
      <c r="N15" s="117"/>
      <c r="O15" s="117"/>
      <c r="P15" s="117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22317</v>
      </c>
      <c r="C16" s="271">
        <v>10572</v>
      </c>
      <c r="D16" s="271">
        <v>11745</v>
      </c>
      <c r="E16" s="271"/>
      <c r="F16" s="271">
        <v>3756</v>
      </c>
      <c r="G16" s="271">
        <v>1954</v>
      </c>
      <c r="H16" s="271">
        <v>1802</v>
      </c>
      <c r="I16" s="271"/>
      <c r="J16" s="271">
        <v>4222</v>
      </c>
      <c r="K16" s="271">
        <v>2114</v>
      </c>
      <c r="L16" s="271">
        <v>2108</v>
      </c>
      <c r="M16" s="271"/>
      <c r="N16" s="271">
        <v>4384</v>
      </c>
      <c r="O16" s="271">
        <v>2102</v>
      </c>
      <c r="P16" s="271">
        <v>2282</v>
      </c>
      <c r="Q16" s="271"/>
      <c r="R16" s="271">
        <v>5530</v>
      </c>
      <c r="S16" s="271">
        <v>2491</v>
      </c>
      <c r="T16" s="271">
        <v>3039</v>
      </c>
      <c r="U16" s="271"/>
      <c r="V16" s="271">
        <v>4425</v>
      </c>
      <c r="W16" s="271">
        <v>1911</v>
      </c>
      <c r="X16" s="271">
        <v>2514</v>
      </c>
      <c r="Y16" s="173"/>
      <c r="Z16" s="152">
        <f>SUM(Z17:Z19)</f>
        <v>0</v>
      </c>
      <c r="AA16" s="152">
        <f>SUM(AA17:AA19)</f>
        <v>0</v>
      </c>
      <c r="AB16" s="152">
        <f>SUM(AB17:AB19)</f>
        <v>0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22258</v>
      </c>
      <c r="C17" s="272">
        <v>10531</v>
      </c>
      <c r="D17" s="272">
        <v>11727</v>
      </c>
      <c r="E17" s="272"/>
      <c r="F17" s="272">
        <v>3740</v>
      </c>
      <c r="G17" s="272">
        <v>1942</v>
      </c>
      <c r="H17" s="272">
        <v>1798</v>
      </c>
      <c r="I17" s="272"/>
      <c r="J17" s="272">
        <v>4200</v>
      </c>
      <c r="K17" s="272">
        <v>2097</v>
      </c>
      <c r="L17" s="272">
        <v>2103</v>
      </c>
      <c r="M17" s="272"/>
      <c r="N17" s="272">
        <v>4376</v>
      </c>
      <c r="O17" s="272">
        <v>2096</v>
      </c>
      <c r="P17" s="272">
        <v>2280</v>
      </c>
      <c r="Q17" s="272"/>
      <c r="R17" s="272">
        <v>5521</v>
      </c>
      <c r="S17" s="272">
        <v>2487</v>
      </c>
      <c r="T17" s="272">
        <v>3034</v>
      </c>
      <c r="U17" s="272"/>
      <c r="V17" s="272">
        <v>4421</v>
      </c>
      <c r="W17" s="272">
        <v>1909</v>
      </c>
      <c r="X17" s="272">
        <v>2512</v>
      </c>
      <c r="Y17" s="119"/>
      <c r="Z17" s="119">
        <v>0</v>
      </c>
      <c r="AA17" s="119">
        <v>0</v>
      </c>
      <c r="AB17" s="119">
        <v>0</v>
      </c>
    </row>
    <row r="18" spans="1:33" ht="15" customHeight="1" x14ac:dyDescent="0.2">
      <c r="A18" s="116" t="s">
        <v>74</v>
      </c>
      <c r="B18" s="272">
        <v>59</v>
      </c>
      <c r="C18" s="272">
        <v>41</v>
      </c>
      <c r="D18" s="272">
        <v>18</v>
      </c>
      <c r="E18" s="272"/>
      <c r="F18" s="272">
        <v>16</v>
      </c>
      <c r="G18" s="272">
        <v>12</v>
      </c>
      <c r="H18" s="272">
        <v>4</v>
      </c>
      <c r="I18" s="272"/>
      <c r="J18" s="272">
        <v>22</v>
      </c>
      <c r="K18" s="272">
        <v>17</v>
      </c>
      <c r="L18" s="272">
        <v>5</v>
      </c>
      <c r="M18" s="272"/>
      <c r="N18" s="272">
        <v>8</v>
      </c>
      <c r="O18" s="272">
        <v>6</v>
      </c>
      <c r="P18" s="272">
        <v>2</v>
      </c>
      <c r="Q18" s="272"/>
      <c r="R18" s="272">
        <v>9</v>
      </c>
      <c r="S18" s="272">
        <v>4</v>
      </c>
      <c r="T18" s="272">
        <v>5</v>
      </c>
      <c r="U18" s="272"/>
      <c r="V18" s="272">
        <v>4</v>
      </c>
      <c r="W18" s="272">
        <v>2</v>
      </c>
      <c r="X18" s="272">
        <v>2</v>
      </c>
      <c r="Y18" s="119"/>
      <c r="Z18" s="119">
        <v>0</v>
      </c>
      <c r="AA18" s="119">
        <v>0</v>
      </c>
      <c r="AB18" s="119">
        <v>0</v>
      </c>
    </row>
    <row r="19" spans="1:33" ht="15" customHeight="1" x14ac:dyDescent="0.2">
      <c r="A19" s="116" t="s">
        <v>263</v>
      </c>
      <c r="B19" s="272"/>
      <c r="C19" s="272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119"/>
      <c r="Z19" s="119">
        <v>0</v>
      </c>
      <c r="AA19" s="119">
        <v>0</v>
      </c>
      <c r="AB19" s="119">
        <v>0</v>
      </c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119"/>
      <c r="Z20" s="119"/>
      <c r="AA20" s="119"/>
      <c r="AB20" s="119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119"/>
      <c r="Z21" s="119"/>
      <c r="AA21" s="119"/>
      <c r="AB21" s="119"/>
    </row>
    <row r="22" spans="1:33" s="163" customFormat="1" ht="15" customHeight="1" x14ac:dyDescent="0.2">
      <c r="A22" s="137" t="s">
        <v>19</v>
      </c>
      <c r="B22" s="271">
        <v>3980</v>
      </c>
      <c r="C22" s="271">
        <v>1964</v>
      </c>
      <c r="D22" s="271">
        <v>2016</v>
      </c>
      <c r="E22" s="271"/>
      <c r="F22" s="271">
        <v>596</v>
      </c>
      <c r="G22" s="271">
        <v>333</v>
      </c>
      <c r="H22" s="271">
        <v>263</v>
      </c>
      <c r="I22" s="271"/>
      <c r="J22" s="271">
        <v>691</v>
      </c>
      <c r="K22" s="271">
        <v>347</v>
      </c>
      <c r="L22" s="271">
        <v>344</v>
      </c>
      <c r="M22" s="271"/>
      <c r="N22" s="271">
        <v>797</v>
      </c>
      <c r="O22" s="271">
        <v>409</v>
      </c>
      <c r="P22" s="271">
        <v>388</v>
      </c>
      <c r="Q22" s="271"/>
      <c r="R22" s="271">
        <v>1048</v>
      </c>
      <c r="S22" s="271">
        <v>513</v>
      </c>
      <c r="T22" s="271">
        <v>535</v>
      </c>
      <c r="U22" s="271"/>
      <c r="V22" s="271">
        <v>848</v>
      </c>
      <c r="W22" s="271">
        <v>362</v>
      </c>
      <c r="X22" s="271">
        <v>486</v>
      </c>
      <c r="Y22" s="173"/>
      <c r="Z22" s="152">
        <f>SUM(Z23:Z25)</f>
        <v>0</v>
      </c>
      <c r="AA22" s="152">
        <f>SUM(AA23:AA25)</f>
        <v>0</v>
      </c>
      <c r="AB22" s="152">
        <f>SUM(AB23:AB25)</f>
        <v>0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3980</v>
      </c>
      <c r="C23" s="272">
        <v>1964</v>
      </c>
      <c r="D23" s="272">
        <v>2016</v>
      </c>
      <c r="E23" s="272"/>
      <c r="F23" s="272">
        <v>596</v>
      </c>
      <c r="G23" s="272">
        <v>333</v>
      </c>
      <c r="H23" s="272">
        <v>263</v>
      </c>
      <c r="I23" s="272"/>
      <c r="J23" s="272">
        <v>691</v>
      </c>
      <c r="K23" s="272">
        <v>347</v>
      </c>
      <c r="L23" s="272">
        <v>344</v>
      </c>
      <c r="M23" s="272"/>
      <c r="N23" s="272">
        <v>797</v>
      </c>
      <c r="O23" s="272">
        <v>409</v>
      </c>
      <c r="P23" s="272">
        <v>388</v>
      </c>
      <c r="Q23" s="272"/>
      <c r="R23" s="272">
        <v>1048</v>
      </c>
      <c r="S23" s="272">
        <v>513</v>
      </c>
      <c r="T23" s="272">
        <v>535</v>
      </c>
      <c r="U23" s="272"/>
      <c r="V23" s="272">
        <v>848</v>
      </c>
      <c r="W23" s="272">
        <v>362</v>
      </c>
      <c r="X23" s="272">
        <v>486</v>
      </c>
      <c r="Y23" s="119"/>
      <c r="Z23" s="119">
        <v>0</v>
      </c>
      <c r="AA23" s="119">
        <v>0</v>
      </c>
      <c r="AB23" s="119">
        <v>0</v>
      </c>
    </row>
    <row r="24" spans="1:33" ht="15" customHeight="1" x14ac:dyDescent="0.2">
      <c r="A24" s="116" t="s">
        <v>74</v>
      </c>
      <c r="B24" s="119">
        <v>0</v>
      </c>
      <c r="C24" s="119">
        <v>0</v>
      </c>
      <c r="D24" s="119">
        <v>0</v>
      </c>
      <c r="E24" s="119"/>
      <c r="F24" s="119">
        <v>0</v>
      </c>
      <c r="G24" s="119">
        <v>0</v>
      </c>
      <c r="H24" s="119">
        <v>0</v>
      </c>
      <c r="I24" s="119"/>
      <c r="J24" s="119">
        <v>0</v>
      </c>
      <c r="K24" s="119">
        <v>0</v>
      </c>
      <c r="L24" s="119">
        <v>0</v>
      </c>
      <c r="M24" s="119"/>
      <c r="N24" s="119">
        <v>0</v>
      </c>
      <c r="O24" s="119">
        <v>0</v>
      </c>
      <c r="P24" s="119">
        <v>0</v>
      </c>
      <c r="Q24" s="119"/>
      <c r="R24" s="119">
        <v>0</v>
      </c>
      <c r="S24" s="119">
        <v>0</v>
      </c>
      <c r="T24" s="119">
        <v>0</v>
      </c>
      <c r="U24" s="119"/>
      <c r="V24" s="119">
        <v>0</v>
      </c>
      <c r="W24" s="119">
        <v>0</v>
      </c>
      <c r="X24" s="119">
        <v>0</v>
      </c>
      <c r="Y24" s="119"/>
      <c r="Z24" s="119">
        <v>0</v>
      </c>
      <c r="AA24" s="119">
        <v>0</v>
      </c>
      <c r="AB24" s="119">
        <v>0</v>
      </c>
    </row>
    <row r="25" spans="1:33" ht="15" customHeight="1" thickBot="1" x14ac:dyDescent="0.25">
      <c r="A25" s="120" t="s">
        <v>263</v>
      </c>
      <c r="B25" s="121">
        <v>0</v>
      </c>
      <c r="C25" s="121">
        <v>0</v>
      </c>
      <c r="D25" s="121">
        <v>0</v>
      </c>
      <c r="E25" s="121"/>
      <c r="F25" s="121">
        <v>0</v>
      </c>
      <c r="G25" s="121">
        <v>0</v>
      </c>
      <c r="H25" s="121">
        <v>0</v>
      </c>
      <c r="I25" s="121"/>
      <c r="J25" s="121">
        <v>0</v>
      </c>
      <c r="K25" s="121">
        <v>0</v>
      </c>
      <c r="L25" s="121">
        <v>0</v>
      </c>
      <c r="M25" s="121"/>
      <c r="N25" s="121">
        <v>0</v>
      </c>
      <c r="O25" s="121">
        <v>0</v>
      </c>
      <c r="P25" s="121">
        <v>0</v>
      </c>
      <c r="Q25" s="121"/>
      <c r="R25" s="121">
        <v>0</v>
      </c>
      <c r="S25" s="121">
        <v>0</v>
      </c>
      <c r="T25" s="121">
        <v>0</v>
      </c>
      <c r="U25" s="121"/>
      <c r="V25" s="121">
        <v>0</v>
      </c>
      <c r="W25" s="121">
        <v>0</v>
      </c>
      <c r="X25" s="121">
        <v>0</v>
      </c>
      <c r="Y25" s="121"/>
      <c r="Z25" s="121">
        <v>0</v>
      </c>
      <c r="AA25" s="121">
        <v>0</v>
      </c>
      <c r="AB25" s="121">
        <v>0</v>
      </c>
    </row>
    <row r="26" spans="1:33" ht="15" customHeight="1" x14ac:dyDescent="0.2">
      <c r="A26" s="317" t="s">
        <v>256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</row>
    <row r="27" spans="1:33" ht="15" customHeight="1" x14ac:dyDescent="0.2">
      <c r="A27" s="318" t="s">
        <v>242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84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topLeftCell="A34"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6.28515625" style="108" customWidth="1"/>
    <col min="2" max="4" width="7" style="108" customWidth="1"/>
    <col min="5" max="5" width="1.7109375" style="108" customWidth="1"/>
    <col min="6" max="8" width="7" style="108" customWidth="1"/>
    <col min="9" max="9" width="1.7109375" style="108" customWidth="1"/>
    <col min="10" max="12" width="7" style="108" customWidth="1"/>
    <col min="13" max="13" width="1.7109375" style="108" customWidth="1"/>
    <col min="14" max="16" width="7" style="108" customWidth="1"/>
    <col min="17" max="17" width="1.7109375" style="108" customWidth="1"/>
    <col min="18" max="20" width="7" style="108" customWidth="1"/>
    <col min="21" max="21" width="1.7109375" style="108" customWidth="1"/>
    <col min="22" max="24" width="7" style="108" customWidth="1"/>
    <col min="25" max="25" width="1.7109375" style="108" customWidth="1"/>
    <col min="26" max="28" width="6.710937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22" t="s">
        <v>318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159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08"/>
      <c r="AF3" s="108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08"/>
      <c r="AF4" s="108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08"/>
      <c r="AF5" s="108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08"/>
      <c r="AF6" s="108"/>
      <c r="AG6" s="171"/>
    </row>
    <row r="7" spans="1:33" s="171" customFormat="1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  <c r="AE7" s="108"/>
      <c r="AF7" s="108"/>
    </row>
    <row r="8" spans="1:33" s="171" customFormat="1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  <c r="AE8" s="108"/>
      <c r="AF8" s="108"/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15" t="s">
        <v>473</v>
      </c>
      <c r="B10" s="315" t="s">
        <v>76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14254</v>
      </c>
      <c r="C12" s="152">
        <f t="shared" si="0"/>
        <v>6404</v>
      </c>
      <c r="D12" s="152">
        <f t="shared" si="0"/>
        <v>7850</v>
      </c>
      <c r="E12" s="152"/>
      <c r="F12" s="152">
        <f t="shared" ref="F12:H14" si="1">+F18+F24</f>
        <v>2265</v>
      </c>
      <c r="G12" s="152">
        <f t="shared" si="1"/>
        <v>1081</v>
      </c>
      <c r="H12" s="152">
        <f t="shared" si="1"/>
        <v>1184</v>
      </c>
      <c r="I12" s="152"/>
      <c r="J12" s="152">
        <f t="shared" ref="J12:L14" si="2">+J18+J24</f>
        <v>2516</v>
      </c>
      <c r="K12" s="152">
        <f t="shared" si="2"/>
        <v>1193</v>
      </c>
      <c r="L12" s="152">
        <f t="shared" si="2"/>
        <v>1323</v>
      </c>
      <c r="M12" s="152"/>
      <c r="N12" s="152">
        <f t="shared" ref="N12:P14" si="3">+N18+N24</f>
        <v>3141</v>
      </c>
      <c r="O12" s="152">
        <f t="shared" si="3"/>
        <v>1453</v>
      </c>
      <c r="P12" s="152">
        <f t="shared" si="3"/>
        <v>1688</v>
      </c>
      <c r="Q12" s="152"/>
      <c r="R12" s="152">
        <f t="shared" ref="R12:T14" si="4">+R18+R24</f>
        <v>3110</v>
      </c>
      <c r="S12" s="152">
        <f t="shared" si="4"/>
        <v>1343</v>
      </c>
      <c r="T12" s="152">
        <f t="shared" si="4"/>
        <v>1767</v>
      </c>
      <c r="U12" s="152"/>
      <c r="V12" s="152">
        <f t="shared" ref="V12:X14" si="5">+V18+V24</f>
        <v>3222</v>
      </c>
      <c r="W12" s="152">
        <f t="shared" si="5"/>
        <v>1334</v>
      </c>
      <c r="X12" s="152">
        <f t="shared" si="5"/>
        <v>1888</v>
      </c>
      <c r="Y12" s="152"/>
      <c r="Z12" s="152">
        <f t="shared" ref="Z12:AB14" si="6">+Z18+Z24</f>
        <v>0</v>
      </c>
      <c r="AA12" s="152">
        <f t="shared" si="6"/>
        <v>0</v>
      </c>
      <c r="AB12" s="152">
        <f t="shared" si="6"/>
        <v>0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14229</v>
      </c>
      <c r="C13" s="115">
        <f t="shared" si="0"/>
        <v>6389</v>
      </c>
      <c r="D13" s="115">
        <f t="shared" si="0"/>
        <v>7840</v>
      </c>
      <c r="E13" s="115"/>
      <c r="F13" s="115">
        <f t="shared" si="1"/>
        <v>2258</v>
      </c>
      <c r="G13" s="115">
        <f t="shared" si="1"/>
        <v>1078</v>
      </c>
      <c r="H13" s="115">
        <f t="shared" si="1"/>
        <v>1180</v>
      </c>
      <c r="I13" s="115"/>
      <c r="J13" s="115">
        <f t="shared" si="2"/>
        <v>2508</v>
      </c>
      <c r="K13" s="115">
        <f t="shared" si="2"/>
        <v>1187</v>
      </c>
      <c r="L13" s="115">
        <f t="shared" si="2"/>
        <v>1321</v>
      </c>
      <c r="M13" s="115"/>
      <c r="N13" s="115">
        <f t="shared" si="3"/>
        <v>3137</v>
      </c>
      <c r="O13" s="115">
        <f t="shared" si="3"/>
        <v>1451</v>
      </c>
      <c r="P13" s="115">
        <f t="shared" si="3"/>
        <v>1686</v>
      </c>
      <c r="Q13" s="115"/>
      <c r="R13" s="115">
        <f t="shared" si="4"/>
        <v>3107</v>
      </c>
      <c r="S13" s="115">
        <f t="shared" si="4"/>
        <v>1340</v>
      </c>
      <c r="T13" s="115">
        <f t="shared" si="4"/>
        <v>1767</v>
      </c>
      <c r="U13" s="115"/>
      <c r="V13" s="115">
        <f t="shared" si="5"/>
        <v>3219</v>
      </c>
      <c r="W13" s="115">
        <f t="shared" si="5"/>
        <v>1333</v>
      </c>
      <c r="X13" s="115">
        <f t="shared" si="5"/>
        <v>1886</v>
      </c>
      <c r="Y13" s="115"/>
      <c r="Z13" s="115">
        <f t="shared" si="6"/>
        <v>0</v>
      </c>
      <c r="AA13" s="115">
        <f t="shared" si="6"/>
        <v>0</v>
      </c>
      <c r="AB13" s="115">
        <f t="shared" si="6"/>
        <v>0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25</v>
      </c>
      <c r="C14" s="115">
        <f>+C20+C26</f>
        <v>15</v>
      </c>
      <c r="D14" s="115">
        <f>+D20+D26</f>
        <v>10</v>
      </c>
      <c r="E14" s="115"/>
      <c r="F14" s="115">
        <f t="shared" si="1"/>
        <v>7</v>
      </c>
      <c r="G14" s="115">
        <f t="shared" si="1"/>
        <v>3</v>
      </c>
      <c r="H14" s="115">
        <f t="shared" si="1"/>
        <v>4</v>
      </c>
      <c r="I14" s="115"/>
      <c r="J14" s="115">
        <f t="shared" si="2"/>
        <v>8</v>
      </c>
      <c r="K14" s="115">
        <f t="shared" si="2"/>
        <v>6</v>
      </c>
      <c r="L14" s="115">
        <f t="shared" si="2"/>
        <v>2</v>
      </c>
      <c r="M14" s="115"/>
      <c r="N14" s="115">
        <f t="shared" si="3"/>
        <v>4</v>
      </c>
      <c r="O14" s="115">
        <f t="shared" si="3"/>
        <v>2</v>
      </c>
      <c r="P14" s="115">
        <f t="shared" si="3"/>
        <v>2</v>
      </c>
      <c r="Q14" s="115"/>
      <c r="R14" s="115">
        <f t="shared" si="4"/>
        <v>3</v>
      </c>
      <c r="S14" s="115">
        <f t="shared" si="4"/>
        <v>3</v>
      </c>
      <c r="T14" s="115">
        <f t="shared" si="4"/>
        <v>0</v>
      </c>
      <c r="U14" s="115"/>
      <c r="V14" s="115">
        <f t="shared" si="5"/>
        <v>3</v>
      </c>
      <c r="W14" s="115">
        <f t="shared" si="5"/>
        <v>1</v>
      </c>
      <c r="X14" s="115">
        <f t="shared" si="5"/>
        <v>2</v>
      </c>
      <c r="Y14" s="115"/>
      <c r="Z14" s="115">
        <f t="shared" si="6"/>
        <v>0</v>
      </c>
      <c r="AA14" s="115">
        <f t="shared" si="6"/>
        <v>0</v>
      </c>
      <c r="AB14" s="115">
        <f t="shared" si="6"/>
        <v>0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0</v>
      </c>
      <c r="C15" s="115">
        <f>+C21</f>
        <v>0</v>
      </c>
      <c r="D15" s="115">
        <f>+D21</f>
        <v>0</v>
      </c>
      <c r="E15" s="115"/>
      <c r="F15" s="115">
        <f>+F21</f>
        <v>0</v>
      </c>
      <c r="G15" s="115">
        <f>+G21</f>
        <v>0</v>
      </c>
      <c r="H15" s="115">
        <f>+H21</f>
        <v>0</v>
      </c>
      <c r="I15" s="115"/>
      <c r="J15" s="115">
        <f>+J21</f>
        <v>0</v>
      </c>
      <c r="K15" s="115">
        <f>+K21</f>
        <v>0</v>
      </c>
      <c r="L15" s="115">
        <f>+L21</f>
        <v>0</v>
      </c>
      <c r="M15" s="115"/>
      <c r="N15" s="115">
        <f>+N21</f>
        <v>0</v>
      </c>
      <c r="O15" s="115">
        <f>+O21</f>
        <v>0</v>
      </c>
      <c r="P15" s="115">
        <f>+P21</f>
        <v>0</v>
      </c>
      <c r="Q15" s="115"/>
      <c r="R15" s="115">
        <f>+R21</f>
        <v>0</v>
      </c>
      <c r="S15" s="115">
        <f>+S21</f>
        <v>0</v>
      </c>
      <c r="T15" s="115">
        <f>+T21</f>
        <v>0</v>
      </c>
      <c r="U15" s="115"/>
      <c r="V15" s="115">
        <f>+V21</f>
        <v>0</v>
      </c>
      <c r="W15" s="115">
        <f>+W21</f>
        <v>0</v>
      </c>
      <c r="X15" s="115">
        <f>+X21</f>
        <v>0</v>
      </c>
      <c r="Y15" s="115"/>
      <c r="Z15" s="115">
        <f>+Z21</f>
        <v>0</v>
      </c>
      <c r="AA15" s="115">
        <f>+AA21</f>
        <v>0</v>
      </c>
      <c r="AB15" s="115">
        <f>+AB21</f>
        <v>0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117"/>
      <c r="G17" s="117"/>
      <c r="H17" s="117"/>
      <c r="I17" s="118"/>
      <c r="J17" s="117"/>
      <c r="K17" s="117"/>
      <c r="L17" s="117"/>
      <c r="M17" s="118"/>
      <c r="N17" s="117"/>
      <c r="O17" s="117"/>
      <c r="P17" s="117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11784</v>
      </c>
      <c r="C18" s="271">
        <v>5261</v>
      </c>
      <c r="D18" s="271">
        <v>6523</v>
      </c>
      <c r="E18" s="271"/>
      <c r="F18" s="271">
        <v>1902</v>
      </c>
      <c r="G18" s="271">
        <v>893</v>
      </c>
      <c r="H18" s="271">
        <v>1009</v>
      </c>
      <c r="I18" s="271"/>
      <c r="J18" s="271">
        <v>2086</v>
      </c>
      <c r="K18" s="271">
        <v>1002</v>
      </c>
      <c r="L18" s="271">
        <v>1084</v>
      </c>
      <c r="M18" s="271"/>
      <c r="N18" s="271">
        <v>2618</v>
      </c>
      <c r="O18" s="271">
        <v>1200</v>
      </c>
      <c r="P18" s="271">
        <v>1418</v>
      </c>
      <c r="Q18" s="271"/>
      <c r="R18" s="271">
        <v>2542</v>
      </c>
      <c r="S18" s="271">
        <v>1069</v>
      </c>
      <c r="T18" s="271">
        <v>1473</v>
      </c>
      <c r="U18" s="271"/>
      <c r="V18" s="271">
        <v>2636</v>
      </c>
      <c r="W18" s="271">
        <v>1097</v>
      </c>
      <c r="X18" s="271">
        <v>1539</v>
      </c>
      <c r="Y18" s="173"/>
      <c r="Z18" s="152">
        <f>SUM(Z19:Z21)</f>
        <v>0</v>
      </c>
      <c r="AA18" s="152">
        <f>SUM(AA19:AA21)</f>
        <v>0</v>
      </c>
      <c r="AB18" s="152">
        <f>SUM(AB19:AB21)</f>
        <v>0</v>
      </c>
      <c r="AC18" s="108"/>
      <c r="AD18" s="108"/>
      <c r="AE18" s="108"/>
      <c r="AF18" s="108"/>
      <c r="AG18" s="108"/>
    </row>
    <row r="19" spans="1:33" ht="15" customHeight="1" x14ac:dyDescent="0.2">
      <c r="A19" s="116" t="s">
        <v>73</v>
      </c>
      <c r="B19" s="272">
        <v>11759</v>
      </c>
      <c r="C19" s="272">
        <v>5246</v>
      </c>
      <c r="D19" s="272">
        <v>6513</v>
      </c>
      <c r="E19" s="272"/>
      <c r="F19" s="272">
        <v>1895</v>
      </c>
      <c r="G19" s="272">
        <v>890</v>
      </c>
      <c r="H19" s="272">
        <v>1005</v>
      </c>
      <c r="I19" s="272"/>
      <c r="J19" s="272">
        <v>2078</v>
      </c>
      <c r="K19" s="272">
        <v>996</v>
      </c>
      <c r="L19" s="272">
        <v>1082</v>
      </c>
      <c r="M19" s="272"/>
      <c r="N19" s="272">
        <v>2614</v>
      </c>
      <c r="O19" s="272">
        <v>1198</v>
      </c>
      <c r="P19" s="272">
        <v>1416</v>
      </c>
      <c r="Q19" s="272"/>
      <c r="R19" s="272">
        <v>2539</v>
      </c>
      <c r="S19" s="272">
        <v>1066</v>
      </c>
      <c r="T19" s="272">
        <v>1473</v>
      </c>
      <c r="U19" s="272"/>
      <c r="V19" s="272">
        <v>2633</v>
      </c>
      <c r="W19" s="272">
        <v>1096</v>
      </c>
      <c r="X19" s="272">
        <v>1537</v>
      </c>
      <c r="Y19" s="119"/>
      <c r="Z19" s="119">
        <v>0</v>
      </c>
      <c r="AA19" s="119">
        <v>0</v>
      </c>
      <c r="AB19" s="119">
        <v>0</v>
      </c>
    </row>
    <row r="20" spans="1:33" ht="15" customHeight="1" x14ac:dyDescent="0.2">
      <c r="A20" s="116" t="s">
        <v>74</v>
      </c>
      <c r="B20" s="272">
        <v>25</v>
      </c>
      <c r="C20" s="272">
        <v>15</v>
      </c>
      <c r="D20" s="272">
        <v>10</v>
      </c>
      <c r="E20" s="272"/>
      <c r="F20" s="272">
        <v>7</v>
      </c>
      <c r="G20" s="272">
        <v>3</v>
      </c>
      <c r="H20" s="272">
        <v>4</v>
      </c>
      <c r="I20" s="272"/>
      <c r="J20" s="272">
        <v>8</v>
      </c>
      <c r="K20" s="272">
        <v>6</v>
      </c>
      <c r="L20" s="272">
        <v>2</v>
      </c>
      <c r="M20" s="272"/>
      <c r="N20" s="272">
        <v>4</v>
      </c>
      <c r="O20" s="272">
        <v>2</v>
      </c>
      <c r="P20" s="272">
        <v>2</v>
      </c>
      <c r="Q20" s="272"/>
      <c r="R20" s="272">
        <v>3</v>
      </c>
      <c r="S20" s="272">
        <v>3</v>
      </c>
      <c r="T20" s="272">
        <v>0</v>
      </c>
      <c r="U20" s="272"/>
      <c r="V20" s="272">
        <v>3</v>
      </c>
      <c r="W20" s="272">
        <v>1</v>
      </c>
      <c r="X20" s="272">
        <v>2</v>
      </c>
      <c r="Y20" s="119"/>
      <c r="Z20" s="119">
        <v>0</v>
      </c>
      <c r="AA20" s="119">
        <v>0</v>
      </c>
      <c r="AB20" s="119">
        <v>0</v>
      </c>
    </row>
    <row r="21" spans="1:33" ht="15" customHeight="1" x14ac:dyDescent="0.2">
      <c r="A21" s="116" t="s">
        <v>263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119"/>
      <c r="Z21" s="119">
        <v>0</v>
      </c>
      <c r="AA21" s="119">
        <v>0</v>
      </c>
      <c r="AB21" s="119">
        <v>0</v>
      </c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119"/>
      <c r="Z22" s="119"/>
      <c r="AA22" s="119"/>
      <c r="AB22" s="119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119"/>
      <c r="Z23" s="119"/>
      <c r="AA23" s="119"/>
      <c r="AB23" s="119"/>
    </row>
    <row r="24" spans="1:33" s="124" customFormat="1" ht="15" customHeight="1" x14ac:dyDescent="0.2">
      <c r="A24" s="137" t="s">
        <v>19</v>
      </c>
      <c r="B24" s="271">
        <v>2470</v>
      </c>
      <c r="C24" s="271">
        <v>1143</v>
      </c>
      <c r="D24" s="271">
        <v>1327</v>
      </c>
      <c r="E24" s="271"/>
      <c r="F24" s="271">
        <v>363</v>
      </c>
      <c r="G24" s="271">
        <v>188</v>
      </c>
      <c r="H24" s="271">
        <v>175</v>
      </c>
      <c r="I24" s="271"/>
      <c r="J24" s="271">
        <v>430</v>
      </c>
      <c r="K24" s="271">
        <v>191</v>
      </c>
      <c r="L24" s="271">
        <v>239</v>
      </c>
      <c r="M24" s="271"/>
      <c r="N24" s="271">
        <v>523</v>
      </c>
      <c r="O24" s="271">
        <v>253</v>
      </c>
      <c r="P24" s="271">
        <v>270</v>
      </c>
      <c r="Q24" s="271"/>
      <c r="R24" s="271">
        <v>568</v>
      </c>
      <c r="S24" s="271">
        <v>274</v>
      </c>
      <c r="T24" s="271">
        <v>294</v>
      </c>
      <c r="U24" s="271"/>
      <c r="V24" s="271">
        <v>586</v>
      </c>
      <c r="W24" s="271">
        <v>237</v>
      </c>
      <c r="X24" s="271">
        <v>349</v>
      </c>
      <c r="Y24" s="173"/>
      <c r="Z24" s="152">
        <f>SUM(Z25:Z27)</f>
        <v>0</v>
      </c>
      <c r="AA24" s="152">
        <f>SUM(AA25:AA27)</f>
        <v>0</v>
      </c>
      <c r="AB24" s="152">
        <f>SUM(AB25:AB27)</f>
        <v>0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2470</v>
      </c>
      <c r="C25" s="272">
        <v>1143</v>
      </c>
      <c r="D25" s="272">
        <v>1327</v>
      </c>
      <c r="E25" s="272"/>
      <c r="F25" s="272">
        <v>363</v>
      </c>
      <c r="G25" s="272">
        <v>188</v>
      </c>
      <c r="H25" s="272">
        <v>175</v>
      </c>
      <c r="I25" s="272"/>
      <c r="J25" s="272">
        <v>430</v>
      </c>
      <c r="K25" s="272">
        <v>191</v>
      </c>
      <c r="L25" s="272">
        <v>239</v>
      </c>
      <c r="M25" s="272"/>
      <c r="N25" s="272">
        <v>523</v>
      </c>
      <c r="O25" s="272">
        <v>253</v>
      </c>
      <c r="P25" s="272">
        <v>270</v>
      </c>
      <c r="Q25" s="272"/>
      <c r="R25" s="272">
        <v>568</v>
      </c>
      <c r="S25" s="272">
        <v>274</v>
      </c>
      <c r="T25" s="272">
        <v>294</v>
      </c>
      <c r="U25" s="272"/>
      <c r="V25" s="272">
        <v>586</v>
      </c>
      <c r="W25" s="272">
        <v>237</v>
      </c>
      <c r="X25" s="272">
        <v>349</v>
      </c>
      <c r="Y25" s="119"/>
      <c r="Z25" s="119">
        <v>0</v>
      </c>
      <c r="AA25" s="119">
        <v>0</v>
      </c>
      <c r="AB25" s="119">
        <v>0</v>
      </c>
    </row>
    <row r="26" spans="1:33" ht="15" customHeight="1" x14ac:dyDescent="0.25">
      <c r="A26" s="116" t="s">
        <v>74</v>
      </c>
      <c r="B26" s="119">
        <v>0</v>
      </c>
      <c r="C26" s="119">
        <v>0</v>
      </c>
      <c r="D26" s="119">
        <v>0</v>
      </c>
      <c r="E26" s="119"/>
      <c r="F26" s="119">
        <v>0</v>
      </c>
      <c r="G26" s="119">
        <v>0</v>
      </c>
      <c r="H26" s="119">
        <v>0</v>
      </c>
      <c r="I26" s="119"/>
      <c r="J26" s="119">
        <v>0</v>
      </c>
      <c r="K26" s="119">
        <v>0</v>
      </c>
      <c r="L26" s="119">
        <v>0</v>
      </c>
      <c r="M26" s="119"/>
      <c r="N26" s="119">
        <v>0</v>
      </c>
      <c r="O26" s="119">
        <v>0</v>
      </c>
      <c r="P26" s="119">
        <v>0</v>
      </c>
      <c r="Q26" s="119"/>
      <c r="R26" s="119">
        <v>0</v>
      </c>
      <c r="S26" s="119">
        <v>0</v>
      </c>
      <c r="T26" s="119">
        <v>0</v>
      </c>
      <c r="U26" s="119"/>
      <c r="V26" s="119">
        <v>0</v>
      </c>
      <c r="W26" s="119">
        <v>0</v>
      </c>
      <c r="X26" s="119">
        <v>0</v>
      </c>
      <c r="Y26" s="119"/>
      <c r="Z26" s="119">
        <v>0</v>
      </c>
      <c r="AA26" s="119">
        <v>0</v>
      </c>
      <c r="AB26" s="119">
        <v>0</v>
      </c>
    </row>
    <row r="27" spans="1:33" ht="15" customHeight="1" x14ac:dyDescent="0.25">
      <c r="A27" s="116" t="s">
        <v>263</v>
      </c>
      <c r="B27" s="119">
        <v>0</v>
      </c>
      <c r="C27" s="119">
        <v>0</v>
      </c>
      <c r="D27" s="119">
        <v>0</v>
      </c>
      <c r="E27" s="119"/>
      <c r="F27" s="119">
        <v>0</v>
      </c>
      <c r="G27" s="119">
        <v>0</v>
      </c>
      <c r="H27" s="119">
        <v>0</v>
      </c>
      <c r="I27" s="119"/>
      <c r="J27" s="119">
        <v>0</v>
      </c>
      <c r="K27" s="119">
        <v>0</v>
      </c>
      <c r="L27" s="119">
        <v>0</v>
      </c>
      <c r="M27" s="119"/>
      <c r="N27" s="119">
        <v>0</v>
      </c>
      <c r="O27" s="119">
        <v>0</v>
      </c>
      <c r="P27" s="119">
        <v>0</v>
      </c>
      <c r="Q27" s="119"/>
      <c r="R27" s="119">
        <v>0</v>
      </c>
      <c r="S27" s="119">
        <v>0</v>
      </c>
      <c r="T27" s="119">
        <v>0</v>
      </c>
      <c r="U27" s="119"/>
      <c r="V27" s="119">
        <v>0</v>
      </c>
      <c r="W27" s="119">
        <v>0</v>
      </c>
      <c r="X27" s="119">
        <v>0</v>
      </c>
      <c r="Y27" s="119"/>
      <c r="Z27" s="119">
        <v>0</v>
      </c>
      <c r="AA27" s="119">
        <v>0</v>
      </c>
      <c r="AB27" s="119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15" t="s">
        <v>474</v>
      </c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>+B12/(B12+B62)*100</f>
        <v>54.203901585732218</v>
      </c>
      <c r="C31" s="174">
        <f t="shared" ref="C31:D32" si="7">+C12/(C12+C62)*100</f>
        <v>51.084875558391829</v>
      </c>
      <c r="D31" s="174">
        <f t="shared" si="7"/>
        <v>57.045272872610994</v>
      </c>
      <c r="E31" s="174"/>
      <c r="F31" s="174">
        <f t="shared" ref="F31:X32" si="8">+F12/(F12+F62)*100</f>
        <v>52.045036764705884</v>
      </c>
      <c r="G31" s="174">
        <f t="shared" si="8"/>
        <v>47.267162221250544</v>
      </c>
      <c r="H31" s="174">
        <f t="shared" si="8"/>
        <v>57.336561743341406</v>
      </c>
      <c r="I31" s="174"/>
      <c r="J31" s="174">
        <f t="shared" si="8"/>
        <v>51.211072664359861</v>
      </c>
      <c r="K31" s="174">
        <f t="shared" si="8"/>
        <v>48.476229175132062</v>
      </c>
      <c r="L31" s="174">
        <f t="shared" si="8"/>
        <v>53.955954323001635</v>
      </c>
      <c r="M31" s="174"/>
      <c r="N31" s="174">
        <f t="shared" si="8"/>
        <v>60.625361899247252</v>
      </c>
      <c r="O31" s="174">
        <f t="shared" si="8"/>
        <v>57.865392273994424</v>
      </c>
      <c r="P31" s="174">
        <f t="shared" si="8"/>
        <v>63.220973782771537</v>
      </c>
      <c r="Q31" s="174"/>
      <c r="R31" s="174">
        <f t="shared" si="8"/>
        <v>47.278808148373365</v>
      </c>
      <c r="S31" s="174">
        <f t="shared" si="8"/>
        <v>44.70705725699068</v>
      </c>
      <c r="T31" s="174">
        <f t="shared" si="8"/>
        <v>49.440402909904869</v>
      </c>
      <c r="U31" s="174"/>
      <c r="V31" s="174">
        <f t="shared" si="8"/>
        <v>61.103736013654462</v>
      </c>
      <c r="W31" s="174">
        <f t="shared" si="8"/>
        <v>58.688957325120981</v>
      </c>
      <c r="X31" s="174">
        <f t="shared" si="8"/>
        <v>62.93333333333333</v>
      </c>
      <c r="Y31" s="174"/>
      <c r="Z31" s="174" t="s">
        <v>61</v>
      </c>
      <c r="AA31" s="174" t="s">
        <v>61</v>
      </c>
      <c r="AB31" s="174" t="s">
        <v>61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>+B13/(B13+B63)*100</f>
        <v>54.230505373885208</v>
      </c>
      <c r="C32" s="126">
        <f t="shared" si="7"/>
        <v>51.132452981192479</v>
      </c>
      <c r="D32" s="126">
        <f t="shared" si="7"/>
        <v>57.047224041330139</v>
      </c>
      <c r="E32" s="126"/>
      <c r="F32" s="126">
        <f t="shared" si="8"/>
        <v>52.075645756457568</v>
      </c>
      <c r="G32" s="126">
        <f t="shared" si="8"/>
        <v>47.384615384615387</v>
      </c>
      <c r="H32" s="126">
        <f t="shared" si="8"/>
        <v>57.253760310528868</v>
      </c>
      <c r="I32" s="126"/>
      <c r="J32" s="126">
        <f t="shared" si="8"/>
        <v>51.277857288897977</v>
      </c>
      <c r="K32" s="126">
        <f t="shared" si="8"/>
        <v>48.567921440261863</v>
      </c>
      <c r="L32" s="126">
        <f t="shared" si="8"/>
        <v>53.984470780547611</v>
      </c>
      <c r="M32" s="126"/>
      <c r="N32" s="126">
        <f t="shared" si="8"/>
        <v>60.641793930021258</v>
      </c>
      <c r="O32" s="126">
        <f t="shared" si="8"/>
        <v>57.924151696606785</v>
      </c>
      <c r="P32" s="126">
        <f t="shared" si="8"/>
        <v>63.193403298350823</v>
      </c>
      <c r="Q32" s="126"/>
      <c r="R32" s="126">
        <f t="shared" si="8"/>
        <v>47.297914446643325</v>
      </c>
      <c r="S32" s="126">
        <f t="shared" si="8"/>
        <v>44.666666666666664</v>
      </c>
      <c r="T32" s="126">
        <f t="shared" si="8"/>
        <v>49.509666573269826</v>
      </c>
      <c r="U32" s="126"/>
      <c r="V32" s="126">
        <f t="shared" si="8"/>
        <v>61.093186562915172</v>
      </c>
      <c r="W32" s="126">
        <f t="shared" si="8"/>
        <v>58.696609423161604</v>
      </c>
      <c r="X32" s="126">
        <f t="shared" si="8"/>
        <v>62.908605737158105</v>
      </c>
      <c r="Y32" s="126"/>
      <c r="Z32" s="126" t="s">
        <v>61</v>
      </c>
      <c r="AA32" s="126" t="s">
        <v>61</v>
      </c>
      <c r="AB32" s="126" t="s">
        <v>61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>
        <f>+B14/(B14+B64)*100</f>
        <v>42.372881355932201</v>
      </c>
      <c r="C33" s="126">
        <f t="shared" ref="C33:D33" si="9">+C14/(C14+C64)*100</f>
        <v>36.585365853658537</v>
      </c>
      <c r="D33" s="126">
        <f t="shared" si="9"/>
        <v>55.555555555555557</v>
      </c>
      <c r="E33" s="126"/>
      <c r="F33" s="126">
        <f t="shared" ref="F33:X33" si="10">+F14/(F14+F64)*100</f>
        <v>43.75</v>
      </c>
      <c r="G33" s="126">
        <f t="shared" si="10"/>
        <v>25</v>
      </c>
      <c r="H33" s="126">
        <f t="shared" si="10"/>
        <v>100</v>
      </c>
      <c r="I33" s="126"/>
      <c r="J33" s="126">
        <f t="shared" si="10"/>
        <v>36.363636363636367</v>
      </c>
      <c r="K33" s="126">
        <f t="shared" si="10"/>
        <v>35.294117647058826</v>
      </c>
      <c r="L33" s="126">
        <f t="shared" si="10"/>
        <v>40</v>
      </c>
      <c r="M33" s="126"/>
      <c r="N33" s="126">
        <f t="shared" si="10"/>
        <v>50</v>
      </c>
      <c r="O33" s="126">
        <f t="shared" si="10"/>
        <v>33.333333333333329</v>
      </c>
      <c r="P33" s="126">
        <f t="shared" si="10"/>
        <v>100</v>
      </c>
      <c r="Q33" s="126"/>
      <c r="R33" s="126">
        <f t="shared" si="10"/>
        <v>33.333333333333329</v>
      </c>
      <c r="S33" s="126">
        <f t="shared" si="10"/>
        <v>75</v>
      </c>
      <c r="T33" s="126">
        <f t="shared" si="10"/>
        <v>0</v>
      </c>
      <c r="U33" s="126"/>
      <c r="V33" s="126">
        <f t="shared" si="10"/>
        <v>75</v>
      </c>
      <c r="W33" s="126">
        <f t="shared" si="10"/>
        <v>50</v>
      </c>
      <c r="X33" s="126">
        <f t="shared" si="10"/>
        <v>100</v>
      </c>
      <c r="Y33" s="126"/>
      <c r="Z33" s="126" t="s">
        <v>61</v>
      </c>
      <c r="AA33" s="126" t="s">
        <v>61</v>
      </c>
      <c r="AB33" s="126" t="s">
        <v>61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 t="s">
        <v>61</v>
      </c>
      <c r="C34" s="126" t="s">
        <v>61</v>
      </c>
      <c r="D34" s="126" t="s">
        <v>61</v>
      </c>
      <c r="E34" s="126"/>
      <c r="F34" s="126" t="s">
        <v>61</v>
      </c>
      <c r="G34" s="126" t="s">
        <v>61</v>
      </c>
      <c r="H34" s="126" t="s">
        <v>61</v>
      </c>
      <c r="I34" s="126"/>
      <c r="J34" s="126" t="s">
        <v>61</v>
      </c>
      <c r="K34" s="126" t="s">
        <v>61</v>
      </c>
      <c r="L34" s="126" t="s">
        <v>61</v>
      </c>
      <c r="M34" s="126"/>
      <c r="N34" s="126" t="s">
        <v>61</v>
      </c>
      <c r="O34" s="126" t="s">
        <v>61</v>
      </c>
      <c r="P34" s="126" t="s">
        <v>61</v>
      </c>
      <c r="Q34" s="126"/>
      <c r="R34" s="126" t="s">
        <v>61</v>
      </c>
      <c r="S34" s="126" t="s">
        <v>61</v>
      </c>
      <c r="T34" s="126" t="s">
        <v>61</v>
      </c>
      <c r="U34" s="126"/>
      <c r="V34" s="126" t="s">
        <v>61</v>
      </c>
      <c r="W34" s="126" t="s">
        <v>61</v>
      </c>
      <c r="X34" s="126" t="s">
        <v>61</v>
      </c>
      <c r="Y34" s="126"/>
      <c r="Z34" s="126" t="s">
        <v>61</v>
      </c>
      <c r="AA34" s="126" t="s">
        <v>61</v>
      </c>
      <c r="AB34" s="126" t="s">
        <v>61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128"/>
      <c r="G36" s="128"/>
      <c r="H36" s="128"/>
      <c r="I36" s="129"/>
      <c r="J36" s="128"/>
      <c r="K36" s="128"/>
      <c r="L36" s="128"/>
      <c r="M36" s="129"/>
      <c r="N36" s="128"/>
      <c r="O36" s="128"/>
      <c r="P36" s="128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>+B18/(B18+B68)*100</f>
        <v>52.802796074741231</v>
      </c>
      <c r="C37" s="174">
        <f t="shared" ref="C37:D38" si="11">+C18/(C18+C68)*100</f>
        <v>49.763526295875899</v>
      </c>
      <c r="D37" s="174">
        <f t="shared" si="11"/>
        <v>55.538527032779903</v>
      </c>
      <c r="E37" s="230"/>
      <c r="F37" s="174">
        <f>+F18/(F18+F68)*100</f>
        <v>50.638977635782744</v>
      </c>
      <c r="G37" s="174">
        <f t="shared" ref="G37:H38" si="12">+G18/(G18+G68)*100</f>
        <v>45.701125895598771</v>
      </c>
      <c r="H37" s="174">
        <f t="shared" si="12"/>
        <v>55.993340732519428</v>
      </c>
      <c r="I37" s="230"/>
      <c r="J37" s="174">
        <f>+J18/(J18+J68)*100</f>
        <v>49.407863571766939</v>
      </c>
      <c r="K37" s="174">
        <f t="shared" ref="K37:L38" si="13">+K18/(K18+K68)*100</f>
        <v>47.398297067171242</v>
      </c>
      <c r="L37" s="174">
        <f t="shared" si="13"/>
        <v>51.423149905123346</v>
      </c>
      <c r="M37" s="230"/>
      <c r="N37" s="174">
        <f>+N18/(N18+N68)*100</f>
        <v>59.717153284671532</v>
      </c>
      <c r="O37" s="174">
        <f t="shared" ref="O37:P38" si="14">+O18/(O18+O68)*100</f>
        <v>57.088487155090398</v>
      </c>
      <c r="P37" s="174">
        <f t="shared" si="14"/>
        <v>62.138475021910601</v>
      </c>
      <c r="Q37" s="230"/>
      <c r="R37" s="174">
        <f>+R18/(R18+R68)*100</f>
        <v>45.967450271247742</v>
      </c>
      <c r="S37" s="174">
        <f t="shared" ref="S37:T38" si="15">+S18/(S18+S68)*100</f>
        <v>42.914492171818544</v>
      </c>
      <c r="T37" s="174">
        <f t="shared" si="15"/>
        <v>48.469891411648568</v>
      </c>
      <c r="U37" s="230"/>
      <c r="V37" s="174">
        <f>+V18/(V18+V68)*100</f>
        <v>59.570621468926554</v>
      </c>
      <c r="W37" s="174">
        <f t="shared" ref="W37:X38" si="16">+W18/(W18+W68)*100</f>
        <v>57.404500261643122</v>
      </c>
      <c r="X37" s="174">
        <f t="shared" si="16"/>
        <v>61.217183770883054</v>
      </c>
      <c r="Y37" s="230"/>
      <c r="Z37" s="174" t="s">
        <v>61</v>
      </c>
      <c r="AA37" s="174" t="s">
        <v>61</v>
      </c>
      <c r="AB37" s="174" t="s">
        <v>61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>+B19/(B19+B69)*100</f>
        <v>52.830442986791269</v>
      </c>
      <c r="C38" s="126">
        <f t="shared" si="11"/>
        <v>49.814832399582187</v>
      </c>
      <c r="D38" s="126">
        <f t="shared" si="11"/>
        <v>55.538500895369658</v>
      </c>
      <c r="E38" s="130"/>
      <c r="F38" s="126">
        <f>+F19/(F19+F69)*100</f>
        <v>50.668449197860966</v>
      </c>
      <c r="G38" s="126">
        <f t="shared" si="12"/>
        <v>45.829042224510815</v>
      </c>
      <c r="H38" s="126">
        <f t="shared" si="12"/>
        <v>55.895439377085651</v>
      </c>
      <c r="I38" s="130"/>
      <c r="J38" s="126">
        <f>+J19/(J19+J69)*100</f>
        <v>49.476190476190474</v>
      </c>
      <c r="K38" s="126">
        <f t="shared" si="13"/>
        <v>47.4964234620887</v>
      </c>
      <c r="L38" s="126">
        <f t="shared" si="13"/>
        <v>51.450309082263438</v>
      </c>
      <c r="M38" s="130"/>
      <c r="N38" s="126">
        <f>+N19/(N19+N69)*100</f>
        <v>59.734917733089574</v>
      </c>
      <c r="O38" s="126">
        <f t="shared" si="14"/>
        <v>57.156488549618324</v>
      </c>
      <c r="P38" s="126">
        <f t="shared" si="14"/>
        <v>62.10526315789474</v>
      </c>
      <c r="Q38" s="130"/>
      <c r="R38" s="126">
        <f>+R19/(R19+R69)*100</f>
        <v>45.988045643905089</v>
      </c>
      <c r="S38" s="126">
        <f t="shared" si="15"/>
        <v>42.862887012464817</v>
      </c>
      <c r="T38" s="126">
        <f t="shared" si="15"/>
        <v>48.5497692814766</v>
      </c>
      <c r="U38" s="130"/>
      <c r="V38" s="126">
        <f>+V19/(V19+V69)*100</f>
        <v>59.556661388826058</v>
      </c>
      <c r="W38" s="126">
        <f t="shared" si="16"/>
        <v>57.412257726558401</v>
      </c>
      <c r="X38" s="126">
        <f t="shared" si="16"/>
        <v>61.18630573248408</v>
      </c>
      <c r="Y38" s="130"/>
      <c r="Z38" s="126" t="s">
        <v>61</v>
      </c>
      <c r="AA38" s="126" t="s">
        <v>61</v>
      </c>
      <c r="AB38" s="126" t="s">
        <v>61</v>
      </c>
    </row>
    <row r="39" spans="1:33" ht="15" customHeight="1" x14ac:dyDescent="0.25">
      <c r="A39" s="108" t="s">
        <v>74</v>
      </c>
      <c r="B39" s="126">
        <f>+B20/(B20+B70)*100</f>
        <v>42.372881355932201</v>
      </c>
      <c r="C39" s="126">
        <f t="shared" ref="C39:D39" si="17">+C20/(C20+C70)*100</f>
        <v>36.585365853658537</v>
      </c>
      <c r="D39" s="126">
        <f t="shared" si="17"/>
        <v>55.555555555555557</v>
      </c>
      <c r="E39" s="130"/>
      <c r="F39" s="126">
        <f>+F20/(F20+F70)*100</f>
        <v>43.75</v>
      </c>
      <c r="G39" s="126">
        <f t="shared" ref="G39:H39" si="18">+G20/(G20+G70)*100</f>
        <v>25</v>
      </c>
      <c r="H39" s="126">
        <f t="shared" si="18"/>
        <v>100</v>
      </c>
      <c r="I39" s="130"/>
      <c r="J39" s="126">
        <f>+J20/(J20+J70)*100</f>
        <v>36.363636363636367</v>
      </c>
      <c r="K39" s="126">
        <f t="shared" ref="K39:L39" si="19">+K20/(K20+K70)*100</f>
        <v>35.294117647058826</v>
      </c>
      <c r="L39" s="126">
        <f t="shared" si="19"/>
        <v>40</v>
      </c>
      <c r="M39" s="130"/>
      <c r="N39" s="126">
        <f>+N20/(N20+N70)*100</f>
        <v>50</v>
      </c>
      <c r="O39" s="126">
        <f t="shared" ref="O39:P39" si="20">+O20/(O20+O70)*100</f>
        <v>33.333333333333329</v>
      </c>
      <c r="P39" s="126">
        <f t="shared" si="20"/>
        <v>100</v>
      </c>
      <c r="Q39" s="130"/>
      <c r="R39" s="126">
        <f>+R20/(R20+R70)*100</f>
        <v>33.333333333333329</v>
      </c>
      <c r="S39" s="126">
        <f t="shared" ref="S39:T39" si="21">+S20/(S20+S70)*100</f>
        <v>75</v>
      </c>
      <c r="T39" s="126">
        <f t="shared" si="21"/>
        <v>0</v>
      </c>
      <c r="U39" s="130"/>
      <c r="V39" s="126">
        <f>+V20/(V20+V70)*100</f>
        <v>75</v>
      </c>
      <c r="W39" s="126">
        <f t="shared" ref="W39:X39" si="22">+W20/(W20+W70)*100</f>
        <v>50</v>
      </c>
      <c r="X39" s="126">
        <f t="shared" si="22"/>
        <v>100</v>
      </c>
      <c r="Y39" s="130"/>
      <c r="Z39" s="126" t="s">
        <v>61</v>
      </c>
      <c r="AA39" s="126" t="s">
        <v>61</v>
      </c>
      <c r="AB39" s="126" t="s">
        <v>61</v>
      </c>
    </row>
    <row r="40" spans="1:33" ht="15" customHeight="1" x14ac:dyDescent="0.25">
      <c r="A40" s="108" t="s">
        <v>263</v>
      </c>
      <c r="B40" s="126" t="s">
        <v>61</v>
      </c>
      <c r="C40" s="126" t="s">
        <v>61</v>
      </c>
      <c r="D40" s="126" t="s">
        <v>61</v>
      </c>
      <c r="E40" s="130"/>
      <c r="F40" s="126" t="s">
        <v>61</v>
      </c>
      <c r="G40" s="126" t="s">
        <v>61</v>
      </c>
      <c r="H40" s="126" t="s">
        <v>61</v>
      </c>
      <c r="I40" s="130"/>
      <c r="J40" s="126" t="s">
        <v>61</v>
      </c>
      <c r="K40" s="126" t="s">
        <v>61</v>
      </c>
      <c r="L40" s="126" t="s">
        <v>61</v>
      </c>
      <c r="M40" s="130"/>
      <c r="N40" s="126" t="s">
        <v>61</v>
      </c>
      <c r="O40" s="126" t="s">
        <v>61</v>
      </c>
      <c r="P40" s="126" t="s">
        <v>61</v>
      </c>
      <c r="Q40" s="130"/>
      <c r="R40" s="126" t="s">
        <v>61</v>
      </c>
      <c r="S40" s="126" t="s">
        <v>61</v>
      </c>
      <c r="T40" s="126" t="s">
        <v>61</v>
      </c>
      <c r="U40" s="130"/>
      <c r="V40" s="126" t="s">
        <v>61</v>
      </c>
      <c r="W40" s="126" t="s">
        <v>61</v>
      </c>
      <c r="X40" s="126" t="s">
        <v>61</v>
      </c>
      <c r="Y40" s="130"/>
      <c r="Z40" s="126" t="s">
        <v>61</v>
      </c>
      <c r="AA40" s="126" t="s">
        <v>61</v>
      </c>
      <c r="AB40" s="126" t="s">
        <v>61</v>
      </c>
    </row>
    <row r="41" spans="1:33" ht="15" customHeight="1" x14ac:dyDescent="0.25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>+B24/(B24+B74)*100</f>
        <v>62.060301507537687</v>
      </c>
      <c r="C43" s="174">
        <f t="shared" ref="C43:D44" si="23">+C24/(C24+C74)*100</f>
        <v>58.197556008146648</v>
      </c>
      <c r="D43" s="174">
        <f t="shared" si="23"/>
        <v>65.823412698412696</v>
      </c>
      <c r="E43" s="230"/>
      <c r="F43" s="174">
        <f>+F24/(F24+F74)*100</f>
        <v>60.906040268456373</v>
      </c>
      <c r="G43" s="174">
        <f t="shared" ref="G43:H44" si="24">+G24/(G24+G74)*100</f>
        <v>56.456456456456458</v>
      </c>
      <c r="H43" s="174">
        <f t="shared" si="24"/>
        <v>66.539923954372625</v>
      </c>
      <c r="I43" s="230"/>
      <c r="J43" s="174">
        <f>+J24/(J24+J74)*100</f>
        <v>62.228654124457307</v>
      </c>
      <c r="K43" s="174">
        <f t="shared" ref="K43:L44" si="25">+K24/(K24+K74)*100</f>
        <v>55.043227665706048</v>
      </c>
      <c r="L43" s="174">
        <f t="shared" si="25"/>
        <v>69.476744186046517</v>
      </c>
      <c r="M43" s="230"/>
      <c r="N43" s="174">
        <f>+N24/(N24+N74)*100</f>
        <v>65.621079046424086</v>
      </c>
      <c r="O43" s="174">
        <f t="shared" ref="O43:P44" si="26">+O24/(O24+O74)*100</f>
        <v>61.858190709046454</v>
      </c>
      <c r="P43" s="174">
        <f t="shared" si="26"/>
        <v>69.587628865979383</v>
      </c>
      <c r="Q43" s="230"/>
      <c r="R43" s="174">
        <f>+R24/(R24+R74)*100</f>
        <v>54.198473282442748</v>
      </c>
      <c r="S43" s="174">
        <f t="shared" ref="S43:T44" si="27">+S24/(S24+S74)*100</f>
        <v>53.411306042884988</v>
      </c>
      <c r="T43" s="174">
        <f t="shared" si="27"/>
        <v>54.953271028037385</v>
      </c>
      <c r="U43" s="230"/>
      <c r="V43" s="174">
        <f>+V24/(V24+V74)*100</f>
        <v>69.103773584905653</v>
      </c>
      <c r="W43" s="174">
        <f t="shared" ref="W43:X44" si="28">+W24/(W24+W74)*100</f>
        <v>65.469613259668506</v>
      </c>
      <c r="X43" s="174">
        <f t="shared" si="28"/>
        <v>71.810699588477362</v>
      </c>
      <c r="Y43" s="230"/>
      <c r="Z43" s="174" t="s">
        <v>61</v>
      </c>
      <c r="AA43" s="174" t="s">
        <v>61</v>
      </c>
      <c r="AB43" s="174" t="s">
        <v>61</v>
      </c>
    </row>
    <row r="44" spans="1:33" ht="15" customHeight="1" x14ac:dyDescent="0.25">
      <c r="A44" s="108" t="s">
        <v>73</v>
      </c>
      <c r="B44" s="126">
        <f>+B25/(B25+B75)*100</f>
        <v>62.060301507537687</v>
      </c>
      <c r="C44" s="126">
        <f t="shared" si="23"/>
        <v>58.197556008146648</v>
      </c>
      <c r="D44" s="126">
        <f t="shared" si="23"/>
        <v>65.823412698412696</v>
      </c>
      <c r="E44" s="130"/>
      <c r="F44" s="126">
        <f>+F25/(F25+F75)*100</f>
        <v>60.906040268456373</v>
      </c>
      <c r="G44" s="126">
        <f t="shared" si="24"/>
        <v>56.456456456456458</v>
      </c>
      <c r="H44" s="126">
        <f t="shared" si="24"/>
        <v>66.539923954372625</v>
      </c>
      <c r="I44" s="130"/>
      <c r="J44" s="126">
        <f>+J25/(J25+J75)*100</f>
        <v>62.228654124457307</v>
      </c>
      <c r="K44" s="126">
        <f t="shared" si="25"/>
        <v>55.043227665706048</v>
      </c>
      <c r="L44" s="126">
        <f t="shared" si="25"/>
        <v>69.476744186046517</v>
      </c>
      <c r="M44" s="130"/>
      <c r="N44" s="126">
        <f>+N25/(N25+N75)*100</f>
        <v>65.621079046424086</v>
      </c>
      <c r="O44" s="126">
        <f t="shared" si="26"/>
        <v>61.858190709046454</v>
      </c>
      <c r="P44" s="126">
        <f t="shared" si="26"/>
        <v>69.587628865979383</v>
      </c>
      <c r="Q44" s="130"/>
      <c r="R44" s="126">
        <f>+R25/(R25+R75)*100</f>
        <v>54.198473282442748</v>
      </c>
      <c r="S44" s="126">
        <f t="shared" si="27"/>
        <v>53.411306042884988</v>
      </c>
      <c r="T44" s="126">
        <f t="shared" si="27"/>
        <v>54.953271028037385</v>
      </c>
      <c r="U44" s="130"/>
      <c r="V44" s="126">
        <f>+V25/(V25+V75)*100</f>
        <v>69.103773584905653</v>
      </c>
      <c r="W44" s="126">
        <f t="shared" si="28"/>
        <v>65.469613259668506</v>
      </c>
      <c r="X44" s="126">
        <f t="shared" si="28"/>
        <v>71.810699588477362</v>
      </c>
      <c r="Y44" s="130"/>
      <c r="Z44" s="126" t="s">
        <v>61</v>
      </c>
      <c r="AA44" s="126" t="s">
        <v>61</v>
      </c>
      <c r="AB44" s="126" t="s">
        <v>61</v>
      </c>
    </row>
    <row r="45" spans="1:33" ht="15" customHeight="1" x14ac:dyDescent="0.25">
      <c r="A45" s="108" t="s">
        <v>74</v>
      </c>
      <c r="B45" s="126" t="s">
        <v>61</v>
      </c>
      <c r="C45" s="126" t="s">
        <v>61</v>
      </c>
      <c r="D45" s="126" t="s">
        <v>61</v>
      </c>
      <c r="E45" s="130"/>
      <c r="F45" s="126" t="s">
        <v>61</v>
      </c>
      <c r="G45" s="126" t="s">
        <v>61</v>
      </c>
      <c r="H45" s="126" t="s">
        <v>61</v>
      </c>
      <c r="I45" s="130"/>
      <c r="J45" s="126" t="s">
        <v>61</v>
      </c>
      <c r="K45" s="126" t="s">
        <v>61</v>
      </c>
      <c r="L45" s="126" t="s">
        <v>61</v>
      </c>
      <c r="M45" s="130"/>
      <c r="N45" s="126" t="s">
        <v>61</v>
      </c>
      <c r="O45" s="126" t="s">
        <v>61</v>
      </c>
      <c r="P45" s="126" t="s">
        <v>61</v>
      </c>
      <c r="Q45" s="130"/>
      <c r="R45" s="126" t="s">
        <v>61</v>
      </c>
      <c r="S45" s="126" t="s">
        <v>61</v>
      </c>
      <c r="T45" s="126" t="s">
        <v>61</v>
      </c>
      <c r="U45" s="130"/>
      <c r="V45" s="126" t="s">
        <v>61</v>
      </c>
      <c r="W45" s="126" t="s">
        <v>61</v>
      </c>
      <c r="X45" s="126" t="s">
        <v>61</v>
      </c>
      <c r="Y45" s="130"/>
      <c r="Z45" s="126" t="s">
        <v>61</v>
      </c>
      <c r="AA45" s="126" t="s">
        <v>61</v>
      </c>
      <c r="AB45" s="126" t="s">
        <v>61</v>
      </c>
    </row>
    <row r="46" spans="1:33" ht="15" customHeight="1" thickBot="1" x14ac:dyDescent="0.3">
      <c r="A46" s="123" t="s">
        <v>263</v>
      </c>
      <c r="B46" s="132" t="s">
        <v>61</v>
      </c>
      <c r="C46" s="132" t="s">
        <v>61</v>
      </c>
      <c r="D46" s="132" t="s">
        <v>61</v>
      </c>
      <c r="E46" s="133"/>
      <c r="F46" s="132" t="s">
        <v>61</v>
      </c>
      <c r="G46" s="132" t="s">
        <v>61</v>
      </c>
      <c r="H46" s="132" t="s">
        <v>61</v>
      </c>
      <c r="I46" s="133"/>
      <c r="J46" s="132" t="s">
        <v>61</v>
      </c>
      <c r="K46" s="132" t="s">
        <v>61</v>
      </c>
      <c r="L46" s="132" t="s">
        <v>61</v>
      </c>
      <c r="M46" s="133"/>
      <c r="N46" s="132" t="s">
        <v>61</v>
      </c>
      <c r="O46" s="132" t="s">
        <v>61</v>
      </c>
      <c r="P46" s="132" t="s">
        <v>61</v>
      </c>
      <c r="Q46" s="133"/>
      <c r="R46" s="132" t="s">
        <v>61</v>
      </c>
      <c r="S46" s="132" t="s">
        <v>61</v>
      </c>
      <c r="T46" s="132" t="s">
        <v>61</v>
      </c>
      <c r="U46" s="133"/>
      <c r="V46" s="132" t="s">
        <v>61</v>
      </c>
      <c r="W46" s="132" t="s">
        <v>61</v>
      </c>
      <c r="X46" s="132" t="s">
        <v>61</v>
      </c>
      <c r="Y46" s="133"/>
      <c r="Z46" s="132" t="s">
        <v>61</v>
      </c>
      <c r="AA46" s="132" t="s">
        <v>61</v>
      </c>
      <c r="AB46" s="132" t="s">
        <v>61</v>
      </c>
    </row>
    <row r="47" spans="1:33" ht="15" customHeight="1" x14ac:dyDescent="0.25">
      <c r="A47" s="317" t="s">
        <v>256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</row>
    <row r="48" spans="1:33" ht="15" customHeight="1" x14ac:dyDescent="0.25">
      <c r="A48" s="318" t="s">
        <v>242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</row>
    <row r="51" spans="1:33" s="124" customFormat="1" ht="15" customHeight="1" x14ac:dyDescent="0.2">
      <c r="A51" s="322" t="s">
        <v>319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171"/>
      <c r="AD51" s="29"/>
      <c r="AE51" s="308" t="s">
        <v>356</v>
      </c>
      <c r="AF51" s="308"/>
      <c r="AG51" s="108"/>
    </row>
    <row r="52" spans="1:33" s="124" customFormat="1" ht="15" customHeight="1" x14ac:dyDescent="0.2">
      <c r="A52" s="321" t="s">
        <v>160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171"/>
      <c r="AD52" s="30"/>
      <c r="AE52" s="308"/>
      <c r="AF52" s="308"/>
      <c r="AG52" s="108"/>
    </row>
    <row r="53" spans="1:33" s="124" customFormat="1" ht="15" customHeight="1" x14ac:dyDescent="0.25">
      <c r="A53" s="322" t="s">
        <v>254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108"/>
      <c r="AD53" s="108"/>
      <c r="AE53" s="108"/>
      <c r="AF53" s="108"/>
      <c r="AG53" s="108"/>
    </row>
    <row r="54" spans="1:33" s="124" customFormat="1" ht="15" customHeight="1" x14ac:dyDescent="0.25">
      <c r="A54" s="321" t="s">
        <v>255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108"/>
      <c r="AD54" s="108"/>
      <c r="AE54" s="108"/>
      <c r="AF54" s="108"/>
      <c r="AG54" s="108"/>
    </row>
    <row r="55" spans="1:33" s="163" customFormat="1" ht="15" customHeight="1" x14ac:dyDescent="0.2">
      <c r="A55" s="321" t="s">
        <v>513</v>
      </c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171"/>
      <c r="AD55" s="171"/>
      <c r="AE55" s="108"/>
      <c r="AF55" s="108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08"/>
      <c r="AF56" s="108"/>
      <c r="AG56" s="171"/>
    </row>
    <row r="57" spans="1:33" ht="15" customHeight="1" x14ac:dyDescent="0.25">
      <c r="A57" s="319" t="s">
        <v>470</v>
      </c>
      <c r="B57" s="316" t="s">
        <v>19</v>
      </c>
      <c r="C57" s="316"/>
      <c r="D57" s="316"/>
      <c r="E57" s="109"/>
      <c r="F57" s="316" t="s">
        <v>116</v>
      </c>
      <c r="G57" s="316"/>
      <c r="H57" s="316"/>
      <c r="I57" s="109"/>
      <c r="J57" s="316" t="s">
        <v>117</v>
      </c>
      <c r="K57" s="316"/>
      <c r="L57" s="316"/>
      <c r="M57" s="109"/>
      <c r="N57" s="316" t="s">
        <v>118</v>
      </c>
      <c r="O57" s="316"/>
      <c r="P57" s="316"/>
      <c r="Q57" s="109"/>
      <c r="R57" s="316" t="s">
        <v>119</v>
      </c>
      <c r="S57" s="316"/>
      <c r="T57" s="316"/>
      <c r="U57" s="109"/>
      <c r="V57" s="316" t="s">
        <v>120</v>
      </c>
      <c r="W57" s="316"/>
      <c r="X57" s="316"/>
      <c r="Y57" s="109"/>
      <c r="Z57" s="316" t="s">
        <v>121</v>
      </c>
      <c r="AA57" s="316"/>
      <c r="AB57" s="316"/>
    </row>
    <row r="58" spans="1:33" ht="15" customHeight="1" thickBot="1" x14ac:dyDescent="0.3">
      <c r="A58" s="320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15" t="s">
        <v>473</v>
      </c>
      <c r="B60" s="315" t="s">
        <v>76</v>
      </c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29">+B68+B74</f>
        <v>12043</v>
      </c>
      <c r="C62" s="152">
        <f t="shared" si="29"/>
        <v>6132</v>
      </c>
      <c r="D62" s="152">
        <f t="shared" si="29"/>
        <v>5911</v>
      </c>
      <c r="E62" s="152"/>
      <c r="F62" s="152">
        <f t="shared" ref="F62:H64" si="30">+F68+F74</f>
        <v>2087</v>
      </c>
      <c r="G62" s="152">
        <f t="shared" si="30"/>
        <v>1206</v>
      </c>
      <c r="H62" s="152">
        <f t="shared" si="30"/>
        <v>881</v>
      </c>
      <c r="I62" s="152"/>
      <c r="J62" s="152">
        <f t="shared" ref="J62:L64" si="31">+J68+J74</f>
        <v>2397</v>
      </c>
      <c r="K62" s="152">
        <f t="shared" si="31"/>
        <v>1268</v>
      </c>
      <c r="L62" s="152">
        <f t="shared" si="31"/>
        <v>1129</v>
      </c>
      <c r="M62" s="152"/>
      <c r="N62" s="152">
        <f t="shared" ref="N62:P64" si="32">+N68+N74</f>
        <v>2040</v>
      </c>
      <c r="O62" s="152">
        <f t="shared" si="32"/>
        <v>1058</v>
      </c>
      <c r="P62" s="152">
        <f t="shared" si="32"/>
        <v>982</v>
      </c>
      <c r="Q62" s="152"/>
      <c r="R62" s="152">
        <f t="shared" ref="R62:T64" si="33">+R68+R74</f>
        <v>3468</v>
      </c>
      <c r="S62" s="152">
        <f t="shared" si="33"/>
        <v>1661</v>
      </c>
      <c r="T62" s="152">
        <f t="shared" si="33"/>
        <v>1807</v>
      </c>
      <c r="U62" s="152"/>
      <c r="V62" s="152">
        <f t="shared" ref="V62:X64" si="34">+V68+V74</f>
        <v>2051</v>
      </c>
      <c r="W62" s="152">
        <f t="shared" si="34"/>
        <v>939</v>
      </c>
      <c r="X62" s="152">
        <f t="shared" si="34"/>
        <v>1112</v>
      </c>
      <c r="Y62" s="152"/>
      <c r="Z62" s="152">
        <f t="shared" ref="Z62:AB64" si="35">+Z68+Z74</f>
        <v>0</v>
      </c>
      <c r="AA62" s="152">
        <f t="shared" si="35"/>
        <v>0</v>
      </c>
      <c r="AB62" s="152">
        <f t="shared" si="35"/>
        <v>0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29"/>
        <v>12009</v>
      </c>
      <c r="C63" s="115">
        <f t="shared" si="29"/>
        <v>6106</v>
      </c>
      <c r="D63" s="115">
        <f t="shared" si="29"/>
        <v>5903</v>
      </c>
      <c r="E63" s="115"/>
      <c r="F63" s="115">
        <f t="shared" si="30"/>
        <v>2078</v>
      </c>
      <c r="G63" s="115">
        <f t="shared" si="30"/>
        <v>1197</v>
      </c>
      <c r="H63" s="115">
        <f t="shared" si="30"/>
        <v>881</v>
      </c>
      <c r="I63" s="115"/>
      <c r="J63" s="115">
        <f t="shared" si="31"/>
        <v>2383</v>
      </c>
      <c r="K63" s="115">
        <f t="shared" si="31"/>
        <v>1257</v>
      </c>
      <c r="L63" s="115">
        <f t="shared" si="31"/>
        <v>1126</v>
      </c>
      <c r="M63" s="115"/>
      <c r="N63" s="115">
        <f t="shared" si="32"/>
        <v>2036</v>
      </c>
      <c r="O63" s="115">
        <f t="shared" si="32"/>
        <v>1054</v>
      </c>
      <c r="P63" s="115">
        <f t="shared" si="32"/>
        <v>982</v>
      </c>
      <c r="Q63" s="115"/>
      <c r="R63" s="115">
        <f t="shared" si="33"/>
        <v>3462</v>
      </c>
      <c r="S63" s="115">
        <f t="shared" si="33"/>
        <v>1660</v>
      </c>
      <c r="T63" s="115">
        <f t="shared" si="33"/>
        <v>1802</v>
      </c>
      <c r="U63" s="115"/>
      <c r="V63" s="115">
        <f t="shared" si="34"/>
        <v>2050</v>
      </c>
      <c r="W63" s="115">
        <f t="shared" si="34"/>
        <v>938</v>
      </c>
      <c r="X63" s="115">
        <f t="shared" si="34"/>
        <v>1112</v>
      </c>
      <c r="Y63" s="115"/>
      <c r="Z63" s="115">
        <f t="shared" si="35"/>
        <v>0</v>
      </c>
      <c r="AA63" s="115">
        <f t="shared" si="35"/>
        <v>0</v>
      </c>
      <c r="AB63" s="115">
        <f t="shared" si="35"/>
        <v>0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29"/>
        <v>34</v>
      </c>
      <c r="C64" s="115">
        <f t="shared" si="29"/>
        <v>26</v>
      </c>
      <c r="D64" s="115">
        <f t="shared" si="29"/>
        <v>8</v>
      </c>
      <c r="E64" s="115"/>
      <c r="F64" s="115">
        <f t="shared" si="30"/>
        <v>9</v>
      </c>
      <c r="G64" s="115">
        <f t="shared" si="30"/>
        <v>9</v>
      </c>
      <c r="H64" s="115">
        <f t="shared" si="30"/>
        <v>0</v>
      </c>
      <c r="I64" s="115"/>
      <c r="J64" s="115">
        <f t="shared" si="31"/>
        <v>14</v>
      </c>
      <c r="K64" s="115">
        <f t="shared" si="31"/>
        <v>11</v>
      </c>
      <c r="L64" s="115">
        <f t="shared" si="31"/>
        <v>3</v>
      </c>
      <c r="M64" s="115"/>
      <c r="N64" s="115">
        <f t="shared" si="32"/>
        <v>4</v>
      </c>
      <c r="O64" s="115">
        <f t="shared" si="32"/>
        <v>4</v>
      </c>
      <c r="P64" s="115">
        <f t="shared" si="32"/>
        <v>0</v>
      </c>
      <c r="Q64" s="115"/>
      <c r="R64" s="115">
        <f t="shared" si="33"/>
        <v>6</v>
      </c>
      <c r="S64" s="115">
        <f t="shared" si="33"/>
        <v>1</v>
      </c>
      <c r="T64" s="115">
        <f t="shared" si="33"/>
        <v>5</v>
      </c>
      <c r="U64" s="115"/>
      <c r="V64" s="115">
        <f t="shared" si="34"/>
        <v>1</v>
      </c>
      <c r="W64" s="115">
        <f t="shared" si="34"/>
        <v>1</v>
      </c>
      <c r="X64" s="115">
        <f t="shared" si="34"/>
        <v>0</v>
      </c>
      <c r="Y64" s="115"/>
      <c r="Z64" s="115">
        <f t="shared" si="35"/>
        <v>0</v>
      </c>
      <c r="AA64" s="115">
        <f t="shared" si="35"/>
        <v>0</v>
      </c>
      <c r="AB64" s="115">
        <f t="shared" si="35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0</v>
      </c>
      <c r="C65" s="115">
        <f>+C71</f>
        <v>0</v>
      </c>
      <c r="D65" s="115">
        <f>+D71</f>
        <v>0</v>
      </c>
      <c r="E65" s="115"/>
      <c r="F65" s="115">
        <f>+F71</f>
        <v>0</v>
      </c>
      <c r="G65" s="115">
        <f>+G71</f>
        <v>0</v>
      </c>
      <c r="H65" s="115">
        <f>+H71</f>
        <v>0</v>
      </c>
      <c r="I65" s="115"/>
      <c r="J65" s="115">
        <f>+J71</f>
        <v>0</v>
      </c>
      <c r="K65" s="115">
        <f>+K71</f>
        <v>0</v>
      </c>
      <c r="L65" s="115">
        <f>+L71</f>
        <v>0</v>
      </c>
      <c r="M65" s="115"/>
      <c r="N65" s="115">
        <f>+N71</f>
        <v>0</v>
      </c>
      <c r="O65" s="115">
        <f>+O71</f>
        <v>0</v>
      </c>
      <c r="P65" s="115">
        <f>+P71</f>
        <v>0</v>
      </c>
      <c r="Q65" s="115"/>
      <c r="R65" s="115">
        <f>+R71</f>
        <v>0</v>
      </c>
      <c r="S65" s="115">
        <f>+S71</f>
        <v>0</v>
      </c>
      <c r="T65" s="115">
        <f>+T71</f>
        <v>0</v>
      </c>
      <c r="U65" s="115"/>
      <c r="V65" s="115">
        <f>+V71</f>
        <v>0</v>
      </c>
      <c r="W65" s="115">
        <f>+W71</f>
        <v>0</v>
      </c>
      <c r="X65" s="115">
        <f>+X71</f>
        <v>0</v>
      </c>
      <c r="Y65" s="115"/>
      <c r="Z65" s="115">
        <f>+Z71</f>
        <v>0</v>
      </c>
      <c r="AA65" s="115">
        <f>+AA71</f>
        <v>0</v>
      </c>
      <c r="AB65" s="115">
        <f>+AB71</f>
        <v>0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117"/>
      <c r="G67" s="117"/>
      <c r="H67" s="117"/>
      <c r="I67" s="118"/>
      <c r="J67" s="117"/>
      <c r="K67" s="117"/>
      <c r="L67" s="117"/>
      <c r="M67" s="118"/>
      <c r="N67" s="117"/>
      <c r="O67" s="117"/>
      <c r="P67" s="117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10533</v>
      </c>
      <c r="C68" s="271">
        <v>5311</v>
      </c>
      <c r="D68" s="271">
        <v>5222</v>
      </c>
      <c r="E68" s="271"/>
      <c r="F68" s="271">
        <v>1854</v>
      </c>
      <c r="G68" s="271">
        <v>1061</v>
      </c>
      <c r="H68" s="271">
        <v>793</v>
      </c>
      <c r="I68" s="271"/>
      <c r="J68" s="271">
        <v>2136</v>
      </c>
      <c r="K68" s="271">
        <v>1112</v>
      </c>
      <c r="L68" s="271">
        <v>1024</v>
      </c>
      <c r="M68" s="271"/>
      <c r="N68" s="271">
        <v>1766</v>
      </c>
      <c r="O68" s="271">
        <v>902</v>
      </c>
      <c r="P68" s="271">
        <v>864</v>
      </c>
      <c r="Q68" s="271"/>
      <c r="R68" s="271">
        <v>2988</v>
      </c>
      <c r="S68" s="271">
        <v>1422</v>
      </c>
      <c r="T68" s="271">
        <v>1566</v>
      </c>
      <c r="U68" s="271"/>
      <c r="V68" s="271">
        <v>1789</v>
      </c>
      <c r="W68" s="271">
        <v>814</v>
      </c>
      <c r="X68" s="271">
        <v>975</v>
      </c>
      <c r="Y68" s="173"/>
      <c r="Z68" s="152">
        <f>SUM(Z69:Z71)</f>
        <v>0</v>
      </c>
      <c r="AA68" s="152">
        <f>SUM(AA69:AA71)</f>
        <v>0</v>
      </c>
      <c r="AB68" s="152">
        <f>SUM(AB69:AB71)</f>
        <v>0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10499</v>
      </c>
      <c r="C69" s="272">
        <v>5285</v>
      </c>
      <c r="D69" s="272">
        <v>5214</v>
      </c>
      <c r="E69" s="272"/>
      <c r="F69" s="272">
        <v>1845</v>
      </c>
      <c r="G69" s="272">
        <v>1052</v>
      </c>
      <c r="H69" s="272">
        <v>793</v>
      </c>
      <c r="I69" s="272"/>
      <c r="J69" s="272">
        <v>2122</v>
      </c>
      <c r="K69" s="272">
        <v>1101</v>
      </c>
      <c r="L69" s="272">
        <v>1021</v>
      </c>
      <c r="M69" s="272"/>
      <c r="N69" s="272">
        <v>1762</v>
      </c>
      <c r="O69" s="272">
        <v>898</v>
      </c>
      <c r="P69" s="272">
        <v>864</v>
      </c>
      <c r="Q69" s="272"/>
      <c r="R69" s="272">
        <v>2982</v>
      </c>
      <c r="S69" s="272">
        <v>1421</v>
      </c>
      <c r="T69" s="272">
        <v>1561</v>
      </c>
      <c r="U69" s="272"/>
      <c r="V69" s="272">
        <v>1788</v>
      </c>
      <c r="W69" s="272">
        <v>813</v>
      </c>
      <c r="X69" s="272">
        <v>975</v>
      </c>
      <c r="Y69" s="119"/>
      <c r="Z69" s="119">
        <v>0</v>
      </c>
      <c r="AA69" s="119">
        <v>0</v>
      </c>
      <c r="AB69" s="119">
        <v>0</v>
      </c>
    </row>
    <row r="70" spans="1:33" ht="15" customHeight="1" x14ac:dyDescent="0.2">
      <c r="A70" s="116" t="s">
        <v>74</v>
      </c>
      <c r="B70" s="272">
        <v>34</v>
      </c>
      <c r="C70" s="272">
        <v>26</v>
      </c>
      <c r="D70" s="272">
        <v>8</v>
      </c>
      <c r="E70" s="272"/>
      <c r="F70" s="272">
        <v>9</v>
      </c>
      <c r="G70" s="272">
        <v>9</v>
      </c>
      <c r="H70" s="272">
        <v>0</v>
      </c>
      <c r="I70" s="272"/>
      <c r="J70" s="272">
        <v>14</v>
      </c>
      <c r="K70" s="272">
        <v>11</v>
      </c>
      <c r="L70" s="272">
        <v>3</v>
      </c>
      <c r="M70" s="272"/>
      <c r="N70" s="272">
        <v>4</v>
      </c>
      <c r="O70" s="272">
        <v>4</v>
      </c>
      <c r="P70" s="272">
        <v>0</v>
      </c>
      <c r="Q70" s="272"/>
      <c r="R70" s="272">
        <v>6</v>
      </c>
      <c r="S70" s="272">
        <v>1</v>
      </c>
      <c r="T70" s="272">
        <v>5</v>
      </c>
      <c r="U70" s="272"/>
      <c r="V70" s="272">
        <v>1</v>
      </c>
      <c r="W70" s="272">
        <v>1</v>
      </c>
      <c r="X70" s="272">
        <v>0</v>
      </c>
      <c r="Y70" s="119"/>
      <c r="Z70" s="119">
        <v>0</v>
      </c>
      <c r="AA70" s="119">
        <v>0</v>
      </c>
      <c r="AB70" s="119">
        <v>0</v>
      </c>
    </row>
    <row r="71" spans="1:33" ht="15" customHeight="1" x14ac:dyDescent="0.2">
      <c r="A71" s="116" t="s">
        <v>263</v>
      </c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119"/>
      <c r="Z71" s="119">
        <v>0</v>
      </c>
      <c r="AA71" s="119">
        <v>0</v>
      </c>
      <c r="AB71" s="119">
        <v>0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119"/>
      <c r="Z72" s="119"/>
      <c r="AA72" s="119"/>
      <c r="AB72" s="119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119"/>
      <c r="Z73" s="119"/>
      <c r="AA73" s="119"/>
      <c r="AB73" s="119"/>
    </row>
    <row r="74" spans="1:33" s="124" customFormat="1" ht="15" customHeight="1" x14ac:dyDescent="0.2">
      <c r="A74" s="137" t="s">
        <v>19</v>
      </c>
      <c r="B74" s="271">
        <v>1510</v>
      </c>
      <c r="C74" s="271">
        <v>821</v>
      </c>
      <c r="D74" s="271">
        <v>689</v>
      </c>
      <c r="E74" s="271"/>
      <c r="F74" s="271">
        <v>233</v>
      </c>
      <c r="G74" s="271">
        <v>145</v>
      </c>
      <c r="H74" s="271">
        <v>88</v>
      </c>
      <c r="I74" s="271"/>
      <c r="J74" s="271">
        <v>261</v>
      </c>
      <c r="K74" s="271">
        <v>156</v>
      </c>
      <c r="L74" s="271">
        <v>105</v>
      </c>
      <c r="M74" s="271"/>
      <c r="N74" s="271">
        <v>274</v>
      </c>
      <c r="O74" s="271">
        <v>156</v>
      </c>
      <c r="P74" s="271">
        <v>118</v>
      </c>
      <c r="Q74" s="271"/>
      <c r="R74" s="271">
        <v>480</v>
      </c>
      <c r="S74" s="271">
        <v>239</v>
      </c>
      <c r="T74" s="271">
        <v>241</v>
      </c>
      <c r="U74" s="271"/>
      <c r="V74" s="271">
        <v>262</v>
      </c>
      <c r="W74" s="271">
        <v>125</v>
      </c>
      <c r="X74" s="271">
        <v>137</v>
      </c>
      <c r="Y74" s="173"/>
      <c r="Z74" s="152">
        <f>SUM(Z75:Z78)</f>
        <v>0</v>
      </c>
      <c r="AA74" s="152">
        <f>SUM(AA75:AA78)</f>
        <v>0</v>
      </c>
      <c r="AB74" s="152">
        <f>SUM(AB75:AB78)</f>
        <v>0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1510</v>
      </c>
      <c r="C75" s="272">
        <v>821</v>
      </c>
      <c r="D75" s="272">
        <v>689</v>
      </c>
      <c r="E75" s="272"/>
      <c r="F75" s="272">
        <v>233</v>
      </c>
      <c r="G75" s="272">
        <v>145</v>
      </c>
      <c r="H75" s="272">
        <v>88</v>
      </c>
      <c r="I75" s="272"/>
      <c r="J75" s="272">
        <v>261</v>
      </c>
      <c r="K75" s="272">
        <v>156</v>
      </c>
      <c r="L75" s="272">
        <v>105</v>
      </c>
      <c r="M75" s="272"/>
      <c r="N75" s="272">
        <v>274</v>
      </c>
      <c r="O75" s="272">
        <v>156</v>
      </c>
      <c r="P75" s="272">
        <v>118</v>
      </c>
      <c r="Q75" s="272"/>
      <c r="R75" s="272">
        <v>480</v>
      </c>
      <c r="S75" s="272">
        <v>239</v>
      </c>
      <c r="T75" s="272">
        <v>241</v>
      </c>
      <c r="U75" s="272"/>
      <c r="V75" s="272">
        <v>262</v>
      </c>
      <c r="W75" s="272">
        <v>125</v>
      </c>
      <c r="X75" s="272">
        <v>137</v>
      </c>
      <c r="Y75" s="119"/>
      <c r="Z75" s="119">
        <v>0</v>
      </c>
      <c r="AA75" s="119">
        <v>0</v>
      </c>
      <c r="AB75" s="119">
        <v>0</v>
      </c>
    </row>
    <row r="76" spans="1:33" ht="15" customHeight="1" x14ac:dyDescent="0.25">
      <c r="A76" s="116" t="s">
        <v>74</v>
      </c>
      <c r="B76" s="119">
        <v>0</v>
      </c>
      <c r="C76" s="119">
        <v>0</v>
      </c>
      <c r="D76" s="119">
        <v>0</v>
      </c>
      <c r="E76" s="119"/>
      <c r="F76" s="119">
        <v>0</v>
      </c>
      <c r="G76" s="119">
        <v>0</v>
      </c>
      <c r="H76" s="119">
        <v>0</v>
      </c>
      <c r="I76" s="119"/>
      <c r="J76" s="119">
        <v>0</v>
      </c>
      <c r="K76" s="119">
        <v>0</v>
      </c>
      <c r="L76" s="119">
        <v>0</v>
      </c>
      <c r="M76" s="119"/>
      <c r="N76" s="119">
        <v>0</v>
      </c>
      <c r="O76" s="119">
        <v>0</v>
      </c>
      <c r="P76" s="119">
        <v>0</v>
      </c>
      <c r="Q76" s="119"/>
      <c r="R76" s="119">
        <v>0</v>
      </c>
      <c r="S76" s="119">
        <v>0</v>
      </c>
      <c r="T76" s="119">
        <v>0</v>
      </c>
      <c r="U76" s="119"/>
      <c r="V76" s="119">
        <v>0</v>
      </c>
      <c r="W76" s="119">
        <v>0</v>
      </c>
      <c r="X76" s="119">
        <v>0</v>
      </c>
      <c r="Y76" s="119"/>
      <c r="Z76" s="119">
        <v>0</v>
      </c>
      <c r="AA76" s="119">
        <v>0</v>
      </c>
      <c r="AB76" s="119">
        <v>0</v>
      </c>
    </row>
    <row r="77" spans="1:33" ht="15" customHeight="1" x14ac:dyDescent="0.25">
      <c r="A77" s="116" t="s">
        <v>263</v>
      </c>
      <c r="B77" s="119">
        <v>0</v>
      </c>
      <c r="C77" s="119">
        <v>0</v>
      </c>
      <c r="D77" s="119">
        <v>0</v>
      </c>
      <c r="E77" s="119"/>
      <c r="F77" s="119">
        <v>0</v>
      </c>
      <c r="G77" s="119">
        <v>0</v>
      </c>
      <c r="H77" s="119">
        <v>0</v>
      </c>
      <c r="I77" s="119"/>
      <c r="J77" s="119">
        <v>0</v>
      </c>
      <c r="K77" s="119">
        <v>0</v>
      </c>
      <c r="L77" s="119">
        <v>0</v>
      </c>
      <c r="M77" s="119"/>
      <c r="N77" s="119">
        <v>0</v>
      </c>
      <c r="O77" s="119">
        <v>0</v>
      </c>
      <c r="P77" s="119">
        <v>0</v>
      </c>
      <c r="Q77" s="119"/>
      <c r="R77" s="119">
        <v>0</v>
      </c>
      <c r="S77" s="119">
        <v>0</v>
      </c>
      <c r="T77" s="119">
        <v>0</v>
      </c>
      <c r="U77" s="119"/>
      <c r="V77" s="119">
        <v>0</v>
      </c>
      <c r="W77" s="119">
        <v>0</v>
      </c>
      <c r="X77" s="119">
        <v>0</v>
      </c>
      <c r="Y77" s="119"/>
      <c r="Z77" s="119">
        <v>0</v>
      </c>
      <c r="AA77" s="119">
        <v>0</v>
      </c>
      <c r="AB77" s="119">
        <v>0</v>
      </c>
    </row>
    <row r="78" spans="1:33" ht="15" customHeight="1" x14ac:dyDescent="0.25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15" t="s">
        <v>474</v>
      </c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>+B62/(B62+B12)*100</f>
        <v>45.796098414267789</v>
      </c>
      <c r="C81" s="174">
        <f t="shared" ref="C81:D81" si="36">+C62/(C62+C12)*100</f>
        <v>48.915124441608171</v>
      </c>
      <c r="D81" s="174">
        <f t="shared" si="36"/>
        <v>42.954727127388999</v>
      </c>
      <c r="E81" s="174"/>
      <c r="F81" s="174">
        <f>+F62/(F62+F12)*100</f>
        <v>47.954963235294116</v>
      </c>
      <c r="G81" s="174">
        <f t="shared" ref="G81:H81" si="37">+G62/(G62+G12)*100</f>
        <v>52.732837778749456</v>
      </c>
      <c r="H81" s="174">
        <f t="shared" si="37"/>
        <v>42.663438256658601</v>
      </c>
      <c r="I81" s="174"/>
      <c r="J81" s="174">
        <f>+J62/(J62+J12)*100</f>
        <v>48.788927335640139</v>
      </c>
      <c r="K81" s="174">
        <f t="shared" ref="K81:L81" si="38">+K62/(K62+K12)*100</f>
        <v>51.523770824867945</v>
      </c>
      <c r="L81" s="174">
        <f t="shared" si="38"/>
        <v>46.044045676998365</v>
      </c>
      <c r="M81" s="174"/>
      <c r="N81" s="174">
        <f>+N62/(N62+N12)*100</f>
        <v>39.374638100752755</v>
      </c>
      <c r="O81" s="174">
        <f t="shared" ref="O81:P81" si="39">+O62/(O62+O12)*100</f>
        <v>42.134607726005576</v>
      </c>
      <c r="P81" s="174">
        <f t="shared" si="39"/>
        <v>36.77902621722847</v>
      </c>
      <c r="Q81" s="174"/>
      <c r="R81" s="174">
        <f>+R62/(R62+R12)*100</f>
        <v>52.721191851626635</v>
      </c>
      <c r="S81" s="174">
        <f t="shared" ref="S81:T81" si="40">+S62/(S62+S12)*100</f>
        <v>55.29294274300932</v>
      </c>
      <c r="T81" s="174">
        <f t="shared" si="40"/>
        <v>50.559597090095131</v>
      </c>
      <c r="U81" s="174"/>
      <c r="V81" s="174">
        <f>+V62/(V62+V12)*100</f>
        <v>38.896263986345538</v>
      </c>
      <c r="W81" s="174">
        <f t="shared" ref="W81:X81" si="41">+W62/(W62+W12)*100</f>
        <v>41.311042674879019</v>
      </c>
      <c r="X81" s="174">
        <f t="shared" si="41"/>
        <v>37.066666666666663</v>
      </c>
      <c r="Y81" s="174"/>
      <c r="Z81" s="174">
        <v>0</v>
      </c>
      <c r="AA81" s="174">
        <v>0</v>
      </c>
      <c r="AB81" s="174">
        <v>0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>+B63/(B63+B13)*100</f>
        <v>45.769494626114792</v>
      </c>
      <c r="C82" s="126">
        <f t="shared" ref="C82:D82" si="42">+C63/(C63+C13)*100</f>
        <v>48.867547018807521</v>
      </c>
      <c r="D82" s="126">
        <f t="shared" si="42"/>
        <v>42.952775958669868</v>
      </c>
      <c r="E82" s="126"/>
      <c r="F82" s="126">
        <f>+F63/(F63+F13)*100</f>
        <v>47.924354243542432</v>
      </c>
      <c r="G82" s="126">
        <f t="shared" ref="G82:H82" si="43">+G63/(G63+G13)*100</f>
        <v>52.61538461538462</v>
      </c>
      <c r="H82" s="126">
        <f t="shared" si="43"/>
        <v>42.746239689471132</v>
      </c>
      <c r="I82" s="126"/>
      <c r="J82" s="126">
        <f>+J63/(J63+J13)*100</f>
        <v>48.722142711102023</v>
      </c>
      <c r="K82" s="126">
        <f t="shared" ref="K82:L82" si="44">+K63/(K63+K13)*100</f>
        <v>51.432078559738137</v>
      </c>
      <c r="L82" s="126">
        <f t="shared" si="44"/>
        <v>46.015529219452389</v>
      </c>
      <c r="M82" s="126"/>
      <c r="N82" s="126">
        <f>+N63/(N63+N13)*100</f>
        <v>39.358206069978735</v>
      </c>
      <c r="O82" s="126">
        <f t="shared" ref="O82:P82" si="45">+O63/(O63+O13)*100</f>
        <v>42.075848303393215</v>
      </c>
      <c r="P82" s="126">
        <f t="shared" si="45"/>
        <v>36.806596701649177</v>
      </c>
      <c r="Q82" s="126"/>
      <c r="R82" s="126">
        <f>+R63/(R63+R13)*100</f>
        <v>52.702085553356667</v>
      </c>
      <c r="S82" s="126">
        <f t="shared" ref="S82:T82" si="46">+S63/(S63+S13)*100</f>
        <v>55.333333333333336</v>
      </c>
      <c r="T82" s="126">
        <f t="shared" si="46"/>
        <v>50.490333426730174</v>
      </c>
      <c r="U82" s="126"/>
      <c r="V82" s="126">
        <f>+V63/(V63+V13)*100</f>
        <v>38.906813437084836</v>
      </c>
      <c r="W82" s="126">
        <f t="shared" ref="W82:X82" si="47">+W63/(W63+W13)*100</f>
        <v>41.303390576838396</v>
      </c>
      <c r="X82" s="126">
        <f t="shared" si="47"/>
        <v>37.091394262841895</v>
      </c>
      <c r="Y82" s="126"/>
      <c r="Z82" s="126">
        <v>0</v>
      </c>
      <c r="AA82" s="126">
        <v>0</v>
      </c>
      <c r="AB82" s="126">
        <v>0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>
        <f>+B64/(B64+B14)*100</f>
        <v>57.627118644067799</v>
      </c>
      <c r="C83" s="126">
        <f t="shared" ref="C83:D83" si="48">+C64/(C64+C14)*100</f>
        <v>63.414634146341463</v>
      </c>
      <c r="D83" s="126">
        <f t="shared" si="48"/>
        <v>44.444444444444443</v>
      </c>
      <c r="E83" s="126"/>
      <c r="F83" s="126">
        <f>+F64/(F64+F14)*100</f>
        <v>56.25</v>
      </c>
      <c r="G83" s="126">
        <f t="shared" ref="G83:H83" si="49">+G64/(G64+G14)*100</f>
        <v>75</v>
      </c>
      <c r="H83" s="126">
        <f t="shared" si="49"/>
        <v>0</v>
      </c>
      <c r="I83" s="126"/>
      <c r="J83" s="126">
        <f>+J64/(J64+J14)*100</f>
        <v>63.636363636363633</v>
      </c>
      <c r="K83" s="126">
        <f t="shared" ref="K83:L83" si="50">+K64/(K64+K14)*100</f>
        <v>64.705882352941174</v>
      </c>
      <c r="L83" s="126">
        <f t="shared" si="50"/>
        <v>60</v>
      </c>
      <c r="M83" s="126"/>
      <c r="N83" s="126">
        <f>+N64/(N64+N14)*100</f>
        <v>50</v>
      </c>
      <c r="O83" s="126">
        <f t="shared" ref="O83:P83" si="51">+O64/(O64+O14)*100</f>
        <v>66.666666666666657</v>
      </c>
      <c r="P83" s="126">
        <f t="shared" si="51"/>
        <v>0</v>
      </c>
      <c r="Q83" s="126"/>
      <c r="R83" s="126">
        <f>+R64/(R64+R14)*100</f>
        <v>66.666666666666657</v>
      </c>
      <c r="S83" s="126">
        <f t="shared" ref="S83:T83" si="52">+S64/(S64+S14)*100</f>
        <v>25</v>
      </c>
      <c r="T83" s="126">
        <f t="shared" si="52"/>
        <v>100</v>
      </c>
      <c r="U83" s="126"/>
      <c r="V83" s="126">
        <f>+V64/(V64+V14)*100</f>
        <v>25</v>
      </c>
      <c r="W83" s="126">
        <f t="shared" ref="W83:X83" si="53">+W64/(W64+W14)*100</f>
        <v>50</v>
      </c>
      <c r="X83" s="126">
        <f t="shared" si="53"/>
        <v>0</v>
      </c>
      <c r="Y83" s="126"/>
      <c r="Z83" s="126">
        <v>0</v>
      </c>
      <c r="AA83" s="126">
        <v>0</v>
      </c>
      <c r="AB83" s="126">
        <v>0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 t="s">
        <v>61</v>
      </c>
      <c r="C84" s="126" t="s">
        <v>61</v>
      </c>
      <c r="D84" s="126" t="s">
        <v>61</v>
      </c>
      <c r="E84" s="126"/>
      <c r="F84" s="126" t="s">
        <v>61</v>
      </c>
      <c r="G84" s="126" t="s">
        <v>61</v>
      </c>
      <c r="H84" s="126" t="s">
        <v>61</v>
      </c>
      <c r="I84" s="126"/>
      <c r="J84" s="126" t="s">
        <v>61</v>
      </c>
      <c r="K84" s="126" t="s">
        <v>61</v>
      </c>
      <c r="L84" s="126" t="s">
        <v>61</v>
      </c>
      <c r="M84" s="126"/>
      <c r="N84" s="126" t="s">
        <v>61</v>
      </c>
      <c r="O84" s="126" t="s">
        <v>61</v>
      </c>
      <c r="P84" s="126" t="s">
        <v>61</v>
      </c>
      <c r="Q84" s="126"/>
      <c r="R84" s="126" t="s">
        <v>61</v>
      </c>
      <c r="S84" s="126" t="s">
        <v>61</v>
      </c>
      <c r="T84" s="126" t="s">
        <v>61</v>
      </c>
      <c r="U84" s="126"/>
      <c r="V84" s="126" t="s">
        <v>61</v>
      </c>
      <c r="W84" s="126" t="s">
        <v>61</v>
      </c>
      <c r="X84" s="126" t="s">
        <v>61</v>
      </c>
      <c r="Y84" s="126"/>
      <c r="Z84" s="126" t="s">
        <v>61</v>
      </c>
      <c r="AA84" s="126" t="s">
        <v>61</v>
      </c>
      <c r="AB84" s="126" t="s">
        <v>61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128"/>
      <c r="G86" s="128"/>
      <c r="H86" s="128"/>
      <c r="I86" s="129"/>
      <c r="J86" s="128"/>
      <c r="K86" s="128"/>
      <c r="L86" s="128"/>
      <c r="M86" s="129"/>
      <c r="N86" s="128"/>
      <c r="O86" s="128"/>
      <c r="P86" s="128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>+B68/(B68+B18)*100</f>
        <v>47.197203925258776</v>
      </c>
      <c r="C87" s="174">
        <f t="shared" ref="C87:D88" si="54">+C68/(C68+C18)*100</f>
        <v>50.236473704124094</v>
      </c>
      <c r="D87" s="174">
        <f t="shared" si="54"/>
        <v>44.461472967220097</v>
      </c>
      <c r="E87" s="230"/>
      <c r="F87" s="174">
        <f>+F68/(F68+F18)*100</f>
        <v>49.361022364217249</v>
      </c>
      <c r="G87" s="174">
        <f t="shared" ref="G87:H88" si="55">+G68/(G68+G18)*100</f>
        <v>54.298874104401229</v>
      </c>
      <c r="H87" s="174">
        <f t="shared" si="55"/>
        <v>44.006659267480572</v>
      </c>
      <c r="I87" s="230"/>
      <c r="J87" s="174">
        <f>+J68/(J68+J18)*100</f>
        <v>50.592136428233069</v>
      </c>
      <c r="K87" s="174">
        <f t="shared" ref="K87:L88" si="56">+K68/(K68+K18)*100</f>
        <v>52.601702932828765</v>
      </c>
      <c r="L87" s="174">
        <f t="shared" si="56"/>
        <v>48.576850094876662</v>
      </c>
      <c r="M87" s="230"/>
      <c r="N87" s="174">
        <f>+N68/(N68+N18)*100</f>
        <v>40.282846715328468</v>
      </c>
      <c r="O87" s="174">
        <f t="shared" ref="O87:P88" si="57">+O68/(O68+O18)*100</f>
        <v>42.911512844909609</v>
      </c>
      <c r="P87" s="174">
        <f t="shared" si="57"/>
        <v>37.861524978089392</v>
      </c>
      <c r="Q87" s="230"/>
      <c r="R87" s="174">
        <f>+R68/(R68+R18)*100</f>
        <v>54.032549728752258</v>
      </c>
      <c r="S87" s="174">
        <f t="shared" ref="S87:T88" si="58">+S68/(S68+S18)*100</f>
        <v>57.085507828181456</v>
      </c>
      <c r="T87" s="174">
        <f t="shared" si="58"/>
        <v>51.530108588351432</v>
      </c>
      <c r="U87" s="230"/>
      <c r="V87" s="174">
        <f>+V68/(V68+V18)*100</f>
        <v>40.429378531073446</v>
      </c>
      <c r="W87" s="174">
        <f t="shared" ref="W87:X88" si="59">+W68/(W68+W18)*100</f>
        <v>42.595499738356878</v>
      </c>
      <c r="X87" s="174">
        <f t="shared" si="59"/>
        <v>38.782816229116946</v>
      </c>
      <c r="Y87" s="174"/>
      <c r="Z87" s="174">
        <v>0</v>
      </c>
      <c r="AA87" s="174">
        <v>0</v>
      </c>
      <c r="AB87" s="174">
        <v>0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>+B69/(B69+B19)*100</f>
        <v>47.169557013208738</v>
      </c>
      <c r="C88" s="126">
        <f t="shared" si="54"/>
        <v>50.185167600417813</v>
      </c>
      <c r="D88" s="126">
        <f t="shared" si="54"/>
        <v>44.461499104630342</v>
      </c>
      <c r="E88" s="130"/>
      <c r="F88" s="126">
        <f>+F69/(F69+F19)*100</f>
        <v>49.331550802139034</v>
      </c>
      <c r="G88" s="126">
        <f t="shared" si="55"/>
        <v>54.170957775489178</v>
      </c>
      <c r="H88" s="126">
        <f t="shared" si="55"/>
        <v>44.104560622914349</v>
      </c>
      <c r="I88" s="130"/>
      <c r="J88" s="126">
        <f>+J69/(J69+J19)*100</f>
        <v>50.523809523809526</v>
      </c>
      <c r="K88" s="126">
        <f t="shared" si="56"/>
        <v>52.5035765379113</v>
      </c>
      <c r="L88" s="126">
        <f t="shared" si="56"/>
        <v>48.549690917736562</v>
      </c>
      <c r="M88" s="130"/>
      <c r="N88" s="126">
        <f>+N69/(N69+N19)*100</f>
        <v>40.265082266910419</v>
      </c>
      <c r="O88" s="126">
        <f t="shared" si="57"/>
        <v>42.843511450381676</v>
      </c>
      <c r="P88" s="126">
        <f t="shared" si="57"/>
        <v>37.894736842105267</v>
      </c>
      <c r="Q88" s="130"/>
      <c r="R88" s="126">
        <f>+R69/(R69+R19)*100</f>
        <v>54.011954356094918</v>
      </c>
      <c r="S88" s="126">
        <f t="shared" si="58"/>
        <v>57.13711298753519</v>
      </c>
      <c r="T88" s="126">
        <f t="shared" si="58"/>
        <v>51.450230718523407</v>
      </c>
      <c r="U88" s="130"/>
      <c r="V88" s="126">
        <f>+V69/(V69+V19)*100</f>
        <v>40.443338611173942</v>
      </c>
      <c r="W88" s="126">
        <f t="shared" si="59"/>
        <v>42.587742273441592</v>
      </c>
      <c r="X88" s="126">
        <f t="shared" si="59"/>
        <v>38.813694267515928</v>
      </c>
      <c r="Y88" s="130"/>
      <c r="Z88" s="126">
        <v>0</v>
      </c>
      <c r="AA88" s="126">
        <v>0</v>
      </c>
      <c r="AB88" s="126">
        <v>0</v>
      </c>
    </row>
    <row r="89" spans="1:33" ht="15" customHeight="1" x14ac:dyDescent="0.25">
      <c r="A89" s="108" t="s">
        <v>74</v>
      </c>
      <c r="B89" s="126">
        <f>+B70/(B70+B20)*100</f>
        <v>57.627118644067799</v>
      </c>
      <c r="C89" s="126">
        <f t="shared" ref="C89:D89" si="60">+C70/(C70+C20)*100</f>
        <v>63.414634146341463</v>
      </c>
      <c r="D89" s="126">
        <f t="shared" si="60"/>
        <v>44.444444444444443</v>
      </c>
      <c r="E89" s="130"/>
      <c r="F89" s="126">
        <f>+F70/(F70+F20)*100</f>
        <v>56.25</v>
      </c>
      <c r="G89" s="126">
        <f t="shared" ref="G89:H89" si="61">+G70/(G70+G20)*100</f>
        <v>75</v>
      </c>
      <c r="H89" s="126">
        <f t="shared" si="61"/>
        <v>0</v>
      </c>
      <c r="I89" s="130"/>
      <c r="J89" s="126">
        <f>+J70/(J70+J20)*100</f>
        <v>63.636363636363633</v>
      </c>
      <c r="K89" s="126">
        <f t="shared" ref="K89:L89" si="62">+K70/(K70+K20)*100</f>
        <v>64.705882352941174</v>
      </c>
      <c r="L89" s="126">
        <f t="shared" si="62"/>
        <v>60</v>
      </c>
      <c r="M89" s="130"/>
      <c r="N89" s="126">
        <f>+N70/(N70+N20)*100</f>
        <v>50</v>
      </c>
      <c r="O89" s="126">
        <f t="shared" ref="O89:P89" si="63">+O70/(O70+O20)*100</f>
        <v>66.666666666666657</v>
      </c>
      <c r="P89" s="126">
        <f t="shared" si="63"/>
        <v>0</v>
      </c>
      <c r="Q89" s="130"/>
      <c r="R89" s="126">
        <f>+R70/(R70+R20)*100</f>
        <v>66.666666666666657</v>
      </c>
      <c r="S89" s="126">
        <f t="shared" ref="S89:T89" si="64">+S70/(S70+S20)*100</f>
        <v>25</v>
      </c>
      <c r="T89" s="126">
        <f t="shared" si="64"/>
        <v>100</v>
      </c>
      <c r="U89" s="130"/>
      <c r="V89" s="126">
        <f>+V70/(V70+V20)*100</f>
        <v>25</v>
      </c>
      <c r="W89" s="126">
        <f t="shared" ref="W89:X89" si="65">+W70/(W70+W20)*100</f>
        <v>50</v>
      </c>
      <c r="X89" s="126">
        <f t="shared" si="65"/>
        <v>0</v>
      </c>
      <c r="Y89" s="130"/>
      <c r="Z89" s="126">
        <v>0</v>
      </c>
      <c r="AA89" s="126">
        <v>0</v>
      </c>
      <c r="AB89" s="126">
        <v>0</v>
      </c>
    </row>
    <row r="90" spans="1:33" ht="15" customHeight="1" x14ac:dyDescent="0.25">
      <c r="A90" s="108" t="s">
        <v>263</v>
      </c>
      <c r="B90" s="126" t="s">
        <v>61</v>
      </c>
      <c r="C90" s="126" t="s">
        <v>61</v>
      </c>
      <c r="D90" s="126" t="s">
        <v>61</v>
      </c>
      <c r="E90" s="130"/>
      <c r="F90" s="126" t="s">
        <v>61</v>
      </c>
      <c r="G90" s="126" t="s">
        <v>61</v>
      </c>
      <c r="H90" s="126" t="s">
        <v>61</v>
      </c>
      <c r="I90" s="130"/>
      <c r="J90" s="126" t="s">
        <v>61</v>
      </c>
      <c r="K90" s="126" t="s">
        <v>61</v>
      </c>
      <c r="L90" s="126" t="s">
        <v>61</v>
      </c>
      <c r="M90" s="130"/>
      <c r="N90" s="126" t="s">
        <v>61</v>
      </c>
      <c r="O90" s="126" t="s">
        <v>61</v>
      </c>
      <c r="P90" s="126" t="s">
        <v>61</v>
      </c>
      <c r="Q90" s="130"/>
      <c r="R90" s="126" t="s">
        <v>61</v>
      </c>
      <c r="S90" s="126" t="s">
        <v>61</v>
      </c>
      <c r="T90" s="126" t="s">
        <v>61</v>
      </c>
      <c r="U90" s="130"/>
      <c r="V90" s="126" t="s">
        <v>61</v>
      </c>
      <c r="W90" s="126" t="s">
        <v>61</v>
      </c>
      <c r="X90" s="126" t="s">
        <v>61</v>
      </c>
      <c r="Y90" s="130"/>
      <c r="Z90" s="126" t="s">
        <v>61</v>
      </c>
      <c r="AA90" s="126" t="s">
        <v>61</v>
      </c>
      <c r="AB90" s="126" t="s">
        <v>61</v>
      </c>
    </row>
    <row r="91" spans="1:33" ht="15" customHeight="1" x14ac:dyDescent="0.25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>+B74/(B74+B24)*100</f>
        <v>37.939698492462313</v>
      </c>
      <c r="C93" s="174">
        <f t="shared" ref="C93:D94" si="66">+C74/(C74+C24)*100</f>
        <v>41.802443991853359</v>
      </c>
      <c r="D93" s="174">
        <f t="shared" si="66"/>
        <v>34.176587301587304</v>
      </c>
      <c r="E93" s="230"/>
      <c r="F93" s="174">
        <f>+F74/(F74+F24)*100</f>
        <v>39.093959731543627</v>
      </c>
      <c r="G93" s="174">
        <f t="shared" ref="G93:H94" si="67">+G74/(G74+G24)*100</f>
        <v>43.543543543543542</v>
      </c>
      <c r="H93" s="174">
        <f t="shared" si="67"/>
        <v>33.460076045627375</v>
      </c>
      <c r="I93" s="230"/>
      <c r="J93" s="174">
        <f>+J74/(J74+J24)*100</f>
        <v>37.771345875542693</v>
      </c>
      <c r="K93" s="174">
        <f t="shared" ref="K93:L94" si="68">+K74/(K74+K24)*100</f>
        <v>44.956772334293952</v>
      </c>
      <c r="L93" s="174">
        <f t="shared" si="68"/>
        <v>30.523255813953487</v>
      </c>
      <c r="M93" s="230"/>
      <c r="N93" s="174">
        <f>+N74/(N74+N24)*100</f>
        <v>34.378920953575907</v>
      </c>
      <c r="O93" s="174">
        <f t="shared" ref="O93:P94" si="69">+O74/(O74+O24)*100</f>
        <v>38.141809290953546</v>
      </c>
      <c r="P93" s="174">
        <f t="shared" si="69"/>
        <v>30.412371134020617</v>
      </c>
      <c r="Q93" s="230"/>
      <c r="R93" s="174">
        <f>+R74/(R74+R24)*100</f>
        <v>45.801526717557252</v>
      </c>
      <c r="S93" s="174">
        <f t="shared" ref="S93:T94" si="70">+S74/(S74+S24)*100</f>
        <v>46.588693957115005</v>
      </c>
      <c r="T93" s="174">
        <f t="shared" si="70"/>
        <v>45.046728971962615</v>
      </c>
      <c r="U93" s="230"/>
      <c r="V93" s="174">
        <f>+V74/(V74+V24)*100</f>
        <v>30.89622641509434</v>
      </c>
      <c r="W93" s="174">
        <f t="shared" ref="W93:X94" si="71">+W74/(W74+W24)*100</f>
        <v>34.530386740331494</v>
      </c>
      <c r="X93" s="174">
        <f t="shared" si="71"/>
        <v>28.189300411522634</v>
      </c>
      <c r="Y93" s="174"/>
      <c r="Z93" s="174">
        <v>0</v>
      </c>
      <c r="AA93" s="174">
        <v>0</v>
      </c>
      <c r="AB93" s="174">
        <v>0</v>
      </c>
    </row>
    <row r="94" spans="1:33" ht="15" customHeight="1" x14ac:dyDescent="0.25">
      <c r="A94" s="108" t="s">
        <v>73</v>
      </c>
      <c r="B94" s="126">
        <f>+B75/(B75+B25)*100</f>
        <v>37.939698492462313</v>
      </c>
      <c r="C94" s="126">
        <f t="shared" si="66"/>
        <v>41.802443991853359</v>
      </c>
      <c r="D94" s="126">
        <f t="shared" si="66"/>
        <v>34.176587301587304</v>
      </c>
      <c r="E94" s="130"/>
      <c r="F94" s="126">
        <f>+F75/(F75+F25)*100</f>
        <v>39.093959731543627</v>
      </c>
      <c r="G94" s="126">
        <f t="shared" si="67"/>
        <v>43.543543543543542</v>
      </c>
      <c r="H94" s="126">
        <f t="shared" si="67"/>
        <v>33.460076045627375</v>
      </c>
      <c r="I94" s="130"/>
      <c r="J94" s="126">
        <f>+J75/(J75+J25)*100</f>
        <v>37.771345875542693</v>
      </c>
      <c r="K94" s="126">
        <f t="shared" si="68"/>
        <v>44.956772334293952</v>
      </c>
      <c r="L94" s="126">
        <f t="shared" si="68"/>
        <v>30.523255813953487</v>
      </c>
      <c r="M94" s="130"/>
      <c r="N94" s="126">
        <f>+N75/(N75+N25)*100</f>
        <v>34.378920953575907</v>
      </c>
      <c r="O94" s="126">
        <f t="shared" si="69"/>
        <v>38.141809290953546</v>
      </c>
      <c r="P94" s="126">
        <f t="shared" si="69"/>
        <v>30.412371134020617</v>
      </c>
      <c r="Q94" s="130"/>
      <c r="R94" s="126">
        <f>+R75/(R75+R25)*100</f>
        <v>45.801526717557252</v>
      </c>
      <c r="S94" s="126">
        <f t="shared" si="70"/>
        <v>46.588693957115005</v>
      </c>
      <c r="T94" s="126">
        <f t="shared" si="70"/>
        <v>45.046728971962615</v>
      </c>
      <c r="U94" s="130"/>
      <c r="V94" s="126">
        <f>+V75/(V75+V25)*100</f>
        <v>30.89622641509434</v>
      </c>
      <c r="W94" s="126">
        <f t="shared" si="71"/>
        <v>34.530386740331494</v>
      </c>
      <c r="X94" s="126">
        <f t="shared" si="71"/>
        <v>28.189300411522634</v>
      </c>
      <c r="Y94" s="130"/>
      <c r="Z94" s="126">
        <v>0</v>
      </c>
      <c r="AA94" s="126">
        <v>0</v>
      </c>
      <c r="AB94" s="126">
        <v>0</v>
      </c>
    </row>
    <row r="95" spans="1:33" ht="15" customHeight="1" x14ac:dyDescent="0.25">
      <c r="A95" s="108" t="s">
        <v>74</v>
      </c>
      <c r="B95" s="126" t="s">
        <v>61</v>
      </c>
      <c r="C95" s="126" t="s">
        <v>61</v>
      </c>
      <c r="D95" s="126" t="s">
        <v>61</v>
      </c>
      <c r="E95" s="130"/>
      <c r="F95" s="126" t="s">
        <v>61</v>
      </c>
      <c r="G95" s="126" t="s">
        <v>61</v>
      </c>
      <c r="H95" s="126" t="s">
        <v>61</v>
      </c>
      <c r="I95" s="130"/>
      <c r="J95" s="126" t="s">
        <v>61</v>
      </c>
      <c r="K95" s="126" t="s">
        <v>61</v>
      </c>
      <c r="L95" s="126" t="s">
        <v>61</v>
      </c>
      <c r="M95" s="130"/>
      <c r="N95" s="126" t="s">
        <v>61</v>
      </c>
      <c r="O95" s="126" t="s">
        <v>61</v>
      </c>
      <c r="P95" s="126" t="s">
        <v>61</v>
      </c>
      <c r="Q95" s="130"/>
      <c r="R95" s="126" t="s">
        <v>61</v>
      </c>
      <c r="S95" s="126" t="s">
        <v>61</v>
      </c>
      <c r="T95" s="126" t="s">
        <v>61</v>
      </c>
      <c r="U95" s="130"/>
      <c r="V95" s="126" t="s">
        <v>61</v>
      </c>
      <c r="W95" s="126" t="s">
        <v>61</v>
      </c>
      <c r="X95" s="126" t="s">
        <v>61</v>
      </c>
      <c r="Y95" s="130"/>
      <c r="Z95" s="126" t="s">
        <v>61</v>
      </c>
      <c r="AA95" s="126" t="s">
        <v>61</v>
      </c>
      <c r="AB95" s="126" t="s">
        <v>61</v>
      </c>
    </row>
    <row r="96" spans="1:33" ht="15" customHeight="1" thickBot="1" x14ac:dyDescent="0.3">
      <c r="A96" s="123" t="s">
        <v>263</v>
      </c>
      <c r="B96" s="132" t="s">
        <v>61</v>
      </c>
      <c r="C96" s="132" t="s">
        <v>61</v>
      </c>
      <c r="D96" s="132" t="s">
        <v>61</v>
      </c>
      <c r="E96" s="133"/>
      <c r="F96" s="132" t="s">
        <v>61</v>
      </c>
      <c r="G96" s="132" t="s">
        <v>61</v>
      </c>
      <c r="H96" s="132" t="s">
        <v>61</v>
      </c>
      <c r="I96" s="133"/>
      <c r="J96" s="132" t="s">
        <v>61</v>
      </c>
      <c r="K96" s="132" t="s">
        <v>61</v>
      </c>
      <c r="L96" s="132" t="s">
        <v>61</v>
      </c>
      <c r="M96" s="133"/>
      <c r="N96" s="132" t="s">
        <v>61</v>
      </c>
      <c r="O96" s="132" t="s">
        <v>61</v>
      </c>
      <c r="P96" s="132" t="s">
        <v>61</v>
      </c>
      <c r="Q96" s="133"/>
      <c r="R96" s="132" t="s">
        <v>61</v>
      </c>
      <c r="S96" s="132" t="s">
        <v>61</v>
      </c>
      <c r="T96" s="132" t="s">
        <v>61</v>
      </c>
      <c r="U96" s="133"/>
      <c r="V96" s="132" t="s">
        <v>61</v>
      </c>
      <c r="W96" s="132" t="s">
        <v>61</v>
      </c>
      <c r="X96" s="132" t="s">
        <v>61</v>
      </c>
      <c r="Y96" s="133"/>
      <c r="Z96" s="132" t="s">
        <v>61</v>
      </c>
      <c r="AA96" s="132" t="s">
        <v>61</v>
      </c>
      <c r="AB96" s="132" t="s">
        <v>61</v>
      </c>
    </row>
    <row r="97" spans="1:28" ht="15" customHeight="1" x14ac:dyDescent="0.25">
      <c r="A97" s="317" t="s">
        <v>256</v>
      </c>
      <c r="B97" s="317"/>
      <c r="C97" s="317"/>
      <c r="D97" s="317"/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</row>
    <row r="98" spans="1:28" ht="15" customHeight="1" x14ac:dyDescent="0.25">
      <c r="A98" s="318" t="s">
        <v>242</v>
      </c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</row>
  </sheetData>
  <mergeCells count="36">
    <mergeCell ref="A60:AB60"/>
    <mergeCell ref="A79:AB79"/>
    <mergeCell ref="A97:AB97"/>
    <mergeCell ref="A98:AB98"/>
    <mergeCell ref="B7:D7"/>
    <mergeCell ref="F7:H7"/>
    <mergeCell ref="J7:L7"/>
    <mergeCell ref="A1:AB1"/>
    <mergeCell ref="A2:AB2"/>
    <mergeCell ref="A3:AB3"/>
    <mergeCell ref="A4:AB4"/>
    <mergeCell ref="A5:AB5"/>
    <mergeCell ref="AE1:AF2"/>
    <mergeCell ref="A29:AB29"/>
    <mergeCell ref="A47:AB47"/>
    <mergeCell ref="A48:AB48"/>
    <mergeCell ref="A57:A58"/>
    <mergeCell ref="B57:D57"/>
    <mergeCell ref="F57:H57"/>
    <mergeCell ref="J57:L57"/>
    <mergeCell ref="N57:P57"/>
    <mergeCell ref="R57:T57"/>
    <mergeCell ref="N7:P7"/>
    <mergeCell ref="R7:T7"/>
    <mergeCell ref="V7:X7"/>
    <mergeCell ref="Z7:AB7"/>
    <mergeCell ref="A10:AB10"/>
    <mergeCell ref="A7:A8"/>
    <mergeCell ref="AE51:AF52"/>
    <mergeCell ref="V57:X57"/>
    <mergeCell ref="Z57:AB57"/>
    <mergeCell ref="A55:AB55"/>
    <mergeCell ref="A51:AB51"/>
    <mergeCell ref="A52:AB52"/>
    <mergeCell ref="A53:AB53"/>
    <mergeCell ref="A54:AB54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6"/>
  <sheetViews>
    <sheetView zoomScaleNormal="100" zoomScaleSheetLayoutView="100" workbookViewId="0">
      <selection activeCell="AE1" sqref="AE1:AF2"/>
    </sheetView>
  </sheetViews>
  <sheetFormatPr baseColWidth="10" defaultRowHeight="15" customHeight="1" x14ac:dyDescent="0.25"/>
  <cols>
    <col min="1" max="1" width="17.7109375" style="124" customWidth="1"/>
    <col min="2" max="4" width="7.7109375" style="124" customWidth="1"/>
    <col min="5" max="5" width="1.42578125" style="124" customWidth="1"/>
    <col min="6" max="8" width="7.7109375" style="124" customWidth="1"/>
    <col min="9" max="9" width="1.42578125" style="124" customWidth="1"/>
    <col min="10" max="12" width="7.7109375" style="124" customWidth="1"/>
    <col min="13" max="13" width="1.85546875" style="124" customWidth="1"/>
    <col min="14" max="16" width="7.7109375" style="124" customWidth="1"/>
    <col min="17" max="17" width="1.5703125" style="124" customWidth="1"/>
    <col min="18" max="20" width="7.7109375" style="124" customWidth="1"/>
    <col min="21" max="21" width="1.140625" style="124" customWidth="1"/>
    <col min="22" max="24" width="7.7109375" style="124" customWidth="1"/>
    <col min="25" max="25" width="1.42578125" style="124" customWidth="1"/>
    <col min="26" max="28" width="7.7109375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21" t="s">
        <v>320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D1" s="29"/>
      <c r="AE1" s="308" t="s">
        <v>356</v>
      </c>
      <c r="AF1" s="308"/>
    </row>
    <row r="2" spans="1:32" ht="15" customHeight="1" x14ac:dyDescent="0.2">
      <c r="A2" s="321" t="s">
        <v>161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D2" s="30"/>
      <c r="AE2" s="308"/>
      <c r="AF2" s="308"/>
    </row>
    <row r="3" spans="1:32" ht="15" customHeight="1" x14ac:dyDescent="0.25">
      <c r="A3" s="321" t="s">
        <v>254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</row>
    <row r="4" spans="1:32" ht="15" customHeight="1" x14ac:dyDescent="0.25">
      <c r="A4" s="321" t="s">
        <v>264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</row>
    <row r="5" spans="1:32" ht="15" customHeight="1" x14ac:dyDescent="0.25">
      <c r="A5" s="321" t="s">
        <v>248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</row>
    <row r="6" spans="1:32" ht="15" customHeight="1" x14ac:dyDescent="0.25">
      <c r="A6" s="321" t="s">
        <v>513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23" t="s">
        <v>260</v>
      </c>
      <c r="B8" s="316" t="s">
        <v>19</v>
      </c>
      <c r="C8" s="316"/>
      <c r="D8" s="316"/>
      <c r="E8" s="109"/>
      <c r="F8" s="316" t="s">
        <v>116</v>
      </c>
      <c r="G8" s="316"/>
      <c r="H8" s="316"/>
      <c r="I8" s="109"/>
      <c r="J8" s="316" t="s">
        <v>117</v>
      </c>
      <c r="K8" s="316"/>
      <c r="L8" s="316"/>
      <c r="M8" s="109"/>
      <c r="N8" s="316" t="s">
        <v>118</v>
      </c>
      <c r="O8" s="316"/>
      <c r="P8" s="316"/>
      <c r="Q8" s="109"/>
      <c r="R8" s="316" t="s">
        <v>119</v>
      </c>
      <c r="S8" s="316"/>
      <c r="T8" s="316"/>
      <c r="U8" s="109"/>
      <c r="V8" s="316" t="s">
        <v>120</v>
      </c>
      <c r="W8" s="316"/>
      <c r="X8" s="316"/>
      <c r="Y8" s="109"/>
      <c r="Z8" s="316" t="s">
        <v>121</v>
      </c>
      <c r="AA8" s="316"/>
      <c r="AB8" s="316"/>
    </row>
    <row r="9" spans="1:32" ht="15" customHeight="1" thickBot="1" x14ac:dyDescent="0.3">
      <c r="A9" s="324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SUM(B13:B34)</f>
        <v>26297</v>
      </c>
      <c r="C11" s="153">
        <f>SUM(C13:C34)</f>
        <v>12536</v>
      </c>
      <c r="D11" s="153">
        <f>SUM(D13:D34)</f>
        <v>13761</v>
      </c>
      <c r="E11" s="153"/>
      <c r="F11" s="153">
        <f>SUM(F13:F34)</f>
        <v>4352</v>
      </c>
      <c r="G11" s="153">
        <f>SUM(G13:G34)</f>
        <v>2287</v>
      </c>
      <c r="H11" s="153">
        <f>SUM(H13:H34)</f>
        <v>2065</v>
      </c>
      <c r="I11" s="153"/>
      <c r="J11" s="153">
        <f>SUM(J13:J34)</f>
        <v>4913</v>
      </c>
      <c r="K11" s="153">
        <f>SUM(K13:K34)</f>
        <v>2461</v>
      </c>
      <c r="L11" s="153">
        <f>SUM(L13:L34)</f>
        <v>2452</v>
      </c>
      <c r="M11" s="153"/>
      <c r="N11" s="153">
        <f>SUM(N13:N34)</f>
        <v>5181</v>
      </c>
      <c r="O11" s="153">
        <f>SUM(O13:O34)</f>
        <v>2511</v>
      </c>
      <c r="P11" s="153">
        <f>SUM(P13:P34)</f>
        <v>2670</v>
      </c>
      <c r="Q11" s="153"/>
      <c r="R11" s="153">
        <f>SUM(R13:R34)</f>
        <v>6578</v>
      </c>
      <c r="S11" s="153">
        <f>SUM(S13:S34)</f>
        <v>3004</v>
      </c>
      <c r="T11" s="153">
        <f>SUM(T13:T34)</f>
        <v>3574</v>
      </c>
      <c r="U11" s="153"/>
      <c r="V11" s="153">
        <f>SUM(V13:V34)</f>
        <v>5273</v>
      </c>
      <c r="W11" s="153">
        <f>SUM(W13:W34)</f>
        <v>2273</v>
      </c>
      <c r="X11" s="153">
        <f>SUM(X13:X34)</f>
        <v>3000</v>
      </c>
      <c r="Y11" s="153"/>
      <c r="Z11" s="153">
        <f>SUM(Z13:Z34)</f>
        <v>0</v>
      </c>
      <c r="AA11" s="153">
        <f>SUM(AA13:AA34)</f>
        <v>0</v>
      </c>
      <c r="AB11" s="153">
        <f>SUM(AB13:AB34)</f>
        <v>0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421</v>
      </c>
      <c r="C13" s="272">
        <v>184</v>
      </c>
      <c r="D13" s="272">
        <v>237</v>
      </c>
      <c r="E13" s="272"/>
      <c r="F13" s="272">
        <v>74</v>
      </c>
      <c r="G13" s="272">
        <v>34</v>
      </c>
      <c r="H13" s="272">
        <v>40</v>
      </c>
      <c r="I13" s="272"/>
      <c r="J13" s="272">
        <v>75</v>
      </c>
      <c r="K13" s="272">
        <v>30</v>
      </c>
      <c r="L13" s="272">
        <v>45</v>
      </c>
      <c r="M13" s="272"/>
      <c r="N13" s="272">
        <v>92</v>
      </c>
      <c r="O13" s="272">
        <v>48</v>
      </c>
      <c r="P13" s="272">
        <v>44</v>
      </c>
      <c r="Q13" s="272"/>
      <c r="R13" s="272">
        <v>109</v>
      </c>
      <c r="S13" s="272">
        <v>43</v>
      </c>
      <c r="T13" s="272">
        <v>66</v>
      </c>
      <c r="U13" s="272"/>
      <c r="V13" s="272">
        <v>71</v>
      </c>
      <c r="W13" s="272">
        <v>29</v>
      </c>
      <c r="X13" s="272">
        <v>42</v>
      </c>
      <c r="Y13" s="119"/>
      <c r="Z13" s="119">
        <v>0</v>
      </c>
      <c r="AA13" s="119">
        <v>0</v>
      </c>
      <c r="AB13" s="119">
        <v>0</v>
      </c>
    </row>
    <row r="14" spans="1:32" ht="15" customHeight="1" x14ac:dyDescent="0.2">
      <c r="A14" s="108" t="s">
        <v>80</v>
      </c>
      <c r="B14" s="272">
        <v>881</v>
      </c>
      <c r="C14" s="272">
        <v>386</v>
      </c>
      <c r="D14" s="272">
        <v>495</v>
      </c>
      <c r="E14" s="272"/>
      <c r="F14" s="272">
        <v>170</v>
      </c>
      <c r="G14" s="272">
        <v>82</v>
      </c>
      <c r="H14" s="272">
        <v>88</v>
      </c>
      <c r="I14" s="272"/>
      <c r="J14" s="272">
        <v>191</v>
      </c>
      <c r="K14" s="272">
        <v>85</v>
      </c>
      <c r="L14" s="272">
        <v>106</v>
      </c>
      <c r="M14" s="272"/>
      <c r="N14" s="272">
        <v>231</v>
      </c>
      <c r="O14" s="272">
        <v>96</v>
      </c>
      <c r="P14" s="272">
        <v>135</v>
      </c>
      <c r="Q14" s="272"/>
      <c r="R14" s="272">
        <v>150</v>
      </c>
      <c r="S14" s="272">
        <v>63</v>
      </c>
      <c r="T14" s="272">
        <v>87</v>
      </c>
      <c r="U14" s="272"/>
      <c r="V14" s="272">
        <v>139</v>
      </c>
      <c r="W14" s="272">
        <v>60</v>
      </c>
      <c r="X14" s="272">
        <v>79</v>
      </c>
      <c r="Y14" s="119"/>
      <c r="Z14" s="119">
        <v>0</v>
      </c>
      <c r="AA14" s="119">
        <v>0</v>
      </c>
      <c r="AB14" s="119">
        <v>0</v>
      </c>
    </row>
    <row r="15" spans="1:32" ht="15" customHeight="1" x14ac:dyDescent="0.2">
      <c r="A15" s="108" t="s">
        <v>82</v>
      </c>
      <c r="B15" s="272">
        <v>687</v>
      </c>
      <c r="C15" s="272">
        <v>312</v>
      </c>
      <c r="D15" s="272">
        <v>375</v>
      </c>
      <c r="E15" s="272"/>
      <c r="F15" s="272">
        <v>77</v>
      </c>
      <c r="G15" s="272">
        <v>35</v>
      </c>
      <c r="H15" s="272">
        <v>42</v>
      </c>
      <c r="I15" s="272"/>
      <c r="J15" s="272">
        <v>204</v>
      </c>
      <c r="K15" s="272">
        <v>89</v>
      </c>
      <c r="L15" s="272">
        <v>115</v>
      </c>
      <c r="M15" s="272"/>
      <c r="N15" s="272">
        <v>116</v>
      </c>
      <c r="O15" s="272">
        <v>65</v>
      </c>
      <c r="P15" s="272">
        <v>51</v>
      </c>
      <c r="Q15" s="272"/>
      <c r="R15" s="272">
        <v>185</v>
      </c>
      <c r="S15" s="272">
        <v>85</v>
      </c>
      <c r="T15" s="272">
        <v>100</v>
      </c>
      <c r="U15" s="272"/>
      <c r="V15" s="272">
        <v>105</v>
      </c>
      <c r="W15" s="272">
        <v>38</v>
      </c>
      <c r="X15" s="272">
        <v>67</v>
      </c>
      <c r="Y15" s="119"/>
      <c r="Z15" s="119">
        <v>0</v>
      </c>
      <c r="AA15" s="119">
        <v>0</v>
      </c>
      <c r="AB15" s="119">
        <v>0</v>
      </c>
    </row>
    <row r="16" spans="1:32" ht="15" customHeight="1" x14ac:dyDescent="0.2">
      <c r="A16" s="108" t="s">
        <v>83</v>
      </c>
      <c r="B16" s="272">
        <v>492</v>
      </c>
      <c r="C16" s="272">
        <v>225</v>
      </c>
      <c r="D16" s="272">
        <v>267</v>
      </c>
      <c r="E16" s="272"/>
      <c r="F16" s="272">
        <v>62</v>
      </c>
      <c r="G16" s="272">
        <v>39</v>
      </c>
      <c r="H16" s="272">
        <v>23</v>
      </c>
      <c r="I16" s="272"/>
      <c r="J16" s="272">
        <v>91</v>
      </c>
      <c r="K16" s="272">
        <v>40</v>
      </c>
      <c r="L16" s="272">
        <v>51</v>
      </c>
      <c r="M16" s="272"/>
      <c r="N16" s="272">
        <v>105</v>
      </c>
      <c r="O16" s="272">
        <v>53</v>
      </c>
      <c r="P16" s="272">
        <v>52</v>
      </c>
      <c r="Q16" s="272"/>
      <c r="R16" s="272">
        <v>149</v>
      </c>
      <c r="S16" s="272">
        <v>65</v>
      </c>
      <c r="T16" s="272">
        <v>84</v>
      </c>
      <c r="U16" s="272"/>
      <c r="V16" s="272">
        <v>85</v>
      </c>
      <c r="W16" s="272">
        <v>28</v>
      </c>
      <c r="X16" s="272">
        <v>57</v>
      </c>
      <c r="Y16" s="119"/>
      <c r="Z16" s="119">
        <v>0</v>
      </c>
      <c r="AA16" s="119">
        <v>0</v>
      </c>
      <c r="AB16" s="119">
        <v>0</v>
      </c>
    </row>
    <row r="17" spans="1:28" ht="15" customHeight="1" x14ac:dyDescent="0.2">
      <c r="A17" s="108" t="s">
        <v>84</v>
      </c>
      <c r="B17" s="272">
        <v>2997</v>
      </c>
      <c r="C17" s="272">
        <v>1562</v>
      </c>
      <c r="D17" s="272">
        <v>1435</v>
      </c>
      <c r="E17" s="272"/>
      <c r="F17" s="272">
        <v>445</v>
      </c>
      <c r="G17" s="272">
        <v>262</v>
      </c>
      <c r="H17" s="272">
        <v>183</v>
      </c>
      <c r="I17" s="272"/>
      <c r="J17" s="272">
        <v>564</v>
      </c>
      <c r="K17" s="272">
        <v>302</v>
      </c>
      <c r="L17" s="272">
        <v>262</v>
      </c>
      <c r="M17" s="272"/>
      <c r="N17" s="272">
        <v>527</v>
      </c>
      <c r="O17" s="272">
        <v>307</v>
      </c>
      <c r="P17" s="272">
        <v>220</v>
      </c>
      <c r="Q17" s="272"/>
      <c r="R17" s="272">
        <v>866</v>
      </c>
      <c r="S17" s="272">
        <v>423</v>
      </c>
      <c r="T17" s="272">
        <v>443</v>
      </c>
      <c r="U17" s="272"/>
      <c r="V17" s="272">
        <v>595</v>
      </c>
      <c r="W17" s="272">
        <v>268</v>
      </c>
      <c r="X17" s="272">
        <v>327</v>
      </c>
      <c r="Y17" s="119"/>
      <c r="Z17" s="119">
        <v>0</v>
      </c>
      <c r="AA17" s="119">
        <v>0</v>
      </c>
      <c r="AB17" s="119">
        <v>0</v>
      </c>
    </row>
    <row r="18" spans="1:28" ht="15" customHeight="1" x14ac:dyDescent="0.2">
      <c r="A18" s="108" t="s">
        <v>86</v>
      </c>
      <c r="B18" s="272">
        <v>1526</v>
      </c>
      <c r="C18" s="272">
        <v>738</v>
      </c>
      <c r="D18" s="272">
        <v>788</v>
      </c>
      <c r="E18" s="272"/>
      <c r="F18" s="272">
        <v>329</v>
      </c>
      <c r="G18" s="272">
        <v>179</v>
      </c>
      <c r="H18" s="272">
        <v>150</v>
      </c>
      <c r="I18" s="272"/>
      <c r="J18" s="272">
        <v>300</v>
      </c>
      <c r="K18" s="272">
        <v>148</v>
      </c>
      <c r="L18" s="272">
        <v>152</v>
      </c>
      <c r="M18" s="272"/>
      <c r="N18" s="272">
        <v>334</v>
      </c>
      <c r="O18" s="272">
        <v>156</v>
      </c>
      <c r="P18" s="272">
        <v>178</v>
      </c>
      <c r="Q18" s="272"/>
      <c r="R18" s="272">
        <v>334</v>
      </c>
      <c r="S18" s="272">
        <v>155</v>
      </c>
      <c r="T18" s="272">
        <v>179</v>
      </c>
      <c r="U18" s="272"/>
      <c r="V18" s="272">
        <v>229</v>
      </c>
      <c r="W18" s="272">
        <v>100</v>
      </c>
      <c r="X18" s="272">
        <v>129</v>
      </c>
      <c r="Y18" s="119"/>
      <c r="Z18" s="119">
        <v>0</v>
      </c>
      <c r="AA18" s="119">
        <v>0</v>
      </c>
      <c r="AB18" s="119">
        <v>0</v>
      </c>
    </row>
    <row r="19" spans="1:28" ht="15" customHeight="1" x14ac:dyDescent="0.2">
      <c r="A19" s="108" t="s">
        <v>87</v>
      </c>
      <c r="B19" s="272">
        <v>2100</v>
      </c>
      <c r="C19" s="272">
        <v>1024</v>
      </c>
      <c r="D19" s="272">
        <v>1076</v>
      </c>
      <c r="E19" s="272"/>
      <c r="F19" s="272">
        <v>329</v>
      </c>
      <c r="G19" s="272">
        <v>178</v>
      </c>
      <c r="H19" s="272">
        <v>151</v>
      </c>
      <c r="I19" s="272"/>
      <c r="J19" s="272">
        <v>404</v>
      </c>
      <c r="K19" s="272">
        <v>215</v>
      </c>
      <c r="L19" s="272">
        <v>189</v>
      </c>
      <c r="M19" s="272"/>
      <c r="N19" s="272">
        <v>456</v>
      </c>
      <c r="O19" s="272">
        <v>218</v>
      </c>
      <c r="P19" s="272">
        <v>238</v>
      </c>
      <c r="Q19" s="272"/>
      <c r="R19" s="272">
        <v>546</v>
      </c>
      <c r="S19" s="272">
        <v>249</v>
      </c>
      <c r="T19" s="272">
        <v>297</v>
      </c>
      <c r="U19" s="272"/>
      <c r="V19" s="272">
        <v>365</v>
      </c>
      <c r="W19" s="272">
        <v>164</v>
      </c>
      <c r="X19" s="272">
        <v>201</v>
      </c>
      <c r="Y19" s="119"/>
      <c r="Z19" s="119">
        <v>0</v>
      </c>
      <c r="AA19" s="119">
        <v>0</v>
      </c>
      <c r="AB19" s="119">
        <v>0</v>
      </c>
    </row>
    <row r="20" spans="1:28" ht="15" customHeight="1" x14ac:dyDescent="0.2">
      <c r="A20" s="108" t="s">
        <v>90</v>
      </c>
      <c r="B20" s="272">
        <v>2506</v>
      </c>
      <c r="C20" s="272">
        <v>1199</v>
      </c>
      <c r="D20" s="272">
        <v>1307</v>
      </c>
      <c r="E20" s="272"/>
      <c r="F20" s="272">
        <v>535</v>
      </c>
      <c r="G20" s="272">
        <v>268</v>
      </c>
      <c r="H20" s="272">
        <v>267</v>
      </c>
      <c r="I20" s="272"/>
      <c r="J20" s="272">
        <v>520</v>
      </c>
      <c r="K20" s="272">
        <v>260</v>
      </c>
      <c r="L20" s="272">
        <v>260</v>
      </c>
      <c r="M20" s="272"/>
      <c r="N20" s="272">
        <v>543</v>
      </c>
      <c r="O20" s="272">
        <v>266</v>
      </c>
      <c r="P20" s="272">
        <v>277</v>
      </c>
      <c r="Q20" s="272"/>
      <c r="R20" s="272">
        <v>537</v>
      </c>
      <c r="S20" s="272">
        <v>234</v>
      </c>
      <c r="T20" s="272">
        <v>303</v>
      </c>
      <c r="U20" s="272"/>
      <c r="V20" s="272">
        <v>371</v>
      </c>
      <c r="W20" s="272">
        <v>171</v>
      </c>
      <c r="X20" s="272">
        <v>200</v>
      </c>
      <c r="Y20" s="119"/>
      <c r="Z20" s="119">
        <v>0</v>
      </c>
      <c r="AA20" s="119">
        <v>0</v>
      </c>
      <c r="AB20" s="119">
        <v>0</v>
      </c>
    </row>
    <row r="21" spans="1:28" ht="15" customHeight="1" x14ac:dyDescent="0.2">
      <c r="A21" s="108" t="s">
        <v>91</v>
      </c>
      <c r="B21" s="272">
        <v>598</v>
      </c>
      <c r="C21" s="272">
        <v>290</v>
      </c>
      <c r="D21" s="272">
        <v>308</v>
      </c>
      <c r="E21" s="272"/>
      <c r="F21" s="272">
        <v>76</v>
      </c>
      <c r="G21" s="272">
        <v>47</v>
      </c>
      <c r="H21" s="272">
        <v>29</v>
      </c>
      <c r="I21" s="272"/>
      <c r="J21" s="272">
        <v>125</v>
      </c>
      <c r="K21" s="272">
        <v>59</v>
      </c>
      <c r="L21" s="272">
        <v>66</v>
      </c>
      <c r="M21" s="272"/>
      <c r="N21" s="272">
        <v>104</v>
      </c>
      <c r="O21" s="272">
        <v>61</v>
      </c>
      <c r="P21" s="272">
        <v>43</v>
      </c>
      <c r="Q21" s="272"/>
      <c r="R21" s="272">
        <v>159</v>
      </c>
      <c r="S21" s="272">
        <v>67</v>
      </c>
      <c r="T21" s="272">
        <v>92</v>
      </c>
      <c r="U21" s="272"/>
      <c r="V21" s="272">
        <v>134</v>
      </c>
      <c r="W21" s="272">
        <v>56</v>
      </c>
      <c r="X21" s="272">
        <v>78</v>
      </c>
      <c r="Y21" s="119"/>
      <c r="Z21" s="119">
        <v>0</v>
      </c>
      <c r="AA21" s="119">
        <v>0</v>
      </c>
      <c r="AB21" s="119">
        <v>0</v>
      </c>
    </row>
    <row r="22" spans="1:28" ht="15" customHeight="1" x14ac:dyDescent="0.2">
      <c r="A22" s="108" t="s">
        <v>92</v>
      </c>
      <c r="B22" s="272">
        <v>1398</v>
      </c>
      <c r="C22" s="272">
        <v>614</v>
      </c>
      <c r="D22" s="272">
        <v>784</v>
      </c>
      <c r="E22" s="272"/>
      <c r="F22" s="272">
        <v>279</v>
      </c>
      <c r="G22" s="272">
        <v>126</v>
      </c>
      <c r="H22" s="272">
        <v>153</v>
      </c>
      <c r="I22" s="272"/>
      <c r="J22" s="272">
        <v>302</v>
      </c>
      <c r="K22" s="272">
        <v>145</v>
      </c>
      <c r="L22" s="272">
        <v>157</v>
      </c>
      <c r="M22" s="272"/>
      <c r="N22" s="272">
        <v>262</v>
      </c>
      <c r="O22" s="272">
        <v>109</v>
      </c>
      <c r="P22" s="272">
        <v>153</v>
      </c>
      <c r="Q22" s="272"/>
      <c r="R22" s="272">
        <v>322</v>
      </c>
      <c r="S22" s="272">
        <v>139</v>
      </c>
      <c r="T22" s="272">
        <v>183</v>
      </c>
      <c r="U22" s="272"/>
      <c r="V22" s="272">
        <v>233</v>
      </c>
      <c r="W22" s="272">
        <v>95</v>
      </c>
      <c r="X22" s="272">
        <v>138</v>
      </c>
      <c r="Y22" s="119"/>
      <c r="Z22" s="119">
        <v>0</v>
      </c>
      <c r="AA22" s="119">
        <v>0</v>
      </c>
      <c r="AB22" s="119">
        <v>0</v>
      </c>
    </row>
    <row r="23" spans="1:28" ht="15" customHeight="1" x14ac:dyDescent="0.2">
      <c r="A23" s="108" t="s">
        <v>162</v>
      </c>
      <c r="B23" s="272">
        <v>1312</v>
      </c>
      <c r="C23" s="272">
        <v>622</v>
      </c>
      <c r="D23" s="272">
        <v>690</v>
      </c>
      <c r="E23" s="272"/>
      <c r="F23" s="272">
        <v>169</v>
      </c>
      <c r="G23" s="272">
        <v>90</v>
      </c>
      <c r="H23" s="272">
        <v>79</v>
      </c>
      <c r="I23" s="272"/>
      <c r="J23" s="272">
        <v>235</v>
      </c>
      <c r="K23" s="272">
        <v>112</v>
      </c>
      <c r="L23" s="272">
        <v>123</v>
      </c>
      <c r="M23" s="272"/>
      <c r="N23" s="272">
        <v>276</v>
      </c>
      <c r="O23" s="272">
        <v>136</v>
      </c>
      <c r="P23" s="272">
        <v>140</v>
      </c>
      <c r="Q23" s="272"/>
      <c r="R23" s="272">
        <v>326</v>
      </c>
      <c r="S23" s="272">
        <v>147</v>
      </c>
      <c r="T23" s="272">
        <v>179</v>
      </c>
      <c r="U23" s="272"/>
      <c r="V23" s="272">
        <v>306</v>
      </c>
      <c r="W23" s="272">
        <v>137</v>
      </c>
      <c r="X23" s="272">
        <v>169</v>
      </c>
      <c r="Y23" s="119"/>
      <c r="Z23" s="119">
        <v>0</v>
      </c>
      <c r="AA23" s="119">
        <v>0</v>
      </c>
      <c r="AB23" s="119">
        <v>0</v>
      </c>
    </row>
    <row r="24" spans="1:28" ht="15" customHeight="1" x14ac:dyDescent="0.2">
      <c r="A24" s="154" t="s">
        <v>94</v>
      </c>
      <c r="B24" s="272">
        <v>1252</v>
      </c>
      <c r="C24" s="272">
        <v>557</v>
      </c>
      <c r="D24" s="272">
        <v>695</v>
      </c>
      <c r="E24" s="272"/>
      <c r="F24" s="272">
        <v>236</v>
      </c>
      <c r="G24" s="272">
        <v>115</v>
      </c>
      <c r="H24" s="272">
        <v>121</v>
      </c>
      <c r="I24" s="272"/>
      <c r="J24" s="272">
        <v>208</v>
      </c>
      <c r="K24" s="272">
        <v>101</v>
      </c>
      <c r="L24" s="272">
        <v>107</v>
      </c>
      <c r="M24" s="272"/>
      <c r="N24" s="272">
        <v>249</v>
      </c>
      <c r="O24" s="272">
        <v>113</v>
      </c>
      <c r="P24" s="272">
        <v>136</v>
      </c>
      <c r="Q24" s="272"/>
      <c r="R24" s="272">
        <v>320</v>
      </c>
      <c r="S24" s="272">
        <v>130</v>
      </c>
      <c r="T24" s="272">
        <v>190</v>
      </c>
      <c r="U24" s="272"/>
      <c r="V24" s="272">
        <v>239</v>
      </c>
      <c r="W24" s="272">
        <v>98</v>
      </c>
      <c r="X24" s="272">
        <v>141</v>
      </c>
      <c r="Y24" s="119"/>
      <c r="Z24" s="119">
        <v>0</v>
      </c>
      <c r="AA24" s="119">
        <v>0</v>
      </c>
      <c r="AB24" s="119">
        <v>0</v>
      </c>
    </row>
    <row r="25" spans="1:28" ht="15" customHeight="1" x14ac:dyDescent="0.2">
      <c r="A25" s="108" t="s">
        <v>95</v>
      </c>
      <c r="B25" s="272">
        <v>289</v>
      </c>
      <c r="C25" s="272">
        <v>144</v>
      </c>
      <c r="D25" s="272">
        <v>145</v>
      </c>
      <c r="E25" s="272"/>
      <c r="F25" s="272">
        <v>28</v>
      </c>
      <c r="G25" s="272">
        <v>15</v>
      </c>
      <c r="H25" s="272">
        <v>13</v>
      </c>
      <c r="I25" s="272"/>
      <c r="J25" s="272">
        <v>31</v>
      </c>
      <c r="K25" s="272">
        <v>15</v>
      </c>
      <c r="L25" s="272">
        <v>16</v>
      </c>
      <c r="M25" s="272"/>
      <c r="N25" s="272">
        <v>45</v>
      </c>
      <c r="O25" s="272">
        <v>22</v>
      </c>
      <c r="P25" s="272">
        <v>23</v>
      </c>
      <c r="Q25" s="272"/>
      <c r="R25" s="272">
        <v>64</v>
      </c>
      <c r="S25" s="272">
        <v>29</v>
      </c>
      <c r="T25" s="272">
        <v>35</v>
      </c>
      <c r="U25" s="272"/>
      <c r="V25" s="272">
        <v>121</v>
      </c>
      <c r="W25" s="272">
        <v>63</v>
      </c>
      <c r="X25" s="272">
        <v>58</v>
      </c>
      <c r="Y25" s="119"/>
      <c r="Z25" s="119">
        <v>0</v>
      </c>
      <c r="AA25" s="119">
        <v>0</v>
      </c>
      <c r="AB25" s="119">
        <v>0</v>
      </c>
    </row>
    <row r="26" spans="1:28" ht="15" customHeight="1" x14ac:dyDescent="0.2">
      <c r="A26" s="108" t="s">
        <v>96</v>
      </c>
      <c r="B26" s="272">
        <v>170</v>
      </c>
      <c r="C26" s="272">
        <v>83</v>
      </c>
      <c r="D26" s="272">
        <v>87</v>
      </c>
      <c r="E26" s="272"/>
      <c r="F26" s="272">
        <v>14</v>
      </c>
      <c r="G26" s="272">
        <v>9</v>
      </c>
      <c r="H26" s="272">
        <v>5</v>
      </c>
      <c r="I26" s="272"/>
      <c r="J26" s="272">
        <v>26</v>
      </c>
      <c r="K26" s="272">
        <v>16</v>
      </c>
      <c r="L26" s="272">
        <v>10</v>
      </c>
      <c r="M26" s="272"/>
      <c r="N26" s="272">
        <v>30</v>
      </c>
      <c r="O26" s="272">
        <v>12</v>
      </c>
      <c r="P26" s="272">
        <v>18</v>
      </c>
      <c r="Q26" s="272"/>
      <c r="R26" s="272">
        <v>45</v>
      </c>
      <c r="S26" s="272">
        <v>26</v>
      </c>
      <c r="T26" s="272">
        <v>19</v>
      </c>
      <c r="U26" s="272"/>
      <c r="V26" s="272">
        <v>55</v>
      </c>
      <c r="W26" s="272">
        <v>20</v>
      </c>
      <c r="X26" s="272">
        <v>35</v>
      </c>
      <c r="Y26" s="119"/>
      <c r="Z26" s="119">
        <v>0</v>
      </c>
      <c r="AA26" s="119">
        <v>0</v>
      </c>
      <c r="AB26" s="119">
        <v>0</v>
      </c>
    </row>
    <row r="27" spans="1:28" ht="15" customHeight="1" x14ac:dyDescent="0.2">
      <c r="A27" s="108" t="s">
        <v>97</v>
      </c>
      <c r="B27" s="272">
        <v>585</v>
      </c>
      <c r="C27" s="272">
        <v>241</v>
      </c>
      <c r="D27" s="272">
        <v>344</v>
      </c>
      <c r="E27" s="272"/>
      <c r="F27" s="272">
        <v>53</v>
      </c>
      <c r="G27" s="272">
        <v>21</v>
      </c>
      <c r="H27" s="272">
        <v>32</v>
      </c>
      <c r="I27" s="272"/>
      <c r="J27" s="272">
        <v>107</v>
      </c>
      <c r="K27" s="272">
        <v>48</v>
      </c>
      <c r="L27" s="272">
        <v>59</v>
      </c>
      <c r="M27" s="272"/>
      <c r="N27" s="272">
        <v>108</v>
      </c>
      <c r="O27" s="272">
        <v>49</v>
      </c>
      <c r="P27" s="272">
        <v>59</v>
      </c>
      <c r="Q27" s="272"/>
      <c r="R27" s="272">
        <v>156</v>
      </c>
      <c r="S27" s="272">
        <v>63</v>
      </c>
      <c r="T27" s="272">
        <v>93</v>
      </c>
      <c r="U27" s="272"/>
      <c r="V27" s="272">
        <v>161</v>
      </c>
      <c r="W27" s="272">
        <v>60</v>
      </c>
      <c r="X27" s="272">
        <v>101</v>
      </c>
      <c r="Y27" s="119"/>
      <c r="Z27" s="119">
        <v>0</v>
      </c>
      <c r="AA27" s="119">
        <v>0</v>
      </c>
      <c r="AB27" s="119">
        <v>0</v>
      </c>
    </row>
    <row r="28" spans="1:28" ht="15" customHeight="1" x14ac:dyDescent="0.2">
      <c r="A28" s="108" t="s">
        <v>98</v>
      </c>
      <c r="B28" s="272">
        <v>533</v>
      </c>
      <c r="C28" s="272">
        <v>251</v>
      </c>
      <c r="D28" s="272">
        <v>282</v>
      </c>
      <c r="E28" s="272"/>
      <c r="F28" s="272">
        <v>83</v>
      </c>
      <c r="G28" s="272">
        <v>43</v>
      </c>
      <c r="H28" s="272">
        <v>40</v>
      </c>
      <c r="I28" s="272"/>
      <c r="J28" s="272">
        <v>90</v>
      </c>
      <c r="K28" s="272">
        <v>44</v>
      </c>
      <c r="L28" s="272">
        <v>46</v>
      </c>
      <c r="M28" s="272"/>
      <c r="N28" s="272">
        <v>105</v>
      </c>
      <c r="O28" s="272">
        <v>52</v>
      </c>
      <c r="P28" s="272">
        <v>53</v>
      </c>
      <c r="Q28" s="272"/>
      <c r="R28" s="272">
        <v>114</v>
      </c>
      <c r="S28" s="272">
        <v>47</v>
      </c>
      <c r="T28" s="272">
        <v>67</v>
      </c>
      <c r="U28" s="272"/>
      <c r="V28" s="272">
        <v>141</v>
      </c>
      <c r="W28" s="272">
        <v>65</v>
      </c>
      <c r="X28" s="272">
        <v>76</v>
      </c>
      <c r="Y28" s="119"/>
      <c r="Z28" s="119">
        <v>0</v>
      </c>
      <c r="AA28" s="119">
        <v>0</v>
      </c>
      <c r="AB28" s="119">
        <v>0</v>
      </c>
    </row>
    <row r="29" spans="1:28" ht="15" customHeight="1" x14ac:dyDescent="0.2">
      <c r="A29" s="108" t="s">
        <v>99</v>
      </c>
      <c r="B29" s="272">
        <v>2060</v>
      </c>
      <c r="C29" s="272">
        <v>1062</v>
      </c>
      <c r="D29" s="272">
        <v>998</v>
      </c>
      <c r="E29" s="272"/>
      <c r="F29" s="272">
        <v>270</v>
      </c>
      <c r="G29" s="272">
        <v>155</v>
      </c>
      <c r="H29" s="272">
        <v>115</v>
      </c>
      <c r="I29" s="272"/>
      <c r="J29" s="272">
        <v>318</v>
      </c>
      <c r="K29" s="272">
        <v>180</v>
      </c>
      <c r="L29" s="272">
        <v>138</v>
      </c>
      <c r="M29" s="272"/>
      <c r="N29" s="272">
        <v>396</v>
      </c>
      <c r="O29" s="272">
        <v>200</v>
      </c>
      <c r="P29" s="272">
        <v>196</v>
      </c>
      <c r="Q29" s="272"/>
      <c r="R29" s="272">
        <v>563</v>
      </c>
      <c r="S29" s="272">
        <v>289</v>
      </c>
      <c r="T29" s="272">
        <v>274</v>
      </c>
      <c r="U29" s="272"/>
      <c r="V29" s="272">
        <v>513</v>
      </c>
      <c r="W29" s="272">
        <v>238</v>
      </c>
      <c r="X29" s="272">
        <v>275</v>
      </c>
      <c r="Y29" s="119"/>
      <c r="Z29" s="119">
        <v>0</v>
      </c>
      <c r="AA29" s="119">
        <v>0</v>
      </c>
      <c r="AB29" s="119">
        <v>0</v>
      </c>
    </row>
    <row r="30" spans="1:28" ht="15" customHeight="1" x14ac:dyDescent="0.2">
      <c r="A30" s="108" t="s">
        <v>100</v>
      </c>
      <c r="B30" s="272">
        <v>1511</v>
      </c>
      <c r="C30" s="272">
        <v>682</v>
      </c>
      <c r="D30" s="272">
        <v>829</v>
      </c>
      <c r="E30" s="272"/>
      <c r="F30" s="272">
        <v>281</v>
      </c>
      <c r="G30" s="272">
        <v>160</v>
      </c>
      <c r="H30" s="272">
        <v>121</v>
      </c>
      <c r="I30" s="272"/>
      <c r="J30" s="272">
        <v>309</v>
      </c>
      <c r="K30" s="272">
        <v>144</v>
      </c>
      <c r="L30" s="272">
        <v>165</v>
      </c>
      <c r="M30" s="272"/>
      <c r="N30" s="272">
        <v>295</v>
      </c>
      <c r="O30" s="272">
        <v>134</v>
      </c>
      <c r="P30" s="272">
        <v>161</v>
      </c>
      <c r="Q30" s="272"/>
      <c r="R30" s="272">
        <v>336</v>
      </c>
      <c r="S30" s="272">
        <v>138</v>
      </c>
      <c r="T30" s="272">
        <v>198</v>
      </c>
      <c r="U30" s="272"/>
      <c r="V30" s="272">
        <v>290</v>
      </c>
      <c r="W30" s="272">
        <v>106</v>
      </c>
      <c r="X30" s="272">
        <v>184</v>
      </c>
      <c r="Y30" s="119"/>
      <c r="Z30" s="119">
        <v>0</v>
      </c>
      <c r="AA30" s="119">
        <v>0</v>
      </c>
      <c r="AB30" s="119">
        <v>0</v>
      </c>
    </row>
    <row r="31" spans="1:28" ht="15" customHeight="1" x14ac:dyDescent="0.2">
      <c r="A31" s="108" t="s">
        <v>163</v>
      </c>
      <c r="B31" s="272">
        <v>1382</v>
      </c>
      <c r="C31" s="272">
        <v>671</v>
      </c>
      <c r="D31" s="272">
        <v>711</v>
      </c>
      <c r="E31" s="272"/>
      <c r="F31" s="272">
        <v>225</v>
      </c>
      <c r="G31" s="272">
        <v>110</v>
      </c>
      <c r="H31" s="272">
        <v>115</v>
      </c>
      <c r="I31" s="272"/>
      <c r="J31" s="272">
        <v>217</v>
      </c>
      <c r="K31" s="272">
        <v>120</v>
      </c>
      <c r="L31" s="272">
        <v>97</v>
      </c>
      <c r="M31" s="272"/>
      <c r="N31" s="272">
        <v>260</v>
      </c>
      <c r="O31" s="272">
        <v>130</v>
      </c>
      <c r="P31" s="272">
        <v>130</v>
      </c>
      <c r="Q31" s="272"/>
      <c r="R31" s="272">
        <v>341</v>
      </c>
      <c r="S31" s="272">
        <v>178</v>
      </c>
      <c r="T31" s="272">
        <v>163</v>
      </c>
      <c r="U31" s="272"/>
      <c r="V31" s="272">
        <v>339</v>
      </c>
      <c r="W31" s="272">
        <v>133</v>
      </c>
      <c r="X31" s="272">
        <v>206</v>
      </c>
      <c r="Y31" s="119"/>
      <c r="Z31" s="119">
        <v>0</v>
      </c>
      <c r="AA31" s="119">
        <v>0</v>
      </c>
      <c r="AB31" s="119">
        <v>0</v>
      </c>
    </row>
    <row r="32" spans="1:28" ht="15" customHeight="1" x14ac:dyDescent="0.2">
      <c r="A32" s="108" t="s">
        <v>103</v>
      </c>
      <c r="B32" s="272">
        <v>2088</v>
      </c>
      <c r="C32" s="272">
        <v>986</v>
      </c>
      <c r="D32" s="272">
        <v>1102</v>
      </c>
      <c r="E32" s="272"/>
      <c r="F32" s="272">
        <v>393</v>
      </c>
      <c r="G32" s="272">
        <v>209</v>
      </c>
      <c r="H32" s="272">
        <v>184</v>
      </c>
      <c r="I32" s="272"/>
      <c r="J32" s="272">
        <v>390</v>
      </c>
      <c r="K32" s="272">
        <v>204</v>
      </c>
      <c r="L32" s="272">
        <v>186</v>
      </c>
      <c r="M32" s="272"/>
      <c r="N32" s="272">
        <v>379</v>
      </c>
      <c r="O32" s="272">
        <v>156</v>
      </c>
      <c r="P32" s="272">
        <v>223</v>
      </c>
      <c r="Q32" s="272"/>
      <c r="R32" s="272">
        <v>505</v>
      </c>
      <c r="S32" s="272">
        <v>223</v>
      </c>
      <c r="T32" s="272">
        <v>282</v>
      </c>
      <c r="U32" s="272"/>
      <c r="V32" s="272">
        <v>421</v>
      </c>
      <c r="W32" s="272">
        <v>194</v>
      </c>
      <c r="X32" s="272">
        <v>227</v>
      </c>
      <c r="Y32" s="119"/>
      <c r="Z32" s="119">
        <v>0</v>
      </c>
      <c r="AA32" s="119">
        <v>0</v>
      </c>
      <c r="AB32" s="119">
        <v>0</v>
      </c>
    </row>
    <row r="33" spans="1:28" ht="15" customHeight="1" x14ac:dyDescent="0.2">
      <c r="A33" s="108" t="s">
        <v>104</v>
      </c>
      <c r="B33" s="272">
        <v>1323</v>
      </c>
      <c r="C33" s="272">
        <v>607</v>
      </c>
      <c r="D33" s="272">
        <v>716</v>
      </c>
      <c r="E33" s="272"/>
      <c r="F33" s="272">
        <v>178</v>
      </c>
      <c r="G33" s="272">
        <v>82</v>
      </c>
      <c r="H33" s="272">
        <v>96</v>
      </c>
      <c r="I33" s="272"/>
      <c r="J33" s="272">
        <v>175</v>
      </c>
      <c r="K33" s="272">
        <v>88</v>
      </c>
      <c r="L33" s="272">
        <v>87</v>
      </c>
      <c r="M33" s="272"/>
      <c r="N33" s="272">
        <v>242</v>
      </c>
      <c r="O33" s="272">
        <v>115</v>
      </c>
      <c r="P33" s="272">
        <v>127</v>
      </c>
      <c r="Q33" s="272"/>
      <c r="R33" s="272">
        <v>403</v>
      </c>
      <c r="S33" s="272">
        <v>187</v>
      </c>
      <c r="T33" s="272">
        <v>216</v>
      </c>
      <c r="U33" s="272"/>
      <c r="V33" s="272">
        <v>325</v>
      </c>
      <c r="W33" s="272">
        <v>135</v>
      </c>
      <c r="X33" s="272">
        <v>190</v>
      </c>
      <c r="Y33" s="119"/>
      <c r="Z33" s="119">
        <v>0</v>
      </c>
      <c r="AA33" s="119">
        <v>0</v>
      </c>
      <c r="AB33" s="119">
        <v>0</v>
      </c>
    </row>
    <row r="34" spans="1:28" ht="15" customHeight="1" thickBot="1" x14ac:dyDescent="0.25">
      <c r="A34" s="108" t="s">
        <v>164</v>
      </c>
      <c r="B34" s="272">
        <v>186</v>
      </c>
      <c r="C34" s="272">
        <v>96</v>
      </c>
      <c r="D34" s="272">
        <v>90</v>
      </c>
      <c r="E34" s="272"/>
      <c r="F34" s="272">
        <v>46</v>
      </c>
      <c r="G34" s="272">
        <v>28</v>
      </c>
      <c r="H34" s="272">
        <v>18</v>
      </c>
      <c r="I34" s="272"/>
      <c r="J34" s="272">
        <v>31</v>
      </c>
      <c r="K34" s="272">
        <v>16</v>
      </c>
      <c r="L34" s="272">
        <v>15</v>
      </c>
      <c r="M34" s="272"/>
      <c r="N34" s="272">
        <v>26</v>
      </c>
      <c r="O34" s="272">
        <v>13</v>
      </c>
      <c r="P34" s="272">
        <v>13</v>
      </c>
      <c r="Q34" s="272"/>
      <c r="R34" s="272">
        <v>48</v>
      </c>
      <c r="S34" s="272">
        <v>24</v>
      </c>
      <c r="T34" s="272">
        <v>24</v>
      </c>
      <c r="U34" s="272"/>
      <c r="V34" s="272">
        <v>35</v>
      </c>
      <c r="W34" s="272">
        <v>15</v>
      </c>
      <c r="X34" s="272">
        <v>20</v>
      </c>
      <c r="Y34" s="119"/>
      <c r="Z34" s="119">
        <v>0</v>
      </c>
      <c r="AA34" s="119">
        <v>0</v>
      </c>
      <c r="AB34" s="119">
        <v>0</v>
      </c>
    </row>
    <row r="35" spans="1:28" ht="15" customHeight="1" x14ac:dyDescent="0.25">
      <c r="A35" s="317" t="s">
        <v>256</v>
      </c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</row>
    <row r="36" spans="1:28" ht="15" customHeight="1" x14ac:dyDescent="0.25">
      <c r="A36" s="318" t="s">
        <v>242</v>
      </c>
      <c r="B36" s="318"/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</row>
  </sheetData>
  <mergeCells count="17">
    <mergeCell ref="A4:AB4"/>
    <mergeCell ref="A5:AB5"/>
    <mergeCell ref="A35:AB35"/>
    <mergeCell ref="A36:AB36"/>
    <mergeCell ref="AE1:AF2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1:AB1"/>
    <mergeCell ref="A2:AB2"/>
    <mergeCell ref="A3:AB3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79"/>
  <sheetViews>
    <sheetView topLeftCell="U27" zoomScaleNormal="100" zoomScaleSheetLayoutView="75" workbookViewId="0">
      <selection activeCell="BG40" sqref="BG40:BH41"/>
    </sheetView>
  </sheetViews>
  <sheetFormatPr baseColWidth="10" defaultRowHeight="15" customHeight="1" x14ac:dyDescent="0.25"/>
  <cols>
    <col min="1" max="1" width="16" style="124" customWidth="1"/>
    <col min="2" max="2" width="7" style="124" bestFit="1" customWidth="1"/>
    <col min="3" max="4" width="6.140625" style="124" customWidth="1"/>
    <col min="5" max="5" width="1.42578125" style="124" customWidth="1"/>
    <col min="6" max="8" width="6" style="124" bestFit="1" customWidth="1"/>
    <col min="9" max="9" width="1.42578125" style="124" customWidth="1"/>
    <col min="10" max="12" width="6" style="124" bestFit="1" customWidth="1"/>
    <col min="13" max="13" width="1.42578125" style="124" customWidth="1"/>
    <col min="14" max="16" width="6" style="124" bestFit="1" customWidth="1"/>
    <col min="17" max="17" width="1.42578125" style="124" customWidth="1"/>
    <col min="18" max="18" width="6" style="124" customWidth="1"/>
    <col min="19" max="19" width="6" style="124" bestFit="1" customWidth="1"/>
    <col min="20" max="20" width="6" style="124" customWidth="1"/>
    <col min="21" max="21" width="1.42578125" style="124" customWidth="1"/>
    <col min="22" max="23" width="6" style="124" bestFit="1" customWidth="1"/>
    <col min="24" max="24" width="6" style="124" customWidth="1"/>
    <col min="25" max="25" width="1.42578125" style="124" customWidth="1"/>
    <col min="26" max="28" width="5.140625" style="124" customWidth="1"/>
    <col min="29" max="29" width="1.42578125" style="124" customWidth="1"/>
    <col min="30" max="30" width="16" style="124" customWidth="1"/>
    <col min="31" max="31" width="6.28515625" style="124" bestFit="1" customWidth="1"/>
    <col min="32" max="33" width="6.140625" style="124" customWidth="1"/>
    <col min="34" max="34" width="1.42578125" style="124" customWidth="1"/>
    <col min="35" max="35" width="6.28515625" style="124" bestFit="1" customWidth="1"/>
    <col min="36" max="37" width="5.140625" style="124" customWidth="1"/>
    <col min="38" max="38" width="1.42578125" style="124" customWidth="1"/>
    <col min="39" max="41" width="5.140625" style="124" customWidth="1"/>
    <col min="42" max="42" width="1.42578125" style="124" customWidth="1"/>
    <col min="43" max="45" width="5.140625" style="124" customWidth="1"/>
    <col min="46" max="46" width="1.42578125" style="124" customWidth="1"/>
    <col min="47" max="49" width="5.140625" style="124" customWidth="1"/>
    <col min="50" max="50" width="1.42578125" style="124" customWidth="1"/>
    <col min="51" max="53" width="5.140625" style="124" customWidth="1"/>
    <col min="54" max="54" width="1.42578125" style="124" customWidth="1"/>
    <col min="55" max="57" width="5.140625" style="124" customWidth="1"/>
    <col min="58" max="61" width="11.42578125" style="108"/>
    <col min="62" max="256" width="11.42578125" style="124"/>
    <col min="257" max="257" width="16" style="124" customWidth="1"/>
    <col min="258" max="258" width="7" style="124" bestFit="1" customWidth="1"/>
    <col min="259" max="260" width="6.140625" style="124" customWidth="1"/>
    <col min="261" max="261" width="1.42578125" style="124" customWidth="1"/>
    <col min="262" max="264" width="6" style="124" bestFit="1" customWidth="1"/>
    <col min="265" max="265" width="1.42578125" style="124" customWidth="1"/>
    <col min="266" max="268" width="6" style="124" bestFit="1" customWidth="1"/>
    <col min="269" max="269" width="1.42578125" style="124" customWidth="1"/>
    <col min="270" max="272" width="6" style="124" bestFit="1" customWidth="1"/>
    <col min="273" max="273" width="1.42578125" style="124" customWidth="1"/>
    <col min="274" max="274" width="6" style="124" customWidth="1"/>
    <col min="275" max="275" width="6" style="124" bestFit="1" customWidth="1"/>
    <col min="276" max="276" width="6" style="124" customWidth="1"/>
    <col min="277" max="277" width="1.42578125" style="124" customWidth="1"/>
    <col min="278" max="279" width="6" style="124" bestFit="1" customWidth="1"/>
    <col min="280" max="280" width="6" style="124" customWidth="1"/>
    <col min="281" max="281" width="1.42578125" style="124" customWidth="1"/>
    <col min="282" max="284" width="5.140625" style="124" customWidth="1"/>
    <col min="285" max="285" width="1.42578125" style="124" customWidth="1"/>
    <col min="286" max="286" width="16" style="124" customWidth="1"/>
    <col min="287" max="287" width="6.28515625" style="124" bestFit="1" customWidth="1"/>
    <col min="288" max="289" width="6.140625" style="124" customWidth="1"/>
    <col min="290" max="290" width="1.42578125" style="124" customWidth="1"/>
    <col min="291" max="291" width="6.28515625" style="124" bestFit="1" customWidth="1"/>
    <col min="292" max="293" width="5.140625" style="124" customWidth="1"/>
    <col min="294" max="294" width="1.42578125" style="124" customWidth="1"/>
    <col min="295" max="297" width="5.140625" style="124" customWidth="1"/>
    <col min="298" max="298" width="1.42578125" style="124" customWidth="1"/>
    <col min="299" max="301" width="5.140625" style="124" customWidth="1"/>
    <col min="302" max="302" width="1.42578125" style="124" customWidth="1"/>
    <col min="303" max="305" width="5.140625" style="124" customWidth="1"/>
    <col min="306" max="306" width="1.42578125" style="124" customWidth="1"/>
    <col min="307" max="309" width="5.140625" style="124" customWidth="1"/>
    <col min="310" max="310" width="1.42578125" style="124" customWidth="1"/>
    <col min="311" max="313" width="5.140625" style="124" customWidth="1"/>
    <col min="314" max="512" width="11.42578125" style="124"/>
    <col min="513" max="513" width="16" style="124" customWidth="1"/>
    <col min="514" max="514" width="7" style="124" bestFit="1" customWidth="1"/>
    <col min="515" max="516" width="6.140625" style="124" customWidth="1"/>
    <col min="517" max="517" width="1.42578125" style="124" customWidth="1"/>
    <col min="518" max="520" width="6" style="124" bestFit="1" customWidth="1"/>
    <col min="521" max="521" width="1.42578125" style="124" customWidth="1"/>
    <col min="522" max="524" width="6" style="124" bestFit="1" customWidth="1"/>
    <col min="525" max="525" width="1.42578125" style="124" customWidth="1"/>
    <col min="526" max="528" width="6" style="124" bestFit="1" customWidth="1"/>
    <col min="529" max="529" width="1.42578125" style="124" customWidth="1"/>
    <col min="530" max="530" width="6" style="124" customWidth="1"/>
    <col min="531" max="531" width="6" style="124" bestFit="1" customWidth="1"/>
    <col min="532" max="532" width="6" style="124" customWidth="1"/>
    <col min="533" max="533" width="1.42578125" style="124" customWidth="1"/>
    <col min="534" max="535" width="6" style="124" bestFit="1" customWidth="1"/>
    <col min="536" max="536" width="6" style="124" customWidth="1"/>
    <col min="537" max="537" width="1.42578125" style="124" customWidth="1"/>
    <col min="538" max="540" width="5.140625" style="124" customWidth="1"/>
    <col min="541" max="541" width="1.42578125" style="124" customWidth="1"/>
    <col min="542" max="542" width="16" style="124" customWidth="1"/>
    <col min="543" max="543" width="6.28515625" style="124" bestFit="1" customWidth="1"/>
    <col min="544" max="545" width="6.140625" style="124" customWidth="1"/>
    <col min="546" max="546" width="1.42578125" style="124" customWidth="1"/>
    <col min="547" max="547" width="6.28515625" style="124" bestFit="1" customWidth="1"/>
    <col min="548" max="549" width="5.140625" style="124" customWidth="1"/>
    <col min="550" max="550" width="1.42578125" style="124" customWidth="1"/>
    <col min="551" max="553" width="5.140625" style="124" customWidth="1"/>
    <col min="554" max="554" width="1.42578125" style="124" customWidth="1"/>
    <col min="555" max="557" width="5.140625" style="124" customWidth="1"/>
    <col min="558" max="558" width="1.42578125" style="124" customWidth="1"/>
    <col min="559" max="561" width="5.140625" style="124" customWidth="1"/>
    <col min="562" max="562" width="1.42578125" style="124" customWidth="1"/>
    <col min="563" max="565" width="5.140625" style="124" customWidth="1"/>
    <col min="566" max="566" width="1.42578125" style="124" customWidth="1"/>
    <col min="567" max="569" width="5.140625" style="124" customWidth="1"/>
    <col min="570" max="768" width="11.42578125" style="124"/>
    <col min="769" max="769" width="16" style="124" customWidth="1"/>
    <col min="770" max="770" width="7" style="124" bestFit="1" customWidth="1"/>
    <col min="771" max="772" width="6.140625" style="124" customWidth="1"/>
    <col min="773" max="773" width="1.42578125" style="124" customWidth="1"/>
    <col min="774" max="776" width="6" style="124" bestFit="1" customWidth="1"/>
    <col min="777" max="777" width="1.42578125" style="124" customWidth="1"/>
    <col min="778" max="780" width="6" style="124" bestFit="1" customWidth="1"/>
    <col min="781" max="781" width="1.42578125" style="124" customWidth="1"/>
    <col min="782" max="784" width="6" style="124" bestFit="1" customWidth="1"/>
    <col min="785" max="785" width="1.42578125" style="124" customWidth="1"/>
    <col min="786" max="786" width="6" style="124" customWidth="1"/>
    <col min="787" max="787" width="6" style="124" bestFit="1" customWidth="1"/>
    <col min="788" max="788" width="6" style="124" customWidth="1"/>
    <col min="789" max="789" width="1.42578125" style="124" customWidth="1"/>
    <col min="790" max="791" width="6" style="124" bestFit="1" customWidth="1"/>
    <col min="792" max="792" width="6" style="124" customWidth="1"/>
    <col min="793" max="793" width="1.42578125" style="124" customWidth="1"/>
    <col min="794" max="796" width="5.140625" style="124" customWidth="1"/>
    <col min="797" max="797" width="1.42578125" style="124" customWidth="1"/>
    <col min="798" max="798" width="16" style="124" customWidth="1"/>
    <col min="799" max="799" width="6.28515625" style="124" bestFit="1" customWidth="1"/>
    <col min="800" max="801" width="6.140625" style="124" customWidth="1"/>
    <col min="802" max="802" width="1.42578125" style="124" customWidth="1"/>
    <col min="803" max="803" width="6.28515625" style="124" bestFit="1" customWidth="1"/>
    <col min="804" max="805" width="5.140625" style="124" customWidth="1"/>
    <col min="806" max="806" width="1.42578125" style="124" customWidth="1"/>
    <col min="807" max="809" width="5.140625" style="124" customWidth="1"/>
    <col min="810" max="810" width="1.42578125" style="124" customWidth="1"/>
    <col min="811" max="813" width="5.140625" style="124" customWidth="1"/>
    <col min="814" max="814" width="1.42578125" style="124" customWidth="1"/>
    <col min="815" max="817" width="5.140625" style="124" customWidth="1"/>
    <col min="818" max="818" width="1.42578125" style="124" customWidth="1"/>
    <col min="819" max="821" width="5.140625" style="124" customWidth="1"/>
    <col min="822" max="822" width="1.42578125" style="124" customWidth="1"/>
    <col min="823" max="825" width="5.140625" style="124" customWidth="1"/>
    <col min="826" max="1024" width="11.42578125" style="124"/>
    <col min="1025" max="1025" width="16" style="124" customWidth="1"/>
    <col min="1026" max="1026" width="7" style="124" bestFit="1" customWidth="1"/>
    <col min="1027" max="1028" width="6.140625" style="124" customWidth="1"/>
    <col min="1029" max="1029" width="1.42578125" style="124" customWidth="1"/>
    <col min="1030" max="1032" width="6" style="124" bestFit="1" customWidth="1"/>
    <col min="1033" max="1033" width="1.42578125" style="124" customWidth="1"/>
    <col min="1034" max="1036" width="6" style="124" bestFit="1" customWidth="1"/>
    <col min="1037" max="1037" width="1.42578125" style="124" customWidth="1"/>
    <col min="1038" max="1040" width="6" style="124" bestFit="1" customWidth="1"/>
    <col min="1041" max="1041" width="1.42578125" style="124" customWidth="1"/>
    <col min="1042" max="1042" width="6" style="124" customWidth="1"/>
    <col min="1043" max="1043" width="6" style="124" bestFit="1" customWidth="1"/>
    <col min="1044" max="1044" width="6" style="124" customWidth="1"/>
    <col min="1045" max="1045" width="1.42578125" style="124" customWidth="1"/>
    <col min="1046" max="1047" width="6" style="124" bestFit="1" customWidth="1"/>
    <col min="1048" max="1048" width="6" style="124" customWidth="1"/>
    <col min="1049" max="1049" width="1.42578125" style="124" customWidth="1"/>
    <col min="1050" max="1052" width="5.140625" style="124" customWidth="1"/>
    <col min="1053" max="1053" width="1.42578125" style="124" customWidth="1"/>
    <col min="1054" max="1054" width="16" style="124" customWidth="1"/>
    <col min="1055" max="1055" width="6.28515625" style="124" bestFit="1" customWidth="1"/>
    <col min="1056" max="1057" width="6.140625" style="124" customWidth="1"/>
    <col min="1058" max="1058" width="1.42578125" style="124" customWidth="1"/>
    <col min="1059" max="1059" width="6.28515625" style="124" bestFit="1" customWidth="1"/>
    <col min="1060" max="1061" width="5.140625" style="124" customWidth="1"/>
    <col min="1062" max="1062" width="1.42578125" style="124" customWidth="1"/>
    <col min="1063" max="1065" width="5.140625" style="124" customWidth="1"/>
    <col min="1066" max="1066" width="1.42578125" style="124" customWidth="1"/>
    <col min="1067" max="1069" width="5.140625" style="124" customWidth="1"/>
    <col min="1070" max="1070" width="1.42578125" style="124" customWidth="1"/>
    <col min="1071" max="1073" width="5.140625" style="124" customWidth="1"/>
    <col min="1074" max="1074" width="1.42578125" style="124" customWidth="1"/>
    <col min="1075" max="1077" width="5.140625" style="124" customWidth="1"/>
    <col min="1078" max="1078" width="1.42578125" style="124" customWidth="1"/>
    <col min="1079" max="1081" width="5.140625" style="124" customWidth="1"/>
    <col min="1082" max="1280" width="11.42578125" style="124"/>
    <col min="1281" max="1281" width="16" style="124" customWidth="1"/>
    <col min="1282" max="1282" width="7" style="124" bestFit="1" customWidth="1"/>
    <col min="1283" max="1284" width="6.140625" style="124" customWidth="1"/>
    <col min="1285" max="1285" width="1.42578125" style="124" customWidth="1"/>
    <col min="1286" max="1288" width="6" style="124" bestFit="1" customWidth="1"/>
    <col min="1289" max="1289" width="1.42578125" style="124" customWidth="1"/>
    <col min="1290" max="1292" width="6" style="124" bestFit="1" customWidth="1"/>
    <col min="1293" max="1293" width="1.42578125" style="124" customWidth="1"/>
    <col min="1294" max="1296" width="6" style="124" bestFit="1" customWidth="1"/>
    <col min="1297" max="1297" width="1.42578125" style="124" customWidth="1"/>
    <col min="1298" max="1298" width="6" style="124" customWidth="1"/>
    <col min="1299" max="1299" width="6" style="124" bestFit="1" customWidth="1"/>
    <col min="1300" max="1300" width="6" style="124" customWidth="1"/>
    <col min="1301" max="1301" width="1.42578125" style="124" customWidth="1"/>
    <col min="1302" max="1303" width="6" style="124" bestFit="1" customWidth="1"/>
    <col min="1304" max="1304" width="6" style="124" customWidth="1"/>
    <col min="1305" max="1305" width="1.42578125" style="124" customWidth="1"/>
    <col min="1306" max="1308" width="5.140625" style="124" customWidth="1"/>
    <col min="1309" max="1309" width="1.42578125" style="124" customWidth="1"/>
    <col min="1310" max="1310" width="16" style="124" customWidth="1"/>
    <col min="1311" max="1311" width="6.28515625" style="124" bestFit="1" customWidth="1"/>
    <col min="1312" max="1313" width="6.140625" style="124" customWidth="1"/>
    <col min="1314" max="1314" width="1.42578125" style="124" customWidth="1"/>
    <col min="1315" max="1315" width="6.28515625" style="124" bestFit="1" customWidth="1"/>
    <col min="1316" max="1317" width="5.140625" style="124" customWidth="1"/>
    <col min="1318" max="1318" width="1.42578125" style="124" customWidth="1"/>
    <col min="1319" max="1321" width="5.140625" style="124" customWidth="1"/>
    <col min="1322" max="1322" width="1.42578125" style="124" customWidth="1"/>
    <col min="1323" max="1325" width="5.140625" style="124" customWidth="1"/>
    <col min="1326" max="1326" width="1.42578125" style="124" customWidth="1"/>
    <col min="1327" max="1329" width="5.140625" style="124" customWidth="1"/>
    <col min="1330" max="1330" width="1.42578125" style="124" customWidth="1"/>
    <col min="1331" max="1333" width="5.140625" style="124" customWidth="1"/>
    <col min="1334" max="1334" width="1.42578125" style="124" customWidth="1"/>
    <col min="1335" max="1337" width="5.140625" style="124" customWidth="1"/>
    <col min="1338" max="1536" width="11.42578125" style="124"/>
    <col min="1537" max="1537" width="16" style="124" customWidth="1"/>
    <col min="1538" max="1538" width="7" style="124" bestFit="1" customWidth="1"/>
    <col min="1539" max="1540" width="6.140625" style="124" customWidth="1"/>
    <col min="1541" max="1541" width="1.42578125" style="124" customWidth="1"/>
    <col min="1542" max="1544" width="6" style="124" bestFit="1" customWidth="1"/>
    <col min="1545" max="1545" width="1.42578125" style="124" customWidth="1"/>
    <col min="1546" max="1548" width="6" style="124" bestFit="1" customWidth="1"/>
    <col min="1549" max="1549" width="1.42578125" style="124" customWidth="1"/>
    <col min="1550" max="1552" width="6" style="124" bestFit="1" customWidth="1"/>
    <col min="1553" max="1553" width="1.42578125" style="124" customWidth="1"/>
    <col min="1554" max="1554" width="6" style="124" customWidth="1"/>
    <col min="1555" max="1555" width="6" style="124" bestFit="1" customWidth="1"/>
    <col min="1556" max="1556" width="6" style="124" customWidth="1"/>
    <col min="1557" max="1557" width="1.42578125" style="124" customWidth="1"/>
    <col min="1558" max="1559" width="6" style="124" bestFit="1" customWidth="1"/>
    <col min="1560" max="1560" width="6" style="124" customWidth="1"/>
    <col min="1561" max="1561" width="1.42578125" style="124" customWidth="1"/>
    <col min="1562" max="1564" width="5.140625" style="124" customWidth="1"/>
    <col min="1565" max="1565" width="1.42578125" style="124" customWidth="1"/>
    <col min="1566" max="1566" width="16" style="124" customWidth="1"/>
    <col min="1567" max="1567" width="6.28515625" style="124" bestFit="1" customWidth="1"/>
    <col min="1568" max="1569" width="6.140625" style="124" customWidth="1"/>
    <col min="1570" max="1570" width="1.42578125" style="124" customWidth="1"/>
    <col min="1571" max="1571" width="6.28515625" style="124" bestFit="1" customWidth="1"/>
    <col min="1572" max="1573" width="5.140625" style="124" customWidth="1"/>
    <col min="1574" max="1574" width="1.42578125" style="124" customWidth="1"/>
    <col min="1575" max="1577" width="5.140625" style="124" customWidth="1"/>
    <col min="1578" max="1578" width="1.42578125" style="124" customWidth="1"/>
    <col min="1579" max="1581" width="5.140625" style="124" customWidth="1"/>
    <col min="1582" max="1582" width="1.42578125" style="124" customWidth="1"/>
    <col min="1583" max="1585" width="5.140625" style="124" customWidth="1"/>
    <col min="1586" max="1586" width="1.42578125" style="124" customWidth="1"/>
    <col min="1587" max="1589" width="5.140625" style="124" customWidth="1"/>
    <col min="1590" max="1590" width="1.42578125" style="124" customWidth="1"/>
    <col min="1591" max="1593" width="5.140625" style="124" customWidth="1"/>
    <col min="1594" max="1792" width="11.42578125" style="124"/>
    <col min="1793" max="1793" width="16" style="124" customWidth="1"/>
    <col min="1794" max="1794" width="7" style="124" bestFit="1" customWidth="1"/>
    <col min="1795" max="1796" width="6.140625" style="124" customWidth="1"/>
    <col min="1797" max="1797" width="1.42578125" style="124" customWidth="1"/>
    <col min="1798" max="1800" width="6" style="124" bestFit="1" customWidth="1"/>
    <col min="1801" max="1801" width="1.42578125" style="124" customWidth="1"/>
    <col min="1802" max="1804" width="6" style="124" bestFit="1" customWidth="1"/>
    <col min="1805" max="1805" width="1.42578125" style="124" customWidth="1"/>
    <col min="1806" max="1808" width="6" style="124" bestFit="1" customWidth="1"/>
    <col min="1809" max="1809" width="1.42578125" style="124" customWidth="1"/>
    <col min="1810" max="1810" width="6" style="124" customWidth="1"/>
    <col min="1811" max="1811" width="6" style="124" bestFit="1" customWidth="1"/>
    <col min="1812" max="1812" width="6" style="124" customWidth="1"/>
    <col min="1813" max="1813" width="1.42578125" style="124" customWidth="1"/>
    <col min="1814" max="1815" width="6" style="124" bestFit="1" customWidth="1"/>
    <col min="1816" max="1816" width="6" style="124" customWidth="1"/>
    <col min="1817" max="1817" width="1.42578125" style="124" customWidth="1"/>
    <col min="1818" max="1820" width="5.140625" style="124" customWidth="1"/>
    <col min="1821" max="1821" width="1.42578125" style="124" customWidth="1"/>
    <col min="1822" max="1822" width="16" style="124" customWidth="1"/>
    <col min="1823" max="1823" width="6.28515625" style="124" bestFit="1" customWidth="1"/>
    <col min="1824" max="1825" width="6.140625" style="124" customWidth="1"/>
    <col min="1826" max="1826" width="1.42578125" style="124" customWidth="1"/>
    <col min="1827" max="1827" width="6.28515625" style="124" bestFit="1" customWidth="1"/>
    <col min="1828" max="1829" width="5.140625" style="124" customWidth="1"/>
    <col min="1830" max="1830" width="1.42578125" style="124" customWidth="1"/>
    <col min="1831" max="1833" width="5.140625" style="124" customWidth="1"/>
    <col min="1834" max="1834" width="1.42578125" style="124" customWidth="1"/>
    <col min="1835" max="1837" width="5.140625" style="124" customWidth="1"/>
    <col min="1838" max="1838" width="1.42578125" style="124" customWidth="1"/>
    <col min="1839" max="1841" width="5.140625" style="124" customWidth="1"/>
    <col min="1842" max="1842" width="1.42578125" style="124" customWidth="1"/>
    <col min="1843" max="1845" width="5.140625" style="124" customWidth="1"/>
    <col min="1846" max="1846" width="1.42578125" style="124" customWidth="1"/>
    <col min="1847" max="1849" width="5.140625" style="124" customWidth="1"/>
    <col min="1850" max="2048" width="11.42578125" style="124"/>
    <col min="2049" max="2049" width="16" style="124" customWidth="1"/>
    <col min="2050" max="2050" width="7" style="124" bestFit="1" customWidth="1"/>
    <col min="2051" max="2052" width="6.140625" style="124" customWidth="1"/>
    <col min="2053" max="2053" width="1.42578125" style="124" customWidth="1"/>
    <col min="2054" max="2056" width="6" style="124" bestFit="1" customWidth="1"/>
    <col min="2057" max="2057" width="1.42578125" style="124" customWidth="1"/>
    <col min="2058" max="2060" width="6" style="124" bestFit="1" customWidth="1"/>
    <col min="2061" max="2061" width="1.42578125" style="124" customWidth="1"/>
    <col min="2062" max="2064" width="6" style="124" bestFit="1" customWidth="1"/>
    <col min="2065" max="2065" width="1.42578125" style="124" customWidth="1"/>
    <col min="2066" max="2066" width="6" style="124" customWidth="1"/>
    <col min="2067" max="2067" width="6" style="124" bestFit="1" customWidth="1"/>
    <col min="2068" max="2068" width="6" style="124" customWidth="1"/>
    <col min="2069" max="2069" width="1.42578125" style="124" customWidth="1"/>
    <col min="2070" max="2071" width="6" style="124" bestFit="1" customWidth="1"/>
    <col min="2072" max="2072" width="6" style="124" customWidth="1"/>
    <col min="2073" max="2073" width="1.42578125" style="124" customWidth="1"/>
    <col min="2074" max="2076" width="5.140625" style="124" customWidth="1"/>
    <col min="2077" max="2077" width="1.42578125" style="124" customWidth="1"/>
    <col min="2078" max="2078" width="16" style="124" customWidth="1"/>
    <col min="2079" max="2079" width="6.28515625" style="124" bestFit="1" customWidth="1"/>
    <col min="2080" max="2081" width="6.140625" style="124" customWidth="1"/>
    <col min="2082" max="2082" width="1.42578125" style="124" customWidth="1"/>
    <col min="2083" max="2083" width="6.28515625" style="124" bestFit="1" customWidth="1"/>
    <col min="2084" max="2085" width="5.140625" style="124" customWidth="1"/>
    <col min="2086" max="2086" width="1.42578125" style="124" customWidth="1"/>
    <col min="2087" max="2089" width="5.140625" style="124" customWidth="1"/>
    <col min="2090" max="2090" width="1.42578125" style="124" customWidth="1"/>
    <col min="2091" max="2093" width="5.140625" style="124" customWidth="1"/>
    <col min="2094" max="2094" width="1.42578125" style="124" customWidth="1"/>
    <col min="2095" max="2097" width="5.140625" style="124" customWidth="1"/>
    <col min="2098" max="2098" width="1.42578125" style="124" customWidth="1"/>
    <col min="2099" max="2101" width="5.140625" style="124" customWidth="1"/>
    <col min="2102" max="2102" width="1.42578125" style="124" customWidth="1"/>
    <col min="2103" max="2105" width="5.140625" style="124" customWidth="1"/>
    <col min="2106" max="2304" width="11.42578125" style="124"/>
    <col min="2305" max="2305" width="16" style="124" customWidth="1"/>
    <col min="2306" max="2306" width="7" style="124" bestFit="1" customWidth="1"/>
    <col min="2307" max="2308" width="6.140625" style="124" customWidth="1"/>
    <col min="2309" max="2309" width="1.42578125" style="124" customWidth="1"/>
    <col min="2310" max="2312" width="6" style="124" bestFit="1" customWidth="1"/>
    <col min="2313" max="2313" width="1.42578125" style="124" customWidth="1"/>
    <col min="2314" max="2316" width="6" style="124" bestFit="1" customWidth="1"/>
    <col min="2317" max="2317" width="1.42578125" style="124" customWidth="1"/>
    <col min="2318" max="2320" width="6" style="124" bestFit="1" customWidth="1"/>
    <col min="2321" max="2321" width="1.42578125" style="124" customWidth="1"/>
    <col min="2322" max="2322" width="6" style="124" customWidth="1"/>
    <col min="2323" max="2323" width="6" style="124" bestFit="1" customWidth="1"/>
    <col min="2324" max="2324" width="6" style="124" customWidth="1"/>
    <col min="2325" max="2325" width="1.42578125" style="124" customWidth="1"/>
    <col min="2326" max="2327" width="6" style="124" bestFit="1" customWidth="1"/>
    <col min="2328" max="2328" width="6" style="124" customWidth="1"/>
    <col min="2329" max="2329" width="1.42578125" style="124" customWidth="1"/>
    <col min="2330" max="2332" width="5.140625" style="124" customWidth="1"/>
    <col min="2333" max="2333" width="1.42578125" style="124" customWidth="1"/>
    <col min="2334" max="2334" width="16" style="124" customWidth="1"/>
    <col min="2335" max="2335" width="6.28515625" style="124" bestFit="1" customWidth="1"/>
    <col min="2336" max="2337" width="6.140625" style="124" customWidth="1"/>
    <col min="2338" max="2338" width="1.42578125" style="124" customWidth="1"/>
    <col min="2339" max="2339" width="6.28515625" style="124" bestFit="1" customWidth="1"/>
    <col min="2340" max="2341" width="5.140625" style="124" customWidth="1"/>
    <col min="2342" max="2342" width="1.42578125" style="124" customWidth="1"/>
    <col min="2343" max="2345" width="5.140625" style="124" customWidth="1"/>
    <col min="2346" max="2346" width="1.42578125" style="124" customWidth="1"/>
    <col min="2347" max="2349" width="5.140625" style="124" customWidth="1"/>
    <col min="2350" max="2350" width="1.42578125" style="124" customWidth="1"/>
    <col min="2351" max="2353" width="5.140625" style="124" customWidth="1"/>
    <col min="2354" max="2354" width="1.42578125" style="124" customWidth="1"/>
    <col min="2355" max="2357" width="5.140625" style="124" customWidth="1"/>
    <col min="2358" max="2358" width="1.42578125" style="124" customWidth="1"/>
    <col min="2359" max="2361" width="5.140625" style="124" customWidth="1"/>
    <col min="2362" max="2560" width="11.42578125" style="124"/>
    <col min="2561" max="2561" width="16" style="124" customWidth="1"/>
    <col min="2562" max="2562" width="7" style="124" bestFit="1" customWidth="1"/>
    <col min="2563" max="2564" width="6.140625" style="124" customWidth="1"/>
    <col min="2565" max="2565" width="1.42578125" style="124" customWidth="1"/>
    <col min="2566" max="2568" width="6" style="124" bestFit="1" customWidth="1"/>
    <col min="2569" max="2569" width="1.42578125" style="124" customWidth="1"/>
    <col min="2570" max="2572" width="6" style="124" bestFit="1" customWidth="1"/>
    <col min="2573" max="2573" width="1.42578125" style="124" customWidth="1"/>
    <col min="2574" max="2576" width="6" style="124" bestFit="1" customWidth="1"/>
    <col min="2577" max="2577" width="1.42578125" style="124" customWidth="1"/>
    <col min="2578" max="2578" width="6" style="124" customWidth="1"/>
    <col min="2579" max="2579" width="6" style="124" bestFit="1" customWidth="1"/>
    <col min="2580" max="2580" width="6" style="124" customWidth="1"/>
    <col min="2581" max="2581" width="1.42578125" style="124" customWidth="1"/>
    <col min="2582" max="2583" width="6" style="124" bestFit="1" customWidth="1"/>
    <col min="2584" max="2584" width="6" style="124" customWidth="1"/>
    <col min="2585" max="2585" width="1.42578125" style="124" customWidth="1"/>
    <col min="2586" max="2588" width="5.140625" style="124" customWidth="1"/>
    <col min="2589" max="2589" width="1.42578125" style="124" customWidth="1"/>
    <col min="2590" max="2590" width="16" style="124" customWidth="1"/>
    <col min="2591" max="2591" width="6.28515625" style="124" bestFit="1" customWidth="1"/>
    <col min="2592" max="2593" width="6.140625" style="124" customWidth="1"/>
    <col min="2594" max="2594" width="1.42578125" style="124" customWidth="1"/>
    <col min="2595" max="2595" width="6.28515625" style="124" bestFit="1" customWidth="1"/>
    <col min="2596" max="2597" width="5.140625" style="124" customWidth="1"/>
    <col min="2598" max="2598" width="1.42578125" style="124" customWidth="1"/>
    <col min="2599" max="2601" width="5.140625" style="124" customWidth="1"/>
    <col min="2602" max="2602" width="1.42578125" style="124" customWidth="1"/>
    <col min="2603" max="2605" width="5.140625" style="124" customWidth="1"/>
    <col min="2606" max="2606" width="1.42578125" style="124" customWidth="1"/>
    <col min="2607" max="2609" width="5.140625" style="124" customWidth="1"/>
    <col min="2610" max="2610" width="1.42578125" style="124" customWidth="1"/>
    <col min="2611" max="2613" width="5.140625" style="124" customWidth="1"/>
    <col min="2614" max="2614" width="1.42578125" style="124" customWidth="1"/>
    <col min="2615" max="2617" width="5.140625" style="124" customWidth="1"/>
    <col min="2618" max="2816" width="11.42578125" style="124"/>
    <col min="2817" max="2817" width="16" style="124" customWidth="1"/>
    <col min="2818" max="2818" width="7" style="124" bestFit="1" customWidth="1"/>
    <col min="2819" max="2820" width="6.140625" style="124" customWidth="1"/>
    <col min="2821" max="2821" width="1.42578125" style="124" customWidth="1"/>
    <col min="2822" max="2824" width="6" style="124" bestFit="1" customWidth="1"/>
    <col min="2825" max="2825" width="1.42578125" style="124" customWidth="1"/>
    <col min="2826" max="2828" width="6" style="124" bestFit="1" customWidth="1"/>
    <col min="2829" max="2829" width="1.42578125" style="124" customWidth="1"/>
    <col min="2830" max="2832" width="6" style="124" bestFit="1" customWidth="1"/>
    <col min="2833" max="2833" width="1.42578125" style="124" customWidth="1"/>
    <col min="2834" max="2834" width="6" style="124" customWidth="1"/>
    <col min="2835" max="2835" width="6" style="124" bestFit="1" customWidth="1"/>
    <col min="2836" max="2836" width="6" style="124" customWidth="1"/>
    <col min="2837" max="2837" width="1.42578125" style="124" customWidth="1"/>
    <col min="2838" max="2839" width="6" style="124" bestFit="1" customWidth="1"/>
    <col min="2840" max="2840" width="6" style="124" customWidth="1"/>
    <col min="2841" max="2841" width="1.42578125" style="124" customWidth="1"/>
    <col min="2842" max="2844" width="5.140625" style="124" customWidth="1"/>
    <col min="2845" max="2845" width="1.42578125" style="124" customWidth="1"/>
    <col min="2846" max="2846" width="16" style="124" customWidth="1"/>
    <col min="2847" max="2847" width="6.28515625" style="124" bestFit="1" customWidth="1"/>
    <col min="2848" max="2849" width="6.140625" style="124" customWidth="1"/>
    <col min="2850" max="2850" width="1.42578125" style="124" customWidth="1"/>
    <col min="2851" max="2851" width="6.28515625" style="124" bestFit="1" customWidth="1"/>
    <col min="2852" max="2853" width="5.140625" style="124" customWidth="1"/>
    <col min="2854" max="2854" width="1.42578125" style="124" customWidth="1"/>
    <col min="2855" max="2857" width="5.140625" style="124" customWidth="1"/>
    <col min="2858" max="2858" width="1.42578125" style="124" customWidth="1"/>
    <col min="2859" max="2861" width="5.140625" style="124" customWidth="1"/>
    <col min="2862" max="2862" width="1.42578125" style="124" customWidth="1"/>
    <col min="2863" max="2865" width="5.140625" style="124" customWidth="1"/>
    <col min="2866" max="2866" width="1.42578125" style="124" customWidth="1"/>
    <col min="2867" max="2869" width="5.140625" style="124" customWidth="1"/>
    <col min="2870" max="2870" width="1.42578125" style="124" customWidth="1"/>
    <col min="2871" max="2873" width="5.140625" style="124" customWidth="1"/>
    <col min="2874" max="3072" width="11.42578125" style="124"/>
    <col min="3073" max="3073" width="16" style="124" customWidth="1"/>
    <col min="3074" max="3074" width="7" style="124" bestFit="1" customWidth="1"/>
    <col min="3075" max="3076" width="6.140625" style="124" customWidth="1"/>
    <col min="3077" max="3077" width="1.42578125" style="124" customWidth="1"/>
    <col min="3078" max="3080" width="6" style="124" bestFit="1" customWidth="1"/>
    <col min="3081" max="3081" width="1.42578125" style="124" customWidth="1"/>
    <col min="3082" max="3084" width="6" style="124" bestFit="1" customWidth="1"/>
    <col min="3085" max="3085" width="1.42578125" style="124" customWidth="1"/>
    <col min="3086" max="3088" width="6" style="124" bestFit="1" customWidth="1"/>
    <col min="3089" max="3089" width="1.42578125" style="124" customWidth="1"/>
    <col min="3090" max="3090" width="6" style="124" customWidth="1"/>
    <col min="3091" max="3091" width="6" style="124" bestFit="1" customWidth="1"/>
    <col min="3092" max="3092" width="6" style="124" customWidth="1"/>
    <col min="3093" max="3093" width="1.42578125" style="124" customWidth="1"/>
    <col min="3094" max="3095" width="6" style="124" bestFit="1" customWidth="1"/>
    <col min="3096" max="3096" width="6" style="124" customWidth="1"/>
    <col min="3097" max="3097" width="1.42578125" style="124" customWidth="1"/>
    <col min="3098" max="3100" width="5.140625" style="124" customWidth="1"/>
    <col min="3101" max="3101" width="1.42578125" style="124" customWidth="1"/>
    <col min="3102" max="3102" width="16" style="124" customWidth="1"/>
    <col min="3103" max="3103" width="6.28515625" style="124" bestFit="1" customWidth="1"/>
    <col min="3104" max="3105" width="6.140625" style="124" customWidth="1"/>
    <col min="3106" max="3106" width="1.42578125" style="124" customWidth="1"/>
    <col min="3107" max="3107" width="6.28515625" style="124" bestFit="1" customWidth="1"/>
    <col min="3108" max="3109" width="5.140625" style="124" customWidth="1"/>
    <col min="3110" max="3110" width="1.42578125" style="124" customWidth="1"/>
    <col min="3111" max="3113" width="5.140625" style="124" customWidth="1"/>
    <col min="3114" max="3114" width="1.42578125" style="124" customWidth="1"/>
    <col min="3115" max="3117" width="5.140625" style="124" customWidth="1"/>
    <col min="3118" max="3118" width="1.42578125" style="124" customWidth="1"/>
    <col min="3119" max="3121" width="5.140625" style="124" customWidth="1"/>
    <col min="3122" max="3122" width="1.42578125" style="124" customWidth="1"/>
    <col min="3123" max="3125" width="5.140625" style="124" customWidth="1"/>
    <col min="3126" max="3126" width="1.42578125" style="124" customWidth="1"/>
    <col min="3127" max="3129" width="5.140625" style="124" customWidth="1"/>
    <col min="3130" max="3328" width="11.42578125" style="124"/>
    <col min="3329" max="3329" width="16" style="124" customWidth="1"/>
    <col min="3330" max="3330" width="7" style="124" bestFit="1" customWidth="1"/>
    <col min="3331" max="3332" width="6.140625" style="124" customWidth="1"/>
    <col min="3333" max="3333" width="1.42578125" style="124" customWidth="1"/>
    <col min="3334" max="3336" width="6" style="124" bestFit="1" customWidth="1"/>
    <col min="3337" max="3337" width="1.42578125" style="124" customWidth="1"/>
    <col min="3338" max="3340" width="6" style="124" bestFit="1" customWidth="1"/>
    <col min="3341" max="3341" width="1.42578125" style="124" customWidth="1"/>
    <col min="3342" max="3344" width="6" style="124" bestFit="1" customWidth="1"/>
    <col min="3345" max="3345" width="1.42578125" style="124" customWidth="1"/>
    <col min="3346" max="3346" width="6" style="124" customWidth="1"/>
    <col min="3347" max="3347" width="6" style="124" bestFit="1" customWidth="1"/>
    <col min="3348" max="3348" width="6" style="124" customWidth="1"/>
    <col min="3349" max="3349" width="1.42578125" style="124" customWidth="1"/>
    <col min="3350" max="3351" width="6" style="124" bestFit="1" customWidth="1"/>
    <col min="3352" max="3352" width="6" style="124" customWidth="1"/>
    <col min="3353" max="3353" width="1.42578125" style="124" customWidth="1"/>
    <col min="3354" max="3356" width="5.140625" style="124" customWidth="1"/>
    <col min="3357" max="3357" width="1.42578125" style="124" customWidth="1"/>
    <col min="3358" max="3358" width="16" style="124" customWidth="1"/>
    <col min="3359" max="3359" width="6.28515625" style="124" bestFit="1" customWidth="1"/>
    <col min="3360" max="3361" width="6.140625" style="124" customWidth="1"/>
    <col min="3362" max="3362" width="1.42578125" style="124" customWidth="1"/>
    <col min="3363" max="3363" width="6.28515625" style="124" bestFit="1" customWidth="1"/>
    <col min="3364" max="3365" width="5.140625" style="124" customWidth="1"/>
    <col min="3366" max="3366" width="1.42578125" style="124" customWidth="1"/>
    <col min="3367" max="3369" width="5.140625" style="124" customWidth="1"/>
    <col min="3370" max="3370" width="1.42578125" style="124" customWidth="1"/>
    <col min="3371" max="3373" width="5.140625" style="124" customWidth="1"/>
    <col min="3374" max="3374" width="1.42578125" style="124" customWidth="1"/>
    <col min="3375" max="3377" width="5.140625" style="124" customWidth="1"/>
    <col min="3378" max="3378" width="1.42578125" style="124" customWidth="1"/>
    <col min="3379" max="3381" width="5.140625" style="124" customWidth="1"/>
    <col min="3382" max="3382" width="1.42578125" style="124" customWidth="1"/>
    <col min="3383" max="3385" width="5.140625" style="124" customWidth="1"/>
    <col min="3386" max="3584" width="11.42578125" style="124"/>
    <col min="3585" max="3585" width="16" style="124" customWidth="1"/>
    <col min="3586" max="3586" width="7" style="124" bestFit="1" customWidth="1"/>
    <col min="3587" max="3588" width="6.140625" style="124" customWidth="1"/>
    <col min="3589" max="3589" width="1.42578125" style="124" customWidth="1"/>
    <col min="3590" max="3592" width="6" style="124" bestFit="1" customWidth="1"/>
    <col min="3593" max="3593" width="1.42578125" style="124" customWidth="1"/>
    <col min="3594" max="3596" width="6" style="124" bestFit="1" customWidth="1"/>
    <col min="3597" max="3597" width="1.42578125" style="124" customWidth="1"/>
    <col min="3598" max="3600" width="6" style="124" bestFit="1" customWidth="1"/>
    <col min="3601" max="3601" width="1.42578125" style="124" customWidth="1"/>
    <col min="3602" max="3602" width="6" style="124" customWidth="1"/>
    <col min="3603" max="3603" width="6" style="124" bestFit="1" customWidth="1"/>
    <col min="3604" max="3604" width="6" style="124" customWidth="1"/>
    <col min="3605" max="3605" width="1.42578125" style="124" customWidth="1"/>
    <col min="3606" max="3607" width="6" style="124" bestFit="1" customWidth="1"/>
    <col min="3608" max="3608" width="6" style="124" customWidth="1"/>
    <col min="3609" max="3609" width="1.42578125" style="124" customWidth="1"/>
    <col min="3610" max="3612" width="5.140625" style="124" customWidth="1"/>
    <col min="3613" max="3613" width="1.42578125" style="124" customWidth="1"/>
    <col min="3614" max="3614" width="16" style="124" customWidth="1"/>
    <col min="3615" max="3615" width="6.28515625" style="124" bestFit="1" customWidth="1"/>
    <col min="3616" max="3617" width="6.140625" style="124" customWidth="1"/>
    <col min="3618" max="3618" width="1.42578125" style="124" customWidth="1"/>
    <col min="3619" max="3619" width="6.28515625" style="124" bestFit="1" customWidth="1"/>
    <col min="3620" max="3621" width="5.140625" style="124" customWidth="1"/>
    <col min="3622" max="3622" width="1.42578125" style="124" customWidth="1"/>
    <col min="3623" max="3625" width="5.140625" style="124" customWidth="1"/>
    <col min="3626" max="3626" width="1.42578125" style="124" customWidth="1"/>
    <col min="3627" max="3629" width="5.140625" style="124" customWidth="1"/>
    <col min="3630" max="3630" width="1.42578125" style="124" customWidth="1"/>
    <col min="3631" max="3633" width="5.140625" style="124" customWidth="1"/>
    <col min="3634" max="3634" width="1.42578125" style="124" customWidth="1"/>
    <col min="3635" max="3637" width="5.140625" style="124" customWidth="1"/>
    <col min="3638" max="3638" width="1.42578125" style="124" customWidth="1"/>
    <col min="3639" max="3641" width="5.140625" style="124" customWidth="1"/>
    <col min="3642" max="3840" width="11.42578125" style="124"/>
    <col min="3841" max="3841" width="16" style="124" customWidth="1"/>
    <col min="3842" max="3842" width="7" style="124" bestFit="1" customWidth="1"/>
    <col min="3843" max="3844" width="6.140625" style="124" customWidth="1"/>
    <col min="3845" max="3845" width="1.42578125" style="124" customWidth="1"/>
    <col min="3846" max="3848" width="6" style="124" bestFit="1" customWidth="1"/>
    <col min="3849" max="3849" width="1.42578125" style="124" customWidth="1"/>
    <col min="3850" max="3852" width="6" style="124" bestFit="1" customWidth="1"/>
    <col min="3853" max="3853" width="1.42578125" style="124" customWidth="1"/>
    <col min="3854" max="3856" width="6" style="124" bestFit="1" customWidth="1"/>
    <col min="3857" max="3857" width="1.42578125" style="124" customWidth="1"/>
    <col min="3858" max="3858" width="6" style="124" customWidth="1"/>
    <col min="3859" max="3859" width="6" style="124" bestFit="1" customWidth="1"/>
    <col min="3860" max="3860" width="6" style="124" customWidth="1"/>
    <col min="3861" max="3861" width="1.42578125" style="124" customWidth="1"/>
    <col min="3862" max="3863" width="6" style="124" bestFit="1" customWidth="1"/>
    <col min="3864" max="3864" width="6" style="124" customWidth="1"/>
    <col min="3865" max="3865" width="1.42578125" style="124" customWidth="1"/>
    <col min="3866" max="3868" width="5.140625" style="124" customWidth="1"/>
    <col min="3869" max="3869" width="1.42578125" style="124" customWidth="1"/>
    <col min="3870" max="3870" width="16" style="124" customWidth="1"/>
    <col min="3871" max="3871" width="6.28515625" style="124" bestFit="1" customWidth="1"/>
    <col min="3872" max="3873" width="6.140625" style="124" customWidth="1"/>
    <col min="3874" max="3874" width="1.42578125" style="124" customWidth="1"/>
    <col min="3875" max="3875" width="6.28515625" style="124" bestFit="1" customWidth="1"/>
    <col min="3876" max="3877" width="5.140625" style="124" customWidth="1"/>
    <col min="3878" max="3878" width="1.42578125" style="124" customWidth="1"/>
    <col min="3879" max="3881" width="5.140625" style="124" customWidth="1"/>
    <col min="3882" max="3882" width="1.42578125" style="124" customWidth="1"/>
    <col min="3883" max="3885" width="5.140625" style="124" customWidth="1"/>
    <col min="3886" max="3886" width="1.42578125" style="124" customWidth="1"/>
    <col min="3887" max="3889" width="5.140625" style="124" customWidth="1"/>
    <col min="3890" max="3890" width="1.42578125" style="124" customWidth="1"/>
    <col min="3891" max="3893" width="5.140625" style="124" customWidth="1"/>
    <col min="3894" max="3894" width="1.42578125" style="124" customWidth="1"/>
    <col min="3895" max="3897" width="5.140625" style="124" customWidth="1"/>
    <col min="3898" max="4096" width="11.42578125" style="124"/>
    <col min="4097" max="4097" width="16" style="124" customWidth="1"/>
    <col min="4098" max="4098" width="7" style="124" bestFit="1" customWidth="1"/>
    <col min="4099" max="4100" width="6.140625" style="124" customWidth="1"/>
    <col min="4101" max="4101" width="1.42578125" style="124" customWidth="1"/>
    <col min="4102" max="4104" width="6" style="124" bestFit="1" customWidth="1"/>
    <col min="4105" max="4105" width="1.42578125" style="124" customWidth="1"/>
    <col min="4106" max="4108" width="6" style="124" bestFit="1" customWidth="1"/>
    <col min="4109" max="4109" width="1.42578125" style="124" customWidth="1"/>
    <col min="4110" max="4112" width="6" style="124" bestFit="1" customWidth="1"/>
    <col min="4113" max="4113" width="1.42578125" style="124" customWidth="1"/>
    <col min="4114" max="4114" width="6" style="124" customWidth="1"/>
    <col min="4115" max="4115" width="6" style="124" bestFit="1" customWidth="1"/>
    <col min="4116" max="4116" width="6" style="124" customWidth="1"/>
    <col min="4117" max="4117" width="1.42578125" style="124" customWidth="1"/>
    <col min="4118" max="4119" width="6" style="124" bestFit="1" customWidth="1"/>
    <col min="4120" max="4120" width="6" style="124" customWidth="1"/>
    <col min="4121" max="4121" width="1.42578125" style="124" customWidth="1"/>
    <col min="4122" max="4124" width="5.140625" style="124" customWidth="1"/>
    <col min="4125" max="4125" width="1.42578125" style="124" customWidth="1"/>
    <col min="4126" max="4126" width="16" style="124" customWidth="1"/>
    <col min="4127" max="4127" width="6.28515625" style="124" bestFit="1" customWidth="1"/>
    <col min="4128" max="4129" width="6.140625" style="124" customWidth="1"/>
    <col min="4130" max="4130" width="1.42578125" style="124" customWidth="1"/>
    <col min="4131" max="4131" width="6.28515625" style="124" bestFit="1" customWidth="1"/>
    <col min="4132" max="4133" width="5.140625" style="124" customWidth="1"/>
    <col min="4134" max="4134" width="1.42578125" style="124" customWidth="1"/>
    <col min="4135" max="4137" width="5.140625" style="124" customWidth="1"/>
    <col min="4138" max="4138" width="1.42578125" style="124" customWidth="1"/>
    <col min="4139" max="4141" width="5.140625" style="124" customWidth="1"/>
    <col min="4142" max="4142" width="1.42578125" style="124" customWidth="1"/>
    <col min="4143" max="4145" width="5.140625" style="124" customWidth="1"/>
    <col min="4146" max="4146" width="1.42578125" style="124" customWidth="1"/>
    <col min="4147" max="4149" width="5.140625" style="124" customWidth="1"/>
    <col min="4150" max="4150" width="1.42578125" style="124" customWidth="1"/>
    <col min="4151" max="4153" width="5.140625" style="124" customWidth="1"/>
    <col min="4154" max="4352" width="11.42578125" style="124"/>
    <col min="4353" max="4353" width="16" style="124" customWidth="1"/>
    <col min="4354" max="4354" width="7" style="124" bestFit="1" customWidth="1"/>
    <col min="4355" max="4356" width="6.140625" style="124" customWidth="1"/>
    <col min="4357" max="4357" width="1.42578125" style="124" customWidth="1"/>
    <col min="4358" max="4360" width="6" style="124" bestFit="1" customWidth="1"/>
    <col min="4361" max="4361" width="1.42578125" style="124" customWidth="1"/>
    <col min="4362" max="4364" width="6" style="124" bestFit="1" customWidth="1"/>
    <col min="4365" max="4365" width="1.42578125" style="124" customWidth="1"/>
    <col min="4366" max="4368" width="6" style="124" bestFit="1" customWidth="1"/>
    <col min="4369" max="4369" width="1.42578125" style="124" customWidth="1"/>
    <col min="4370" max="4370" width="6" style="124" customWidth="1"/>
    <col min="4371" max="4371" width="6" style="124" bestFit="1" customWidth="1"/>
    <col min="4372" max="4372" width="6" style="124" customWidth="1"/>
    <col min="4373" max="4373" width="1.42578125" style="124" customWidth="1"/>
    <col min="4374" max="4375" width="6" style="124" bestFit="1" customWidth="1"/>
    <col min="4376" max="4376" width="6" style="124" customWidth="1"/>
    <col min="4377" max="4377" width="1.42578125" style="124" customWidth="1"/>
    <col min="4378" max="4380" width="5.140625" style="124" customWidth="1"/>
    <col min="4381" max="4381" width="1.42578125" style="124" customWidth="1"/>
    <col min="4382" max="4382" width="16" style="124" customWidth="1"/>
    <col min="4383" max="4383" width="6.28515625" style="124" bestFit="1" customWidth="1"/>
    <col min="4384" max="4385" width="6.140625" style="124" customWidth="1"/>
    <col min="4386" max="4386" width="1.42578125" style="124" customWidth="1"/>
    <col min="4387" max="4387" width="6.28515625" style="124" bestFit="1" customWidth="1"/>
    <col min="4388" max="4389" width="5.140625" style="124" customWidth="1"/>
    <col min="4390" max="4390" width="1.42578125" style="124" customWidth="1"/>
    <col min="4391" max="4393" width="5.140625" style="124" customWidth="1"/>
    <col min="4394" max="4394" width="1.42578125" style="124" customWidth="1"/>
    <col min="4395" max="4397" width="5.140625" style="124" customWidth="1"/>
    <col min="4398" max="4398" width="1.42578125" style="124" customWidth="1"/>
    <col min="4399" max="4401" width="5.140625" style="124" customWidth="1"/>
    <col min="4402" max="4402" width="1.42578125" style="124" customWidth="1"/>
    <col min="4403" max="4405" width="5.140625" style="124" customWidth="1"/>
    <col min="4406" max="4406" width="1.42578125" style="124" customWidth="1"/>
    <col min="4407" max="4409" width="5.140625" style="124" customWidth="1"/>
    <col min="4410" max="4608" width="11.42578125" style="124"/>
    <col min="4609" max="4609" width="16" style="124" customWidth="1"/>
    <col min="4610" max="4610" width="7" style="124" bestFit="1" customWidth="1"/>
    <col min="4611" max="4612" width="6.140625" style="124" customWidth="1"/>
    <col min="4613" max="4613" width="1.42578125" style="124" customWidth="1"/>
    <col min="4614" max="4616" width="6" style="124" bestFit="1" customWidth="1"/>
    <col min="4617" max="4617" width="1.42578125" style="124" customWidth="1"/>
    <col min="4618" max="4620" width="6" style="124" bestFit="1" customWidth="1"/>
    <col min="4621" max="4621" width="1.42578125" style="124" customWidth="1"/>
    <col min="4622" max="4624" width="6" style="124" bestFit="1" customWidth="1"/>
    <col min="4625" max="4625" width="1.42578125" style="124" customWidth="1"/>
    <col min="4626" max="4626" width="6" style="124" customWidth="1"/>
    <col min="4627" max="4627" width="6" style="124" bestFit="1" customWidth="1"/>
    <col min="4628" max="4628" width="6" style="124" customWidth="1"/>
    <col min="4629" max="4629" width="1.42578125" style="124" customWidth="1"/>
    <col min="4630" max="4631" width="6" style="124" bestFit="1" customWidth="1"/>
    <col min="4632" max="4632" width="6" style="124" customWidth="1"/>
    <col min="4633" max="4633" width="1.42578125" style="124" customWidth="1"/>
    <col min="4634" max="4636" width="5.140625" style="124" customWidth="1"/>
    <col min="4637" max="4637" width="1.42578125" style="124" customWidth="1"/>
    <col min="4638" max="4638" width="16" style="124" customWidth="1"/>
    <col min="4639" max="4639" width="6.28515625" style="124" bestFit="1" customWidth="1"/>
    <col min="4640" max="4641" width="6.140625" style="124" customWidth="1"/>
    <col min="4642" max="4642" width="1.42578125" style="124" customWidth="1"/>
    <col min="4643" max="4643" width="6.28515625" style="124" bestFit="1" customWidth="1"/>
    <col min="4644" max="4645" width="5.140625" style="124" customWidth="1"/>
    <col min="4646" max="4646" width="1.42578125" style="124" customWidth="1"/>
    <col min="4647" max="4649" width="5.140625" style="124" customWidth="1"/>
    <col min="4650" max="4650" width="1.42578125" style="124" customWidth="1"/>
    <col min="4651" max="4653" width="5.140625" style="124" customWidth="1"/>
    <col min="4654" max="4654" width="1.42578125" style="124" customWidth="1"/>
    <col min="4655" max="4657" width="5.140625" style="124" customWidth="1"/>
    <col min="4658" max="4658" width="1.42578125" style="124" customWidth="1"/>
    <col min="4659" max="4661" width="5.140625" style="124" customWidth="1"/>
    <col min="4662" max="4662" width="1.42578125" style="124" customWidth="1"/>
    <col min="4663" max="4665" width="5.140625" style="124" customWidth="1"/>
    <col min="4666" max="4864" width="11.42578125" style="124"/>
    <col min="4865" max="4865" width="16" style="124" customWidth="1"/>
    <col min="4866" max="4866" width="7" style="124" bestFit="1" customWidth="1"/>
    <col min="4867" max="4868" width="6.140625" style="124" customWidth="1"/>
    <col min="4869" max="4869" width="1.42578125" style="124" customWidth="1"/>
    <col min="4870" max="4872" width="6" style="124" bestFit="1" customWidth="1"/>
    <col min="4873" max="4873" width="1.42578125" style="124" customWidth="1"/>
    <col min="4874" max="4876" width="6" style="124" bestFit="1" customWidth="1"/>
    <col min="4877" max="4877" width="1.42578125" style="124" customWidth="1"/>
    <col min="4878" max="4880" width="6" style="124" bestFit="1" customWidth="1"/>
    <col min="4881" max="4881" width="1.42578125" style="124" customWidth="1"/>
    <col min="4882" max="4882" width="6" style="124" customWidth="1"/>
    <col min="4883" max="4883" width="6" style="124" bestFit="1" customWidth="1"/>
    <col min="4884" max="4884" width="6" style="124" customWidth="1"/>
    <col min="4885" max="4885" width="1.42578125" style="124" customWidth="1"/>
    <col min="4886" max="4887" width="6" style="124" bestFit="1" customWidth="1"/>
    <col min="4888" max="4888" width="6" style="124" customWidth="1"/>
    <col min="4889" max="4889" width="1.42578125" style="124" customWidth="1"/>
    <col min="4890" max="4892" width="5.140625" style="124" customWidth="1"/>
    <col min="4893" max="4893" width="1.42578125" style="124" customWidth="1"/>
    <col min="4894" max="4894" width="16" style="124" customWidth="1"/>
    <col min="4895" max="4895" width="6.28515625" style="124" bestFit="1" customWidth="1"/>
    <col min="4896" max="4897" width="6.140625" style="124" customWidth="1"/>
    <col min="4898" max="4898" width="1.42578125" style="124" customWidth="1"/>
    <col min="4899" max="4899" width="6.28515625" style="124" bestFit="1" customWidth="1"/>
    <col min="4900" max="4901" width="5.140625" style="124" customWidth="1"/>
    <col min="4902" max="4902" width="1.42578125" style="124" customWidth="1"/>
    <col min="4903" max="4905" width="5.140625" style="124" customWidth="1"/>
    <col min="4906" max="4906" width="1.42578125" style="124" customWidth="1"/>
    <col min="4907" max="4909" width="5.140625" style="124" customWidth="1"/>
    <col min="4910" max="4910" width="1.42578125" style="124" customWidth="1"/>
    <col min="4911" max="4913" width="5.140625" style="124" customWidth="1"/>
    <col min="4914" max="4914" width="1.42578125" style="124" customWidth="1"/>
    <col min="4915" max="4917" width="5.140625" style="124" customWidth="1"/>
    <col min="4918" max="4918" width="1.42578125" style="124" customWidth="1"/>
    <col min="4919" max="4921" width="5.140625" style="124" customWidth="1"/>
    <col min="4922" max="5120" width="11.42578125" style="124"/>
    <col min="5121" max="5121" width="16" style="124" customWidth="1"/>
    <col min="5122" max="5122" width="7" style="124" bestFit="1" customWidth="1"/>
    <col min="5123" max="5124" width="6.140625" style="124" customWidth="1"/>
    <col min="5125" max="5125" width="1.42578125" style="124" customWidth="1"/>
    <col min="5126" max="5128" width="6" style="124" bestFit="1" customWidth="1"/>
    <col min="5129" max="5129" width="1.42578125" style="124" customWidth="1"/>
    <col min="5130" max="5132" width="6" style="124" bestFit="1" customWidth="1"/>
    <col min="5133" max="5133" width="1.42578125" style="124" customWidth="1"/>
    <col min="5134" max="5136" width="6" style="124" bestFit="1" customWidth="1"/>
    <col min="5137" max="5137" width="1.42578125" style="124" customWidth="1"/>
    <col min="5138" max="5138" width="6" style="124" customWidth="1"/>
    <col min="5139" max="5139" width="6" style="124" bestFit="1" customWidth="1"/>
    <col min="5140" max="5140" width="6" style="124" customWidth="1"/>
    <col min="5141" max="5141" width="1.42578125" style="124" customWidth="1"/>
    <col min="5142" max="5143" width="6" style="124" bestFit="1" customWidth="1"/>
    <col min="5144" max="5144" width="6" style="124" customWidth="1"/>
    <col min="5145" max="5145" width="1.42578125" style="124" customWidth="1"/>
    <col min="5146" max="5148" width="5.140625" style="124" customWidth="1"/>
    <col min="5149" max="5149" width="1.42578125" style="124" customWidth="1"/>
    <col min="5150" max="5150" width="16" style="124" customWidth="1"/>
    <col min="5151" max="5151" width="6.28515625" style="124" bestFit="1" customWidth="1"/>
    <col min="5152" max="5153" width="6.140625" style="124" customWidth="1"/>
    <col min="5154" max="5154" width="1.42578125" style="124" customWidth="1"/>
    <col min="5155" max="5155" width="6.28515625" style="124" bestFit="1" customWidth="1"/>
    <col min="5156" max="5157" width="5.140625" style="124" customWidth="1"/>
    <col min="5158" max="5158" width="1.42578125" style="124" customWidth="1"/>
    <col min="5159" max="5161" width="5.140625" style="124" customWidth="1"/>
    <col min="5162" max="5162" width="1.42578125" style="124" customWidth="1"/>
    <col min="5163" max="5165" width="5.140625" style="124" customWidth="1"/>
    <col min="5166" max="5166" width="1.42578125" style="124" customWidth="1"/>
    <col min="5167" max="5169" width="5.140625" style="124" customWidth="1"/>
    <col min="5170" max="5170" width="1.42578125" style="124" customWidth="1"/>
    <col min="5171" max="5173" width="5.140625" style="124" customWidth="1"/>
    <col min="5174" max="5174" width="1.42578125" style="124" customWidth="1"/>
    <col min="5175" max="5177" width="5.140625" style="124" customWidth="1"/>
    <col min="5178" max="5376" width="11.42578125" style="124"/>
    <col min="5377" max="5377" width="16" style="124" customWidth="1"/>
    <col min="5378" max="5378" width="7" style="124" bestFit="1" customWidth="1"/>
    <col min="5379" max="5380" width="6.140625" style="124" customWidth="1"/>
    <col min="5381" max="5381" width="1.42578125" style="124" customWidth="1"/>
    <col min="5382" max="5384" width="6" style="124" bestFit="1" customWidth="1"/>
    <col min="5385" max="5385" width="1.42578125" style="124" customWidth="1"/>
    <col min="5386" max="5388" width="6" style="124" bestFit="1" customWidth="1"/>
    <col min="5389" max="5389" width="1.42578125" style="124" customWidth="1"/>
    <col min="5390" max="5392" width="6" style="124" bestFit="1" customWidth="1"/>
    <col min="5393" max="5393" width="1.42578125" style="124" customWidth="1"/>
    <col min="5394" max="5394" width="6" style="124" customWidth="1"/>
    <col min="5395" max="5395" width="6" style="124" bestFit="1" customWidth="1"/>
    <col min="5396" max="5396" width="6" style="124" customWidth="1"/>
    <col min="5397" max="5397" width="1.42578125" style="124" customWidth="1"/>
    <col min="5398" max="5399" width="6" style="124" bestFit="1" customWidth="1"/>
    <col min="5400" max="5400" width="6" style="124" customWidth="1"/>
    <col min="5401" max="5401" width="1.42578125" style="124" customWidth="1"/>
    <col min="5402" max="5404" width="5.140625" style="124" customWidth="1"/>
    <col min="5405" max="5405" width="1.42578125" style="124" customWidth="1"/>
    <col min="5406" max="5406" width="16" style="124" customWidth="1"/>
    <col min="5407" max="5407" width="6.28515625" style="124" bestFit="1" customWidth="1"/>
    <col min="5408" max="5409" width="6.140625" style="124" customWidth="1"/>
    <col min="5410" max="5410" width="1.42578125" style="124" customWidth="1"/>
    <col min="5411" max="5411" width="6.28515625" style="124" bestFit="1" customWidth="1"/>
    <col min="5412" max="5413" width="5.140625" style="124" customWidth="1"/>
    <col min="5414" max="5414" width="1.42578125" style="124" customWidth="1"/>
    <col min="5415" max="5417" width="5.140625" style="124" customWidth="1"/>
    <col min="5418" max="5418" width="1.42578125" style="124" customWidth="1"/>
    <col min="5419" max="5421" width="5.140625" style="124" customWidth="1"/>
    <col min="5422" max="5422" width="1.42578125" style="124" customWidth="1"/>
    <col min="5423" max="5425" width="5.140625" style="124" customWidth="1"/>
    <col min="5426" max="5426" width="1.42578125" style="124" customWidth="1"/>
    <col min="5427" max="5429" width="5.140625" style="124" customWidth="1"/>
    <col min="5430" max="5430" width="1.42578125" style="124" customWidth="1"/>
    <col min="5431" max="5433" width="5.140625" style="124" customWidth="1"/>
    <col min="5434" max="5632" width="11.42578125" style="124"/>
    <col min="5633" max="5633" width="16" style="124" customWidth="1"/>
    <col min="5634" max="5634" width="7" style="124" bestFit="1" customWidth="1"/>
    <col min="5635" max="5636" width="6.140625" style="124" customWidth="1"/>
    <col min="5637" max="5637" width="1.42578125" style="124" customWidth="1"/>
    <col min="5638" max="5640" width="6" style="124" bestFit="1" customWidth="1"/>
    <col min="5641" max="5641" width="1.42578125" style="124" customWidth="1"/>
    <col min="5642" max="5644" width="6" style="124" bestFit="1" customWidth="1"/>
    <col min="5645" max="5645" width="1.42578125" style="124" customWidth="1"/>
    <col min="5646" max="5648" width="6" style="124" bestFit="1" customWidth="1"/>
    <col min="5649" max="5649" width="1.42578125" style="124" customWidth="1"/>
    <col min="5650" max="5650" width="6" style="124" customWidth="1"/>
    <col min="5651" max="5651" width="6" style="124" bestFit="1" customWidth="1"/>
    <col min="5652" max="5652" width="6" style="124" customWidth="1"/>
    <col min="5653" max="5653" width="1.42578125" style="124" customWidth="1"/>
    <col min="5654" max="5655" width="6" style="124" bestFit="1" customWidth="1"/>
    <col min="5656" max="5656" width="6" style="124" customWidth="1"/>
    <col min="5657" max="5657" width="1.42578125" style="124" customWidth="1"/>
    <col min="5658" max="5660" width="5.140625" style="124" customWidth="1"/>
    <col min="5661" max="5661" width="1.42578125" style="124" customWidth="1"/>
    <col min="5662" max="5662" width="16" style="124" customWidth="1"/>
    <col min="5663" max="5663" width="6.28515625" style="124" bestFit="1" customWidth="1"/>
    <col min="5664" max="5665" width="6.140625" style="124" customWidth="1"/>
    <col min="5666" max="5666" width="1.42578125" style="124" customWidth="1"/>
    <col min="5667" max="5667" width="6.28515625" style="124" bestFit="1" customWidth="1"/>
    <col min="5668" max="5669" width="5.140625" style="124" customWidth="1"/>
    <col min="5670" max="5670" width="1.42578125" style="124" customWidth="1"/>
    <col min="5671" max="5673" width="5.140625" style="124" customWidth="1"/>
    <col min="5674" max="5674" width="1.42578125" style="124" customWidth="1"/>
    <col min="5675" max="5677" width="5.140625" style="124" customWidth="1"/>
    <col min="5678" max="5678" width="1.42578125" style="124" customWidth="1"/>
    <col min="5679" max="5681" width="5.140625" style="124" customWidth="1"/>
    <col min="5682" max="5682" width="1.42578125" style="124" customWidth="1"/>
    <col min="5683" max="5685" width="5.140625" style="124" customWidth="1"/>
    <col min="5686" max="5686" width="1.42578125" style="124" customWidth="1"/>
    <col min="5687" max="5689" width="5.140625" style="124" customWidth="1"/>
    <col min="5690" max="5888" width="11.42578125" style="124"/>
    <col min="5889" max="5889" width="16" style="124" customWidth="1"/>
    <col min="5890" max="5890" width="7" style="124" bestFit="1" customWidth="1"/>
    <col min="5891" max="5892" width="6.140625" style="124" customWidth="1"/>
    <col min="5893" max="5893" width="1.42578125" style="124" customWidth="1"/>
    <col min="5894" max="5896" width="6" style="124" bestFit="1" customWidth="1"/>
    <col min="5897" max="5897" width="1.42578125" style="124" customWidth="1"/>
    <col min="5898" max="5900" width="6" style="124" bestFit="1" customWidth="1"/>
    <col min="5901" max="5901" width="1.42578125" style="124" customWidth="1"/>
    <col min="5902" max="5904" width="6" style="124" bestFit="1" customWidth="1"/>
    <col min="5905" max="5905" width="1.42578125" style="124" customWidth="1"/>
    <col min="5906" max="5906" width="6" style="124" customWidth="1"/>
    <col min="5907" max="5907" width="6" style="124" bestFit="1" customWidth="1"/>
    <col min="5908" max="5908" width="6" style="124" customWidth="1"/>
    <col min="5909" max="5909" width="1.42578125" style="124" customWidth="1"/>
    <col min="5910" max="5911" width="6" style="124" bestFit="1" customWidth="1"/>
    <col min="5912" max="5912" width="6" style="124" customWidth="1"/>
    <col min="5913" max="5913" width="1.42578125" style="124" customWidth="1"/>
    <col min="5914" max="5916" width="5.140625" style="124" customWidth="1"/>
    <col min="5917" max="5917" width="1.42578125" style="124" customWidth="1"/>
    <col min="5918" max="5918" width="16" style="124" customWidth="1"/>
    <col min="5919" max="5919" width="6.28515625" style="124" bestFit="1" customWidth="1"/>
    <col min="5920" max="5921" width="6.140625" style="124" customWidth="1"/>
    <col min="5922" max="5922" width="1.42578125" style="124" customWidth="1"/>
    <col min="5923" max="5923" width="6.28515625" style="124" bestFit="1" customWidth="1"/>
    <col min="5924" max="5925" width="5.140625" style="124" customWidth="1"/>
    <col min="5926" max="5926" width="1.42578125" style="124" customWidth="1"/>
    <col min="5927" max="5929" width="5.140625" style="124" customWidth="1"/>
    <col min="5930" max="5930" width="1.42578125" style="124" customWidth="1"/>
    <col min="5931" max="5933" width="5.140625" style="124" customWidth="1"/>
    <col min="5934" max="5934" width="1.42578125" style="124" customWidth="1"/>
    <col min="5935" max="5937" width="5.140625" style="124" customWidth="1"/>
    <col min="5938" max="5938" width="1.42578125" style="124" customWidth="1"/>
    <col min="5939" max="5941" width="5.140625" style="124" customWidth="1"/>
    <col min="5942" max="5942" width="1.42578125" style="124" customWidth="1"/>
    <col min="5943" max="5945" width="5.140625" style="124" customWidth="1"/>
    <col min="5946" max="6144" width="11.42578125" style="124"/>
    <col min="6145" max="6145" width="16" style="124" customWidth="1"/>
    <col min="6146" max="6146" width="7" style="124" bestFit="1" customWidth="1"/>
    <col min="6147" max="6148" width="6.140625" style="124" customWidth="1"/>
    <col min="6149" max="6149" width="1.42578125" style="124" customWidth="1"/>
    <col min="6150" max="6152" width="6" style="124" bestFit="1" customWidth="1"/>
    <col min="6153" max="6153" width="1.42578125" style="124" customWidth="1"/>
    <col min="6154" max="6156" width="6" style="124" bestFit="1" customWidth="1"/>
    <col min="6157" max="6157" width="1.42578125" style="124" customWidth="1"/>
    <col min="6158" max="6160" width="6" style="124" bestFit="1" customWidth="1"/>
    <col min="6161" max="6161" width="1.42578125" style="124" customWidth="1"/>
    <col min="6162" max="6162" width="6" style="124" customWidth="1"/>
    <col min="6163" max="6163" width="6" style="124" bestFit="1" customWidth="1"/>
    <col min="6164" max="6164" width="6" style="124" customWidth="1"/>
    <col min="6165" max="6165" width="1.42578125" style="124" customWidth="1"/>
    <col min="6166" max="6167" width="6" style="124" bestFit="1" customWidth="1"/>
    <col min="6168" max="6168" width="6" style="124" customWidth="1"/>
    <col min="6169" max="6169" width="1.42578125" style="124" customWidth="1"/>
    <col min="6170" max="6172" width="5.140625" style="124" customWidth="1"/>
    <col min="6173" max="6173" width="1.42578125" style="124" customWidth="1"/>
    <col min="6174" max="6174" width="16" style="124" customWidth="1"/>
    <col min="6175" max="6175" width="6.28515625" style="124" bestFit="1" customWidth="1"/>
    <col min="6176" max="6177" width="6.140625" style="124" customWidth="1"/>
    <col min="6178" max="6178" width="1.42578125" style="124" customWidth="1"/>
    <col min="6179" max="6179" width="6.28515625" style="124" bestFit="1" customWidth="1"/>
    <col min="6180" max="6181" width="5.140625" style="124" customWidth="1"/>
    <col min="6182" max="6182" width="1.42578125" style="124" customWidth="1"/>
    <col min="6183" max="6185" width="5.140625" style="124" customWidth="1"/>
    <col min="6186" max="6186" width="1.42578125" style="124" customWidth="1"/>
    <col min="6187" max="6189" width="5.140625" style="124" customWidth="1"/>
    <col min="6190" max="6190" width="1.42578125" style="124" customWidth="1"/>
    <col min="6191" max="6193" width="5.140625" style="124" customWidth="1"/>
    <col min="6194" max="6194" width="1.42578125" style="124" customWidth="1"/>
    <col min="6195" max="6197" width="5.140625" style="124" customWidth="1"/>
    <col min="6198" max="6198" width="1.42578125" style="124" customWidth="1"/>
    <col min="6199" max="6201" width="5.140625" style="124" customWidth="1"/>
    <col min="6202" max="6400" width="11.42578125" style="124"/>
    <col min="6401" max="6401" width="16" style="124" customWidth="1"/>
    <col min="6402" max="6402" width="7" style="124" bestFit="1" customWidth="1"/>
    <col min="6403" max="6404" width="6.140625" style="124" customWidth="1"/>
    <col min="6405" max="6405" width="1.42578125" style="124" customWidth="1"/>
    <col min="6406" max="6408" width="6" style="124" bestFit="1" customWidth="1"/>
    <col min="6409" max="6409" width="1.42578125" style="124" customWidth="1"/>
    <col min="6410" max="6412" width="6" style="124" bestFit="1" customWidth="1"/>
    <col min="6413" max="6413" width="1.42578125" style="124" customWidth="1"/>
    <col min="6414" max="6416" width="6" style="124" bestFit="1" customWidth="1"/>
    <col min="6417" max="6417" width="1.42578125" style="124" customWidth="1"/>
    <col min="6418" max="6418" width="6" style="124" customWidth="1"/>
    <col min="6419" max="6419" width="6" style="124" bestFit="1" customWidth="1"/>
    <col min="6420" max="6420" width="6" style="124" customWidth="1"/>
    <col min="6421" max="6421" width="1.42578125" style="124" customWidth="1"/>
    <col min="6422" max="6423" width="6" style="124" bestFit="1" customWidth="1"/>
    <col min="6424" max="6424" width="6" style="124" customWidth="1"/>
    <col min="6425" max="6425" width="1.42578125" style="124" customWidth="1"/>
    <col min="6426" max="6428" width="5.140625" style="124" customWidth="1"/>
    <col min="6429" max="6429" width="1.42578125" style="124" customWidth="1"/>
    <col min="6430" max="6430" width="16" style="124" customWidth="1"/>
    <col min="6431" max="6431" width="6.28515625" style="124" bestFit="1" customWidth="1"/>
    <col min="6432" max="6433" width="6.140625" style="124" customWidth="1"/>
    <col min="6434" max="6434" width="1.42578125" style="124" customWidth="1"/>
    <col min="6435" max="6435" width="6.28515625" style="124" bestFit="1" customWidth="1"/>
    <col min="6436" max="6437" width="5.140625" style="124" customWidth="1"/>
    <col min="6438" max="6438" width="1.42578125" style="124" customWidth="1"/>
    <col min="6439" max="6441" width="5.140625" style="124" customWidth="1"/>
    <col min="6442" max="6442" width="1.42578125" style="124" customWidth="1"/>
    <col min="6443" max="6445" width="5.140625" style="124" customWidth="1"/>
    <col min="6446" max="6446" width="1.42578125" style="124" customWidth="1"/>
    <col min="6447" max="6449" width="5.140625" style="124" customWidth="1"/>
    <col min="6450" max="6450" width="1.42578125" style="124" customWidth="1"/>
    <col min="6451" max="6453" width="5.140625" style="124" customWidth="1"/>
    <col min="6454" max="6454" width="1.42578125" style="124" customWidth="1"/>
    <col min="6455" max="6457" width="5.140625" style="124" customWidth="1"/>
    <col min="6458" max="6656" width="11.42578125" style="124"/>
    <col min="6657" max="6657" width="16" style="124" customWidth="1"/>
    <col min="6658" max="6658" width="7" style="124" bestFit="1" customWidth="1"/>
    <col min="6659" max="6660" width="6.140625" style="124" customWidth="1"/>
    <col min="6661" max="6661" width="1.42578125" style="124" customWidth="1"/>
    <col min="6662" max="6664" width="6" style="124" bestFit="1" customWidth="1"/>
    <col min="6665" max="6665" width="1.42578125" style="124" customWidth="1"/>
    <col min="6666" max="6668" width="6" style="124" bestFit="1" customWidth="1"/>
    <col min="6669" max="6669" width="1.42578125" style="124" customWidth="1"/>
    <col min="6670" max="6672" width="6" style="124" bestFit="1" customWidth="1"/>
    <col min="6673" max="6673" width="1.42578125" style="124" customWidth="1"/>
    <col min="6674" max="6674" width="6" style="124" customWidth="1"/>
    <col min="6675" max="6675" width="6" style="124" bestFit="1" customWidth="1"/>
    <col min="6676" max="6676" width="6" style="124" customWidth="1"/>
    <col min="6677" max="6677" width="1.42578125" style="124" customWidth="1"/>
    <col min="6678" max="6679" width="6" style="124" bestFit="1" customWidth="1"/>
    <col min="6680" max="6680" width="6" style="124" customWidth="1"/>
    <col min="6681" max="6681" width="1.42578125" style="124" customWidth="1"/>
    <col min="6682" max="6684" width="5.140625" style="124" customWidth="1"/>
    <col min="6685" max="6685" width="1.42578125" style="124" customWidth="1"/>
    <col min="6686" max="6686" width="16" style="124" customWidth="1"/>
    <col min="6687" max="6687" width="6.28515625" style="124" bestFit="1" customWidth="1"/>
    <col min="6688" max="6689" width="6.140625" style="124" customWidth="1"/>
    <col min="6690" max="6690" width="1.42578125" style="124" customWidth="1"/>
    <col min="6691" max="6691" width="6.28515625" style="124" bestFit="1" customWidth="1"/>
    <col min="6692" max="6693" width="5.140625" style="124" customWidth="1"/>
    <col min="6694" max="6694" width="1.42578125" style="124" customWidth="1"/>
    <col min="6695" max="6697" width="5.140625" style="124" customWidth="1"/>
    <col min="6698" max="6698" width="1.42578125" style="124" customWidth="1"/>
    <col min="6699" max="6701" width="5.140625" style="124" customWidth="1"/>
    <col min="6702" max="6702" width="1.42578125" style="124" customWidth="1"/>
    <col min="6703" max="6705" width="5.140625" style="124" customWidth="1"/>
    <col min="6706" max="6706" width="1.42578125" style="124" customWidth="1"/>
    <col min="6707" max="6709" width="5.140625" style="124" customWidth="1"/>
    <col min="6710" max="6710" width="1.42578125" style="124" customWidth="1"/>
    <col min="6711" max="6713" width="5.140625" style="124" customWidth="1"/>
    <col min="6714" max="6912" width="11.42578125" style="124"/>
    <col min="6913" max="6913" width="16" style="124" customWidth="1"/>
    <col min="6914" max="6914" width="7" style="124" bestFit="1" customWidth="1"/>
    <col min="6915" max="6916" width="6.140625" style="124" customWidth="1"/>
    <col min="6917" max="6917" width="1.42578125" style="124" customWidth="1"/>
    <col min="6918" max="6920" width="6" style="124" bestFit="1" customWidth="1"/>
    <col min="6921" max="6921" width="1.42578125" style="124" customWidth="1"/>
    <col min="6922" max="6924" width="6" style="124" bestFit="1" customWidth="1"/>
    <col min="6925" max="6925" width="1.42578125" style="124" customWidth="1"/>
    <col min="6926" max="6928" width="6" style="124" bestFit="1" customWidth="1"/>
    <col min="6929" max="6929" width="1.42578125" style="124" customWidth="1"/>
    <col min="6930" max="6930" width="6" style="124" customWidth="1"/>
    <col min="6931" max="6931" width="6" style="124" bestFit="1" customWidth="1"/>
    <col min="6932" max="6932" width="6" style="124" customWidth="1"/>
    <col min="6933" max="6933" width="1.42578125" style="124" customWidth="1"/>
    <col min="6934" max="6935" width="6" style="124" bestFit="1" customWidth="1"/>
    <col min="6936" max="6936" width="6" style="124" customWidth="1"/>
    <col min="6937" max="6937" width="1.42578125" style="124" customWidth="1"/>
    <col min="6938" max="6940" width="5.140625" style="124" customWidth="1"/>
    <col min="6941" max="6941" width="1.42578125" style="124" customWidth="1"/>
    <col min="6942" max="6942" width="16" style="124" customWidth="1"/>
    <col min="6943" max="6943" width="6.28515625" style="124" bestFit="1" customWidth="1"/>
    <col min="6944" max="6945" width="6.140625" style="124" customWidth="1"/>
    <col min="6946" max="6946" width="1.42578125" style="124" customWidth="1"/>
    <col min="6947" max="6947" width="6.28515625" style="124" bestFit="1" customWidth="1"/>
    <col min="6948" max="6949" width="5.140625" style="124" customWidth="1"/>
    <col min="6950" max="6950" width="1.42578125" style="124" customWidth="1"/>
    <col min="6951" max="6953" width="5.140625" style="124" customWidth="1"/>
    <col min="6954" max="6954" width="1.42578125" style="124" customWidth="1"/>
    <col min="6955" max="6957" width="5.140625" style="124" customWidth="1"/>
    <col min="6958" max="6958" width="1.42578125" style="124" customWidth="1"/>
    <col min="6959" max="6961" width="5.140625" style="124" customWidth="1"/>
    <col min="6962" max="6962" width="1.42578125" style="124" customWidth="1"/>
    <col min="6963" max="6965" width="5.140625" style="124" customWidth="1"/>
    <col min="6966" max="6966" width="1.42578125" style="124" customWidth="1"/>
    <col min="6967" max="6969" width="5.140625" style="124" customWidth="1"/>
    <col min="6970" max="7168" width="11.42578125" style="124"/>
    <col min="7169" max="7169" width="16" style="124" customWidth="1"/>
    <col min="7170" max="7170" width="7" style="124" bestFit="1" customWidth="1"/>
    <col min="7171" max="7172" width="6.140625" style="124" customWidth="1"/>
    <col min="7173" max="7173" width="1.42578125" style="124" customWidth="1"/>
    <col min="7174" max="7176" width="6" style="124" bestFit="1" customWidth="1"/>
    <col min="7177" max="7177" width="1.42578125" style="124" customWidth="1"/>
    <col min="7178" max="7180" width="6" style="124" bestFit="1" customWidth="1"/>
    <col min="7181" max="7181" width="1.42578125" style="124" customWidth="1"/>
    <col min="7182" max="7184" width="6" style="124" bestFit="1" customWidth="1"/>
    <col min="7185" max="7185" width="1.42578125" style="124" customWidth="1"/>
    <col min="7186" max="7186" width="6" style="124" customWidth="1"/>
    <col min="7187" max="7187" width="6" style="124" bestFit="1" customWidth="1"/>
    <col min="7188" max="7188" width="6" style="124" customWidth="1"/>
    <col min="7189" max="7189" width="1.42578125" style="124" customWidth="1"/>
    <col min="7190" max="7191" width="6" style="124" bestFit="1" customWidth="1"/>
    <col min="7192" max="7192" width="6" style="124" customWidth="1"/>
    <col min="7193" max="7193" width="1.42578125" style="124" customWidth="1"/>
    <col min="7194" max="7196" width="5.140625" style="124" customWidth="1"/>
    <col min="7197" max="7197" width="1.42578125" style="124" customWidth="1"/>
    <col min="7198" max="7198" width="16" style="124" customWidth="1"/>
    <col min="7199" max="7199" width="6.28515625" style="124" bestFit="1" customWidth="1"/>
    <col min="7200" max="7201" width="6.140625" style="124" customWidth="1"/>
    <col min="7202" max="7202" width="1.42578125" style="124" customWidth="1"/>
    <col min="7203" max="7203" width="6.28515625" style="124" bestFit="1" customWidth="1"/>
    <col min="7204" max="7205" width="5.140625" style="124" customWidth="1"/>
    <col min="7206" max="7206" width="1.42578125" style="124" customWidth="1"/>
    <col min="7207" max="7209" width="5.140625" style="124" customWidth="1"/>
    <col min="7210" max="7210" width="1.42578125" style="124" customWidth="1"/>
    <col min="7211" max="7213" width="5.140625" style="124" customWidth="1"/>
    <col min="7214" max="7214" width="1.42578125" style="124" customWidth="1"/>
    <col min="7215" max="7217" width="5.140625" style="124" customWidth="1"/>
    <col min="7218" max="7218" width="1.42578125" style="124" customWidth="1"/>
    <col min="7219" max="7221" width="5.140625" style="124" customWidth="1"/>
    <col min="7222" max="7222" width="1.42578125" style="124" customWidth="1"/>
    <col min="7223" max="7225" width="5.140625" style="124" customWidth="1"/>
    <col min="7226" max="7424" width="11.42578125" style="124"/>
    <col min="7425" max="7425" width="16" style="124" customWidth="1"/>
    <col min="7426" max="7426" width="7" style="124" bestFit="1" customWidth="1"/>
    <col min="7427" max="7428" width="6.140625" style="124" customWidth="1"/>
    <col min="7429" max="7429" width="1.42578125" style="124" customWidth="1"/>
    <col min="7430" max="7432" width="6" style="124" bestFit="1" customWidth="1"/>
    <col min="7433" max="7433" width="1.42578125" style="124" customWidth="1"/>
    <col min="7434" max="7436" width="6" style="124" bestFit="1" customWidth="1"/>
    <col min="7437" max="7437" width="1.42578125" style="124" customWidth="1"/>
    <col min="7438" max="7440" width="6" style="124" bestFit="1" customWidth="1"/>
    <col min="7441" max="7441" width="1.42578125" style="124" customWidth="1"/>
    <col min="7442" max="7442" width="6" style="124" customWidth="1"/>
    <col min="7443" max="7443" width="6" style="124" bestFit="1" customWidth="1"/>
    <col min="7444" max="7444" width="6" style="124" customWidth="1"/>
    <col min="7445" max="7445" width="1.42578125" style="124" customWidth="1"/>
    <col min="7446" max="7447" width="6" style="124" bestFit="1" customWidth="1"/>
    <col min="7448" max="7448" width="6" style="124" customWidth="1"/>
    <col min="7449" max="7449" width="1.42578125" style="124" customWidth="1"/>
    <col min="7450" max="7452" width="5.140625" style="124" customWidth="1"/>
    <col min="7453" max="7453" width="1.42578125" style="124" customWidth="1"/>
    <col min="7454" max="7454" width="16" style="124" customWidth="1"/>
    <col min="7455" max="7455" width="6.28515625" style="124" bestFit="1" customWidth="1"/>
    <col min="7456" max="7457" width="6.140625" style="124" customWidth="1"/>
    <col min="7458" max="7458" width="1.42578125" style="124" customWidth="1"/>
    <col min="7459" max="7459" width="6.28515625" style="124" bestFit="1" customWidth="1"/>
    <col min="7460" max="7461" width="5.140625" style="124" customWidth="1"/>
    <col min="7462" max="7462" width="1.42578125" style="124" customWidth="1"/>
    <col min="7463" max="7465" width="5.140625" style="124" customWidth="1"/>
    <col min="7466" max="7466" width="1.42578125" style="124" customWidth="1"/>
    <col min="7467" max="7469" width="5.140625" style="124" customWidth="1"/>
    <col min="7470" max="7470" width="1.42578125" style="124" customWidth="1"/>
    <col min="7471" max="7473" width="5.140625" style="124" customWidth="1"/>
    <col min="7474" max="7474" width="1.42578125" style="124" customWidth="1"/>
    <col min="7475" max="7477" width="5.140625" style="124" customWidth="1"/>
    <col min="7478" max="7478" width="1.42578125" style="124" customWidth="1"/>
    <col min="7479" max="7481" width="5.140625" style="124" customWidth="1"/>
    <col min="7482" max="7680" width="11.42578125" style="124"/>
    <col min="7681" max="7681" width="16" style="124" customWidth="1"/>
    <col min="7682" max="7682" width="7" style="124" bestFit="1" customWidth="1"/>
    <col min="7683" max="7684" width="6.140625" style="124" customWidth="1"/>
    <col min="7685" max="7685" width="1.42578125" style="124" customWidth="1"/>
    <col min="7686" max="7688" width="6" style="124" bestFit="1" customWidth="1"/>
    <col min="7689" max="7689" width="1.42578125" style="124" customWidth="1"/>
    <col min="7690" max="7692" width="6" style="124" bestFit="1" customWidth="1"/>
    <col min="7693" max="7693" width="1.42578125" style="124" customWidth="1"/>
    <col min="7694" max="7696" width="6" style="124" bestFit="1" customWidth="1"/>
    <col min="7697" max="7697" width="1.42578125" style="124" customWidth="1"/>
    <col min="7698" max="7698" width="6" style="124" customWidth="1"/>
    <col min="7699" max="7699" width="6" style="124" bestFit="1" customWidth="1"/>
    <col min="7700" max="7700" width="6" style="124" customWidth="1"/>
    <col min="7701" max="7701" width="1.42578125" style="124" customWidth="1"/>
    <col min="7702" max="7703" width="6" style="124" bestFit="1" customWidth="1"/>
    <col min="7704" max="7704" width="6" style="124" customWidth="1"/>
    <col min="7705" max="7705" width="1.42578125" style="124" customWidth="1"/>
    <col min="7706" max="7708" width="5.140625" style="124" customWidth="1"/>
    <col min="7709" max="7709" width="1.42578125" style="124" customWidth="1"/>
    <col min="7710" max="7710" width="16" style="124" customWidth="1"/>
    <col min="7711" max="7711" width="6.28515625" style="124" bestFit="1" customWidth="1"/>
    <col min="7712" max="7713" width="6.140625" style="124" customWidth="1"/>
    <col min="7714" max="7714" width="1.42578125" style="124" customWidth="1"/>
    <col min="7715" max="7715" width="6.28515625" style="124" bestFit="1" customWidth="1"/>
    <col min="7716" max="7717" width="5.140625" style="124" customWidth="1"/>
    <col min="7718" max="7718" width="1.42578125" style="124" customWidth="1"/>
    <col min="7719" max="7721" width="5.140625" style="124" customWidth="1"/>
    <col min="7722" max="7722" width="1.42578125" style="124" customWidth="1"/>
    <col min="7723" max="7725" width="5.140625" style="124" customWidth="1"/>
    <col min="7726" max="7726" width="1.42578125" style="124" customWidth="1"/>
    <col min="7727" max="7729" width="5.140625" style="124" customWidth="1"/>
    <col min="7730" max="7730" width="1.42578125" style="124" customWidth="1"/>
    <col min="7731" max="7733" width="5.140625" style="124" customWidth="1"/>
    <col min="7734" max="7734" width="1.42578125" style="124" customWidth="1"/>
    <col min="7735" max="7737" width="5.140625" style="124" customWidth="1"/>
    <col min="7738" max="7936" width="11.42578125" style="124"/>
    <col min="7937" max="7937" width="16" style="124" customWidth="1"/>
    <col min="7938" max="7938" width="7" style="124" bestFit="1" customWidth="1"/>
    <col min="7939" max="7940" width="6.140625" style="124" customWidth="1"/>
    <col min="7941" max="7941" width="1.42578125" style="124" customWidth="1"/>
    <col min="7942" max="7944" width="6" style="124" bestFit="1" customWidth="1"/>
    <col min="7945" max="7945" width="1.42578125" style="124" customWidth="1"/>
    <col min="7946" max="7948" width="6" style="124" bestFit="1" customWidth="1"/>
    <col min="7949" max="7949" width="1.42578125" style="124" customWidth="1"/>
    <col min="7950" max="7952" width="6" style="124" bestFit="1" customWidth="1"/>
    <col min="7953" max="7953" width="1.42578125" style="124" customWidth="1"/>
    <col min="7954" max="7954" width="6" style="124" customWidth="1"/>
    <col min="7955" max="7955" width="6" style="124" bestFit="1" customWidth="1"/>
    <col min="7956" max="7956" width="6" style="124" customWidth="1"/>
    <col min="7957" max="7957" width="1.42578125" style="124" customWidth="1"/>
    <col min="7958" max="7959" width="6" style="124" bestFit="1" customWidth="1"/>
    <col min="7960" max="7960" width="6" style="124" customWidth="1"/>
    <col min="7961" max="7961" width="1.42578125" style="124" customWidth="1"/>
    <col min="7962" max="7964" width="5.140625" style="124" customWidth="1"/>
    <col min="7965" max="7965" width="1.42578125" style="124" customWidth="1"/>
    <col min="7966" max="7966" width="16" style="124" customWidth="1"/>
    <col min="7967" max="7967" width="6.28515625" style="124" bestFit="1" customWidth="1"/>
    <col min="7968" max="7969" width="6.140625" style="124" customWidth="1"/>
    <col min="7970" max="7970" width="1.42578125" style="124" customWidth="1"/>
    <col min="7971" max="7971" width="6.28515625" style="124" bestFit="1" customWidth="1"/>
    <col min="7972" max="7973" width="5.140625" style="124" customWidth="1"/>
    <col min="7974" max="7974" width="1.42578125" style="124" customWidth="1"/>
    <col min="7975" max="7977" width="5.140625" style="124" customWidth="1"/>
    <col min="7978" max="7978" width="1.42578125" style="124" customWidth="1"/>
    <col min="7979" max="7981" width="5.140625" style="124" customWidth="1"/>
    <col min="7982" max="7982" width="1.42578125" style="124" customWidth="1"/>
    <col min="7983" max="7985" width="5.140625" style="124" customWidth="1"/>
    <col min="7986" max="7986" width="1.42578125" style="124" customWidth="1"/>
    <col min="7987" max="7989" width="5.140625" style="124" customWidth="1"/>
    <col min="7990" max="7990" width="1.42578125" style="124" customWidth="1"/>
    <col min="7991" max="7993" width="5.140625" style="124" customWidth="1"/>
    <col min="7994" max="8192" width="11.42578125" style="124"/>
    <col min="8193" max="8193" width="16" style="124" customWidth="1"/>
    <col min="8194" max="8194" width="7" style="124" bestFit="1" customWidth="1"/>
    <col min="8195" max="8196" width="6.140625" style="124" customWidth="1"/>
    <col min="8197" max="8197" width="1.42578125" style="124" customWidth="1"/>
    <col min="8198" max="8200" width="6" style="124" bestFit="1" customWidth="1"/>
    <col min="8201" max="8201" width="1.42578125" style="124" customWidth="1"/>
    <col min="8202" max="8204" width="6" style="124" bestFit="1" customWidth="1"/>
    <col min="8205" max="8205" width="1.42578125" style="124" customWidth="1"/>
    <col min="8206" max="8208" width="6" style="124" bestFit="1" customWidth="1"/>
    <col min="8209" max="8209" width="1.42578125" style="124" customWidth="1"/>
    <col min="8210" max="8210" width="6" style="124" customWidth="1"/>
    <col min="8211" max="8211" width="6" style="124" bestFit="1" customWidth="1"/>
    <col min="8212" max="8212" width="6" style="124" customWidth="1"/>
    <col min="8213" max="8213" width="1.42578125" style="124" customWidth="1"/>
    <col min="8214" max="8215" width="6" style="124" bestFit="1" customWidth="1"/>
    <col min="8216" max="8216" width="6" style="124" customWidth="1"/>
    <col min="8217" max="8217" width="1.42578125" style="124" customWidth="1"/>
    <col min="8218" max="8220" width="5.140625" style="124" customWidth="1"/>
    <col min="8221" max="8221" width="1.42578125" style="124" customWidth="1"/>
    <col min="8222" max="8222" width="16" style="124" customWidth="1"/>
    <col min="8223" max="8223" width="6.28515625" style="124" bestFit="1" customWidth="1"/>
    <col min="8224" max="8225" width="6.140625" style="124" customWidth="1"/>
    <col min="8226" max="8226" width="1.42578125" style="124" customWidth="1"/>
    <col min="8227" max="8227" width="6.28515625" style="124" bestFit="1" customWidth="1"/>
    <col min="8228" max="8229" width="5.140625" style="124" customWidth="1"/>
    <col min="8230" max="8230" width="1.42578125" style="124" customWidth="1"/>
    <col min="8231" max="8233" width="5.140625" style="124" customWidth="1"/>
    <col min="8234" max="8234" width="1.42578125" style="124" customWidth="1"/>
    <col min="8235" max="8237" width="5.140625" style="124" customWidth="1"/>
    <col min="8238" max="8238" width="1.42578125" style="124" customWidth="1"/>
    <col min="8239" max="8241" width="5.140625" style="124" customWidth="1"/>
    <col min="8242" max="8242" width="1.42578125" style="124" customWidth="1"/>
    <col min="8243" max="8245" width="5.140625" style="124" customWidth="1"/>
    <col min="8246" max="8246" width="1.42578125" style="124" customWidth="1"/>
    <col min="8247" max="8249" width="5.140625" style="124" customWidth="1"/>
    <col min="8250" max="8448" width="11.42578125" style="124"/>
    <col min="8449" max="8449" width="16" style="124" customWidth="1"/>
    <col min="8450" max="8450" width="7" style="124" bestFit="1" customWidth="1"/>
    <col min="8451" max="8452" width="6.140625" style="124" customWidth="1"/>
    <col min="8453" max="8453" width="1.42578125" style="124" customWidth="1"/>
    <col min="8454" max="8456" width="6" style="124" bestFit="1" customWidth="1"/>
    <col min="8457" max="8457" width="1.42578125" style="124" customWidth="1"/>
    <col min="8458" max="8460" width="6" style="124" bestFit="1" customWidth="1"/>
    <col min="8461" max="8461" width="1.42578125" style="124" customWidth="1"/>
    <col min="8462" max="8464" width="6" style="124" bestFit="1" customWidth="1"/>
    <col min="8465" max="8465" width="1.42578125" style="124" customWidth="1"/>
    <col min="8466" max="8466" width="6" style="124" customWidth="1"/>
    <col min="8467" max="8467" width="6" style="124" bestFit="1" customWidth="1"/>
    <col min="8468" max="8468" width="6" style="124" customWidth="1"/>
    <col min="8469" max="8469" width="1.42578125" style="124" customWidth="1"/>
    <col min="8470" max="8471" width="6" style="124" bestFit="1" customWidth="1"/>
    <col min="8472" max="8472" width="6" style="124" customWidth="1"/>
    <col min="8473" max="8473" width="1.42578125" style="124" customWidth="1"/>
    <col min="8474" max="8476" width="5.140625" style="124" customWidth="1"/>
    <col min="8477" max="8477" width="1.42578125" style="124" customWidth="1"/>
    <col min="8478" max="8478" width="16" style="124" customWidth="1"/>
    <col min="8479" max="8479" width="6.28515625" style="124" bestFit="1" customWidth="1"/>
    <col min="8480" max="8481" width="6.140625" style="124" customWidth="1"/>
    <col min="8482" max="8482" width="1.42578125" style="124" customWidth="1"/>
    <col min="8483" max="8483" width="6.28515625" style="124" bestFit="1" customWidth="1"/>
    <col min="8484" max="8485" width="5.140625" style="124" customWidth="1"/>
    <col min="8486" max="8486" width="1.42578125" style="124" customWidth="1"/>
    <col min="8487" max="8489" width="5.140625" style="124" customWidth="1"/>
    <col min="8490" max="8490" width="1.42578125" style="124" customWidth="1"/>
    <col min="8491" max="8493" width="5.140625" style="124" customWidth="1"/>
    <col min="8494" max="8494" width="1.42578125" style="124" customWidth="1"/>
    <col min="8495" max="8497" width="5.140625" style="124" customWidth="1"/>
    <col min="8498" max="8498" width="1.42578125" style="124" customWidth="1"/>
    <col min="8499" max="8501" width="5.140625" style="124" customWidth="1"/>
    <col min="8502" max="8502" width="1.42578125" style="124" customWidth="1"/>
    <col min="8503" max="8505" width="5.140625" style="124" customWidth="1"/>
    <col min="8506" max="8704" width="11.42578125" style="124"/>
    <col min="8705" max="8705" width="16" style="124" customWidth="1"/>
    <col min="8706" max="8706" width="7" style="124" bestFit="1" customWidth="1"/>
    <col min="8707" max="8708" width="6.140625" style="124" customWidth="1"/>
    <col min="8709" max="8709" width="1.42578125" style="124" customWidth="1"/>
    <col min="8710" max="8712" width="6" style="124" bestFit="1" customWidth="1"/>
    <col min="8713" max="8713" width="1.42578125" style="124" customWidth="1"/>
    <col min="8714" max="8716" width="6" style="124" bestFit="1" customWidth="1"/>
    <col min="8717" max="8717" width="1.42578125" style="124" customWidth="1"/>
    <col min="8718" max="8720" width="6" style="124" bestFit="1" customWidth="1"/>
    <col min="8721" max="8721" width="1.42578125" style="124" customWidth="1"/>
    <col min="8722" max="8722" width="6" style="124" customWidth="1"/>
    <col min="8723" max="8723" width="6" style="124" bestFit="1" customWidth="1"/>
    <col min="8724" max="8724" width="6" style="124" customWidth="1"/>
    <col min="8725" max="8725" width="1.42578125" style="124" customWidth="1"/>
    <col min="8726" max="8727" width="6" style="124" bestFit="1" customWidth="1"/>
    <col min="8728" max="8728" width="6" style="124" customWidth="1"/>
    <col min="8729" max="8729" width="1.42578125" style="124" customWidth="1"/>
    <col min="8730" max="8732" width="5.140625" style="124" customWidth="1"/>
    <col min="8733" max="8733" width="1.42578125" style="124" customWidth="1"/>
    <col min="8734" max="8734" width="16" style="124" customWidth="1"/>
    <col min="8735" max="8735" width="6.28515625" style="124" bestFit="1" customWidth="1"/>
    <col min="8736" max="8737" width="6.140625" style="124" customWidth="1"/>
    <col min="8738" max="8738" width="1.42578125" style="124" customWidth="1"/>
    <col min="8739" max="8739" width="6.28515625" style="124" bestFit="1" customWidth="1"/>
    <col min="8740" max="8741" width="5.140625" style="124" customWidth="1"/>
    <col min="8742" max="8742" width="1.42578125" style="124" customWidth="1"/>
    <col min="8743" max="8745" width="5.140625" style="124" customWidth="1"/>
    <col min="8746" max="8746" width="1.42578125" style="124" customWidth="1"/>
    <col min="8747" max="8749" width="5.140625" style="124" customWidth="1"/>
    <col min="8750" max="8750" width="1.42578125" style="124" customWidth="1"/>
    <col min="8751" max="8753" width="5.140625" style="124" customWidth="1"/>
    <col min="8754" max="8754" width="1.42578125" style="124" customWidth="1"/>
    <col min="8755" max="8757" width="5.140625" style="124" customWidth="1"/>
    <col min="8758" max="8758" width="1.42578125" style="124" customWidth="1"/>
    <col min="8759" max="8761" width="5.140625" style="124" customWidth="1"/>
    <col min="8762" max="8960" width="11.42578125" style="124"/>
    <col min="8961" max="8961" width="16" style="124" customWidth="1"/>
    <col min="8962" max="8962" width="7" style="124" bestFit="1" customWidth="1"/>
    <col min="8963" max="8964" width="6.140625" style="124" customWidth="1"/>
    <col min="8965" max="8965" width="1.42578125" style="124" customWidth="1"/>
    <col min="8966" max="8968" width="6" style="124" bestFit="1" customWidth="1"/>
    <col min="8969" max="8969" width="1.42578125" style="124" customWidth="1"/>
    <col min="8970" max="8972" width="6" style="124" bestFit="1" customWidth="1"/>
    <col min="8973" max="8973" width="1.42578125" style="124" customWidth="1"/>
    <col min="8974" max="8976" width="6" style="124" bestFit="1" customWidth="1"/>
    <col min="8977" max="8977" width="1.42578125" style="124" customWidth="1"/>
    <col min="8978" max="8978" width="6" style="124" customWidth="1"/>
    <col min="8979" max="8979" width="6" style="124" bestFit="1" customWidth="1"/>
    <col min="8980" max="8980" width="6" style="124" customWidth="1"/>
    <col min="8981" max="8981" width="1.42578125" style="124" customWidth="1"/>
    <col min="8982" max="8983" width="6" style="124" bestFit="1" customWidth="1"/>
    <col min="8984" max="8984" width="6" style="124" customWidth="1"/>
    <col min="8985" max="8985" width="1.42578125" style="124" customWidth="1"/>
    <col min="8986" max="8988" width="5.140625" style="124" customWidth="1"/>
    <col min="8989" max="8989" width="1.42578125" style="124" customWidth="1"/>
    <col min="8990" max="8990" width="16" style="124" customWidth="1"/>
    <col min="8991" max="8991" width="6.28515625" style="124" bestFit="1" customWidth="1"/>
    <col min="8992" max="8993" width="6.140625" style="124" customWidth="1"/>
    <col min="8994" max="8994" width="1.42578125" style="124" customWidth="1"/>
    <col min="8995" max="8995" width="6.28515625" style="124" bestFit="1" customWidth="1"/>
    <col min="8996" max="8997" width="5.140625" style="124" customWidth="1"/>
    <col min="8998" max="8998" width="1.42578125" style="124" customWidth="1"/>
    <col min="8999" max="9001" width="5.140625" style="124" customWidth="1"/>
    <col min="9002" max="9002" width="1.42578125" style="124" customWidth="1"/>
    <col min="9003" max="9005" width="5.140625" style="124" customWidth="1"/>
    <col min="9006" max="9006" width="1.42578125" style="124" customWidth="1"/>
    <col min="9007" max="9009" width="5.140625" style="124" customWidth="1"/>
    <col min="9010" max="9010" width="1.42578125" style="124" customWidth="1"/>
    <col min="9011" max="9013" width="5.140625" style="124" customWidth="1"/>
    <col min="9014" max="9014" width="1.42578125" style="124" customWidth="1"/>
    <col min="9015" max="9017" width="5.140625" style="124" customWidth="1"/>
    <col min="9018" max="9216" width="11.42578125" style="124"/>
    <col min="9217" max="9217" width="16" style="124" customWidth="1"/>
    <col min="9218" max="9218" width="7" style="124" bestFit="1" customWidth="1"/>
    <col min="9219" max="9220" width="6.140625" style="124" customWidth="1"/>
    <col min="9221" max="9221" width="1.42578125" style="124" customWidth="1"/>
    <col min="9222" max="9224" width="6" style="124" bestFit="1" customWidth="1"/>
    <col min="9225" max="9225" width="1.42578125" style="124" customWidth="1"/>
    <col min="9226" max="9228" width="6" style="124" bestFit="1" customWidth="1"/>
    <col min="9229" max="9229" width="1.42578125" style="124" customWidth="1"/>
    <col min="9230" max="9232" width="6" style="124" bestFit="1" customWidth="1"/>
    <col min="9233" max="9233" width="1.42578125" style="124" customWidth="1"/>
    <col min="9234" max="9234" width="6" style="124" customWidth="1"/>
    <col min="9235" max="9235" width="6" style="124" bestFit="1" customWidth="1"/>
    <col min="9236" max="9236" width="6" style="124" customWidth="1"/>
    <col min="9237" max="9237" width="1.42578125" style="124" customWidth="1"/>
    <col min="9238" max="9239" width="6" style="124" bestFit="1" customWidth="1"/>
    <col min="9240" max="9240" width="6" style="124" customWidth="1"/>
    <col min="9241" max="9241" width="1.42578125" style="124" customWidth="1"/>
    <col min="9242" max="9244" width="5.140625" style="124" customWidth="1"/>
    <col min="9245" max="9245" width="1.42578125" style="124" customWidth="1"/>
    <col min="9246" max="9246" width="16" style="124" customWidth="1"/>
    <col min="9247" max="9247" width="6.28515625" style="124" bestFit="1" customWidth="1"/>
    <col min="9248" max="9249" width="6.140625" style="124" customWidth="1"/>
    <col min="9250" max="9250" width="1.42578125" style="124" customWidth="1"/>
    <col min="9251" max="9251" width="6.28515625" style="124" bestFit="1" customWidth="1"/>
    <col min="9252" max="9253" width="5.140625" style="124" customWidth="1"/>
    <col min="9254" max="9254" width="1.42578125" style="124" customWidth="1"/>
    <col min="9255" max="9257" width="5.140625" style="124" customWidth="1"/>
    <col min="9258" max="9258" width="1.42578125" style="124" customWidth="1"/>
    <col min="9259" max="9261" width="5.140625" style="124" customWidth="1"/>
    <col min="9262" max="9262" width="1.42578125" style="124" customWidth="1"/>
    <col min="9263" max="9265" width="5.140625" style="124" customWidth="1"/>
    <col min="9266" max="9266" width="1.42578125" style="124" customWidth="1"/>
    <col min="9267" max="9269" width="5.140625" style="124" customWidth="1"/>
    <col min="9270" max="9270" width="1.42578125" style="124" customWidth="1"/>
    <col min="9271" max="9273" width="5.140625" style="124" customWidth="1"/>
    <col min="9274" max="9472" width="11.42578125" style="124"/>
    <col min="9473" max="9473" width="16" style="124" customWidth="1"/>
    <col min="9474" max="9474" width="7" style="124" bestFit="1" customWidth="1"/>
    <col min="9475" max="9476" width="6.140625" style="124" customWidth="1"/>
    <col min="9477" max="9477" width="1.42578125" style="124" customWidth="1"/>
    <col min="9478" max="9480" width="6" style="124" bestFit="1" customWidth="1"/>
    <col min="9481" max="9481" width="1.42578125" style="124" customWidth="1"/>
    <col min="9482" max="9484" width="6" style="124" bestFit="1" customWidth="1"/>
    <col min="9485" max="9485" width="1.42578125" style="124" customWidth="1"/>
    <col min="9486" max="9488" width="6" style="124" bestFit="1" customWidth="1"/>
    <col min="9489" max="9489" width="1.42578125" style="124" customWidth="1"/>
    <col min="9490" max="9490" width="6" style="124" customWidth="1"/>
    <col min="9491" max="9491" width="6" style="124" bestFit="1" customWidth="1"/>
    <col min="9492" max="9492" width="6" style="124" customWidth="1"/>
    <col min="9493" max="9493" width="1.42578125" style="124" customWidth="1"/>
    <col min="9494" max="9495" width="6" style="124" bestFit="1" customWidth="1"/>
    <col min="9496" max="9496" width="6" style="124" customWidth="1"/>
    <col min="9497" max="9497" width="1.42578125" style="124" customWidth="1"/>
    <col min="9498" max="9500" width="5.140625" style="124" customWidth="1"/>
    <col min="9501" max="9501" width="1.42578125" style="124" customWidth="1"/>
    <col min="9502" max="9502" width="16" style="124" customWidth="1"/>
    <col min="9503" max="9503" width="6.28515625" style="124" bestFit="1" customWidth="1"/>
    <col min="9504" max="9505" width="6.140625" style="124" customWidth="1"/>
    <col min="9506" max="9506" width="1.42578125" style="124" customWidth="1"/>
    <col min="9507" max="9507" width="6.28515625" style="124" bestFit="1" customWidth="1"/>
    <col min="9508" max="9509" width="5.140625" style="124" customWidth="1"/>
    <col min="9510" max="9510" width="1.42578125" style="124" customWidth="1"/>
    <col min="9511" max="9513" width="5.140625" style="124" customWidth="1"/>
    <col min="9514" max="9514" width="1.42578125" style="124" customWidth="1"/>
    <col min="9515" max="9517" width="5.140625" style="124" customWidth="1"/>
    <col min="9518" max="9518" width="1.42578125" style="124" customWidth="1"/>
    <col min="9519" max="9521" width="5.140625" style="124" customWidth="1"/>
    <col min="9522" max="9522" width="1.42578125" style="124" customWidth="1"/>
    <col min="9523" max="9525" width="5.140625" style="124" customWidth="1"/>
    <col min="9526" max="9526" width="1.42578125" style="124" customWidth="1"/>
    <col min="9527" max="9529" width="5.140625" style="124" customWidth="1"/>
    <col min="9530" max="9728" width="11.42578125" style="124"/>
    <col min="9729" max="9729" width="16" style="124" customWidth="1"/>
    <col min="9730" max="9730" width="7" style="124" bestFit="1" customWidth="1"/>
    <col min="9731" max="9732" width="6.140625" style="124" customWidth="1"/>
    <col min="9733" max="9733" width="1.42578125" style="124" customWidth="1"/>
    <col min="9734" max="9736" width="6" style="124" bestFit="1" customWidth="1"/>
    <col min="9737" max="9737" width="1.42578125" style="124" customWidth="1"/>
    <col min="9738" max="9740" width="6" style="124" bestFit="1" customWidth="1"/>
    <col min="9741" max="9741" width="1.42578125" style="124" customWidth="1"/>
    <col min="9742" max="9744" width="6" style="124" bestFit="1" customWidth="1"/>
    <col min="9745" max="9745" width="1.42578125" style="124" customWidth="1"/>
    <col min="9746" max="9746" width="6" style="124" customWidth="1"/>
    <col min="9747" max="9747" width="6" style="124" bestFit="1" customWidth="1"/>
    <col min="9748" max="9748" width="6" style="124" customWidth="1"/>
    <col min="9749" max="9749" width="1.42578125" style="124" customWidth="1"/>
    <col min="9750" max="9751" width="6" style="124" bestFit="1" customWidth="1"/>
    <col min="9752" max="9752" width="6" style="124" customWidth="1"/>
    <col min="9753" max="9753" width="1.42578125" style="124" customWidth="1"/>
    <col min="9754" max="9756" width="5.140625" style="124" customWidth="1"/>
    <col min="9757" max="9757" width="1.42578125" style="124" customWidth="1"/>
    <col min="9758" max="9758" width="16" style="124" customWidth="1"/>
    <col min="9759" max="9759" width="6.28515625" style="124" bestFit="1" customWidth="1"/>
    <col min="9760" max="9761" width="6.140625" style="124" customWidth="1"/>
    <col min="9762" max="9762" width="1.42578125" style="124" customWidth="1"/>
    <col min="9763" max="9763" width="6.28515625" style="124" bestFit="1" customWidth="1"/>
    <col min="9764" max="9765" width="5.140625" style="124" customWidth="1"/>
    <col min="9766" max="9766" width="1.42578125" style="124" customWidth="1"/>
    <col min="9767" max="9769" width="5.140625" style="124" customWidth="1"/>
    <col min="9770" max="9770" width="1.42578125" style="124" customWidth="1"/>
    <col min="9771" max="9773" width="5.140625" style="124" customWidth="1"/>
    <col min="9774" max="9774" width="1.42578125" style="124" customWidth="1"/>
    <col min="9775" max="9777" width="5.140625" style="124" customWidth="1"/>
    <col min="9778" max="9778" width="1.42578125" style="124" customWidth="1"/>
    <col min="9779" max="9781" width="5.140625" style="124" customWidth="1"/>
    <col min="9782" max="9782" width="1.42578125" style="124" customWidth="1"/>
    <col min="9783" max="9785" width="5.140625" style="124" customWidth="1"/>
    <col min="9786" max="9984" width="11.42578125" style="124"/>
    <col min="9985" max="9985" width="16" style="124" customWidth="1"/>
    <col min="9986" max="9986" width="7" style="124" bestFit="1" customWidth="1"/>
    <col min="9987" max="9988" width="6.140625" style="124" customWidth="1"/>
    <col min="9989" max="9989" width="1.42578125" style="124" customWidth="1"/>
    <col min="9990" max="9992" width="6" style="124" bestFit="1" customWidth="1"/>
    <col min="9993" max="9993" width="1.42578125" style="124" customWidth="1"/>
    <col min="9994" max="9996" width="6" style="124" bestFit="1" customWidth="1"/>
    <col min="9997" max="9997" width="1.42578125" style="124" customWidth="1"/>
    <col min="9998" max="10000" width="6" style="124" bestFit="1" customWidth="1"/>
    <col min="10001" max="10001" width="1.42578125" style="124" customWidth="1"/>
    <col min="10002" max="10002" width="6" style="124" customWidth="1"/>
    <col min="10003" max="10003" width="6" style="124" bestFit="1" customWidth="1"/>
    <col min="10004" max="10004" width="6" style="124" customWidth="1"/>
    <col min="10005" max="10005" width="1.42578125" style="124" customWidth="1"/>
    <col min="10006" max="10007" width="6" style="124" bestFit="1" customWidth="1"/>
    <col min="10008" max="10008" width="6" style="124" customWidth="1"/>
    <col min="10009" max="10009" width="1.42578125" style="124" customWidth="1"/>
    <col min="10010" max="10012" width="5.140625" style="124" customWidth="1"/>
    <col min="10013" max="10013" width="1.42578125" style="124" customWidth="1"/>
    <col min="10014" max="10014" width="16" style="124" customWidth="1"/>
    <col min="10015" max="10015" width="6.28515625" style="124" bestFit="1" customWidth="1"/>
    <col min="10016" max="10017" width="6.140625" style="124" customWidth="1"/>
    <col min="10018" max="10018" width="1.42578125" style="124" customWidth="1"/>
    <col min="10019" max="10019" width="6.28515625" style="124" bestFit="1" customWidth="1"/>
    <col min="10020" max="10021" width="5.140625" style="124" customWidth="1"/>
    <col min="10022" max="10022" width="1.42578125" style="124" customWidth="1"/>
    <col min="10023" max="10025" width="5.140625" style="124" customWidth="1"/>
    <col min="10026" max="10026" width="1.42578125" style="124" customWidth="1"/>
    <col min="10027" max="10029" width="5.140625" style="124" customWidth="1"/>
    <col min="10030" max="10030" width="1.42578125" style="124" customWidth="1"/>
    <col min="10031" max="10033" width="5.140625" style="124" customWidth="1"/>
    <col min="10034" max="10034" width="1.42578125" style="124" customWidth="1"/>
    <col min="10035" max="10037" width="5.140625" style="124" customWidth="1"/>
    <col min="10038" max="10038" width="1.42578125" style="124" customWidth="1"/>
    <col min="10039" max="10041" width="5.140625" style="124" customWidth="1"/>
    <col min="10042" max="10240" width="11.42578125" style="124"/>
    <col min="10241" max="10241" width="16" style="124" customWidth="1"/>
    <col min="10242" max="10242" width="7" style="124" bestFit="1" customWidth="1"/>
    <col min="10243" max="10244" width="6.140625" style="124" customWidth="1"/>
    <col min="10245" max="10245" width="1.42578125" style="124" customWidth="1"/>
    <col min="10246" max="10248" width="6" style="124" bestFit="1" customWidth="1"/>
    <col min="10249" max="10249" width="1.42578125" style="124" customWidth="1"/>
    <col min="10250" max="10252" width="6" style="124" bestFit="1" customWidth="1"/>
    <col min="10253" max="10253" width="1.42578125" style="124" customWidth="1"/>
    <col min="10254" max="10256" width="6" style="124" bestFit="1" customWidth="1"/>
    <col min="10257" max="10257" width="1.42578125" style="124" customWidth="1"/>
    <col min="10258" max="10258" width="6" style="124" customWidth="1"/>
    <col min="10259" max="10259" width="6" style="124" bestFit="1" customWidth="1"/>
    <col min="10260" max="10260" width="6" style="124" customWidth="1"/>
    <col min="10261" max="10261" width="1.42578125" style="124" customWidth="1"/>
    <col min="10262" max="10263" width="6" style="124" bestFit="1" customWidth="1"/>
    <col min="10264" max="10264" width="6" style="124" customWidth="1"/>
    <col min="10265" max="10265" width="1.42578125" style="124" customWidth="1"/>
    <col min="10266" max="10268" width="5.140625" style="124" customWidth="1"/>
    <col min="10269" max="10269" width="1.42578125" style="124" customWidth="1"/>
    <col min="10270" max="10270" width="16" style="124" customWidth="1"/>
    <col min="10271" max="10271" width="6.28515625" style="124" bestFit="1" customWidth="1"/>
    <col min="10272" max="10273" width="6.140625" style="124" customWidth="1"/>
    <col min="10274" max="10274" width="1.42578125" style="124" customWidth="1"/>
    <col min="10275" max="10275" width="6.28515625" style="124" bestFit="1" customWidth="1"/>
    <col min="10276" max="10277" width="5.140625" style="124" customWidth="1"/>
    <col min="10278" max="10278" width="1.42578125" style="124" customWidth="1"/>
    <col min="10279" max="10281" width="5.140625" style="124" customWidth="1"/>
    <col min="10282" max="10282" width="1.42578125" style="124" customWidth="1"/>
    <col min="10283" max="10285" width="5.140625" style="124" customWidth="1"/>
    <col min="10286" max="10286" width="1.42578125" style="124" customWidth="1"/>
    <col min="10287" max="10289" width="5.140625" style="124" customWidth="1"/>
    <col min="10290" max="10290" width="1.42578125" style="124" customWidth="1"/>
    <col min="10291" max="10293" width="5.140625" style="124" customWidth="1"/>
    <col min="10294" max="10294" width="1.42578125" style="124" customWidth="1"/>
    <col min="10295" max="10297" width="5.140625" style="124" customWidth="1"/>
    <col min="10298" max="10496" width="11.42578125" style="124"/>
    <col min="10497" max="10497" width="16" style="124" customWidth="1"/>
    <col min="10498" max="10498" width="7" style="124" bestFit="1" customWidth="1"/>
    <col min="10499" max="10500" width="6.140625" style="124" customWidth="1"/>
    <col min="10501" max="10501" width="1.42578125" style="124" customWidth="1"/>
    <col min="10502" max="10504" width="6" style="124" bestFit="1" customWidth="1"/>
    <col min="10505" max="10505" width="1.42578125" style="124" customWidth="1"/>
    <col min="10506" max="10508" width="6" style="124" bestFit="1" customWidth="1"/>
    <col min="10509" max="10509" width="1.42578125" style="124" customWidth="1"/>
    <col min="10510" max="10512" width="6" style="124" bestFit="1" customWidth="1"/>
    <col min="10513" max="10513" width="1.42578125" style="124" customWidth="1"/>
    <col min="10514" max="10514" width="6" style="124" customWidth="1"/>
    <col min="10515" max="10515" width="6" style="124" bestFit="1" customWidth="1"/>
    <col min="10516" max="10516" width="6" style="124" customWidth="1"/>
    <col min="10517" max="10517" width="1.42578125" style="124" customWidth="1"/>
    <col min="10518" max="10519" width="6" style="124" bestFit="1" customWidth="1"/>
    <col min="10520" max="10520" width="6" style="124" customWidth="1"/>
    <col min="10521" max="10521" width="1.42578125" style="124" customWidth="1"/>
    <col min="10522" max="10524" width="5.140625" style="124" customWidth="1"/>
    <col min="10525" max="10525" width="1.42578125" style="124" customWidth="1"/>
    <col min="10526" max="10526" width="16" style="124" customWidth="1"/>
    <col min="10527" max="10527" width="6.28515625" style="124" bestFit="1" customWidth="1"/>
    <col min="10528" max="10529" width="6.140625" style="124" customWidth="1"/>
    <col min="10530" max="10530" width="1.42578125" style="124" customWidth="1"/>
    <col min="10531" max="10531" width="6.28515625" style="124" bestFit="1" customWidth="1"/>
    <col min="10532" max="10533" width="5.140625" style="124" customWidth="1"/>
    <col min="10534" max="10534" width="1.42578125" style="124" customWidth="1"/>
    <col min="10535" max="10537" width="5.140625" style="124" customWidth="1"/>
    <col min="10538" max="10538" width="1.42578125" style="124" customWidth="1"/>
    <col min="10539" max="10541" width="5.140625" style="124" customWidth="1"/>
    <col min="10542" max="10542" width="1.42578125" style="124" customWidth="1"/>
    <col min="10543" max="10545" width="5.140625" style="124" customWidth="1"/>
    <col min="10546" max="10546" width="1.42578125" style="124" customWidth="1"/>
    <col min="10547" max="10549" width="5.140625" style="124" customWidth="1"/>
    <col min="10550" max="10550" width="1.42578125" style="124" customWidth="1"/>
    <col min="10551" max="10553" width="5.140625" style="124" customWidth="1"/>
    <col min="10554" max="10752" width="11.42578125" style="124"/>
    <col min="10753" max="10753" width="16" style="124" customWidth="1"/>
    <col min="10754" max="10754" width="7" style="124" bestFit="1" customWidth="1"/>
    <col min="10755" max="10756" width="6.140625" style="124" customWidth="1"/>
    <col min="10757" max="10757" width="1.42578125" style="124" customWidth="1"/>
    <col min="10758" max="10760" width="6" style="124" bestFit="1" customWidth="1"/>
    <col min="10761" max="10761" width="1.42578125" style="124" customWidth="1"/>
    <col min="10762" max="10764" width="6" style="124" bestFit="1" customWidth="1"/>
    <col min="10765" max="10765" width="1.42578125" style="124" customWidth="1"/>
    <col min="10766" max="10768" width="6" style="124" bestFit="1" customWidth="1"/>
    <col min="10769" max="10769" width="1.42578125" style="124" customWidth="1"/>
    <col min="10770" max="10770" width="6" style="124" customWidth="1"/>
    <col min="10771" max="10771" width="6" style="124" bestFit="1" customWidth="1"/>
    <col min="10772" max="10772" width="6" style="124" customWidth="1"/>
    <col min="10773" max="10773" width="1.42578125" style="124" customWidth="1"/>
    <col min="10774" max="10775" width="6" style="124" bestFit="1" customWidth="1"/>
    <col min="10776" max="10776" width="6" style="124" customWidth="1"/>
    <col min="10777" max="10777" width="1.42578125" style="124" customWidth="1"/>
    <col min="10778" max="10780" width="5.140625" style="124" customWidth="1"/>
    <col min="10781" max="10781" width="1.42578125" style="124" customWidth="1"/>
    <col min="10782" max="10782" width="16" style="124" customWidth="1"/>
    <col min="10783" max="10783" width="6.28515625" style="124" bestFit="1" customWidth="1"/>
    <col min="10784" max="10785" width="6.140625" style="124" customWidth="1"/>
    <col min="10786" max="10786" width="1.42578125" style="124" customWidth="1"/>
    <col min="10787" max="10787" width="6.28515625" style="124" bestFit="1" customWidth="1"/>
    <col min="10788" max="10789" width="5.140625" style="124" customWidth="1"/>
    <col min="10790" max="10790" width="1.42578125" style="124" customWidth="1"/>
    <col min="10791" max="10793" width="5.140625" style="124" customWidth="1"/>
    <col min="10794" max="10794" width="1.42578125" style="124" customWidth="1"/>
    <col min="10795" max="10797" width="5.140625" style="124" customWidth="1"/>
    <col min="10798" max="10798" width="1.42578125" style="124" customWidth="1"/>
    <col min="10799" max="10801" width="5.140625" style="124" customWidth="1"/>
    <col min="10802" max="10802" width="1.42578125" style="124" customWidth="1"/>
    <col min="10803" max="10805" width="5.140625" style="124" customWidth="1"/>
    <col min="10806" max="10806" width="1.42578125" style="124" customWidth="1"/>
    <col min="10807" max="10809" width="5.140625" style="124" customWidth="1"/>
    <col min="10810" max="11008" width="11.42578125" style="124"/>
    <col min="11009" max="11009" width="16" style="124" customWidth="1"/>
    <col min="11010" max="11010" width="7" style="124" bestFit="1" customWidth="1"/>
    <col min="11011" max="11012" width="6.140625" style="124" customWidth="1"/>
    <col min="11013" max="11013" width="1.42578125" style="124" customWidth="1"/>
    <col min="11014" max="11016" width="6" style="124" bestFit="1" customWidth="1"/>
    <col min="11017" max="11017" width="1.42578125" style="124" customWidth="1"/>
    <col min="11018" max="11020" width="6" style="124" bestFit="1" customWidth="1"/>
    <col min="11021" max="11021" width="1.42578125" style="124" customWidth="1"/>
    <col min="11022" max="11024" width="6" style="124" bestFit="1" customWidth="1"/>
    <col min="11025" max="11025" width="1.42578125" style="124" customWidth="1"/>
    <col min="11026" max="11026" width="6" style="124" customWidth="1"/>
    <col min="11027" max="11027" width="6" style="124" bestFit="1" customWidth="1"/>
    <col min="11028" max="11028" width="6" style="124" customWidth="1"/>
    <col min="11029" max="11029" width="1.42578125" style="124" customWidth="1"/>
    <col min="11030" max="11031" width="6" style="124" bestFit="1" customWidth="1"/>
    <col min="11032" max="11032" width="6" style="124" customWidth="1"/>
    <col min="11033" max="11033" width="1.42578125" style="124" customWidth="1"/>
    <col min="11034" max="11036" width="5.140625" style="124" customWidth="1"/>
    <col min="11037" max="11037" width="1.42578125" style="124" customWidth="1"/>
    <col min="11038" max="11038" width="16" style="124" customWidth="1"/>
    <col min="11039" max="11039" width="6.28515625" style="124" bestFit="1" customWidth="1"/>
    <col min="11040" max="11041" width="6.140625" style="124" customWidth="1"/>
    <col min="11042" max="11042" width="1.42578125" style="124" customWidth="1"/>
    <col min="11043" max="11043" width="6.28515625" style="124" bestFit="1" customWidth="1"/>
    <col min="11044" max="11045" width="5.140625" style="124" customWidth="1"/>
    <col min="11046" max="11046" width="1.42578125" style="124" customWidth="1"/>
    <col min="11047" max="11049" width="5.140625" style="124" customWidth="1"/>
    <col min="11050" max="11050" width="1.42578125" style="124" customWidth="1"/>
    <col min="11051" max="11053" width="5.140625" style="124" customWidth="1"/>
    <col min="11054" max="11054" width="1.42578125" style="124" customWidth="1"/>
    <col min="11055" max="11057" width="5.140625" style="124" customWidth="1"/>
    <col min="11058" max="11058" width="1.42578125" style="124" customWidth="1"/>
    <col min="11059" max="11061" width="5.140625" style="124" customWidth="1"/>
    <col min="11062" max="11062" width="1.42578125" style="124" customWidth="1"/>
    <col min="11063" max="11065" width="5.140625" style="124" customWidth="1"/>
    <col min="11066" max="11264" width="11.42578125" style="124"/>
    <col min="11265" max="11265" width="16" style="124" customWidth="1"/>
    <col min="11266" max="11266" width="7" style="124" bestFit="1" customWidth="1"/>
    <col min="11267" max="11268" width="6.140625" style="124" customWidth="1"/>
    <col min="11269" max="11269" width="1.42578125" style="124" customWidth="1"/>
    <col min="11270" max="11272" width="6" style="124" bestFit="1" customWidth="1"/>
    <col min="11273" max="11273" width="1.42578125" style="124" customWidth="1"/>
    <col min="11274" max="11276" width="6" style="124" bestFit="1" customWidth="1"/>
    <col min="11277" max="11277" width="1.42578125" style="124" customWidth="1"/>
    <col min="11278" max="11280" width="6" style="124" bestFit="1" customWidth="1"/>
    <col min="11281" max="11281" width="1.42578125" style="124" customWidth="1"/>
    <col min="11282" max="11282" width="6" style="124" customWidth="1"/>
    <col min="11283" max="11283" width="6" style="124" bestFit="1" customWidth="1"/>
    <col min="11284" max="11284" width="6" style="124" customWidth="1"/>
    <col min="11285" max="11285" width="1.42578125" style="124" customWidth="1"/>
    <col min="11286" max="11287" width="6" style="124" bestFit="1" customWidth="1"/>
    <col min="11288" max="11288" width="6" style="124" customWidth="1"/>
    <col min="11289" max="11289" width="1.42578125" style="124" customWidth="1"/>
    <col min="11290" max="11292" width="5.140625" style="124" customWidth="1"/>
    <col min="11293" max="11293" width="1.42578125" style="124" customWidth="1"/>
    <col min="11294" max="11294" width="16" style="124" customWidth="1"/>
    <col min="11295" max="11295" width="6.28515625" style="124" bestFit="1" customWidth="1"/>
    <col min="11296" max="11297" width="6.140625" style="124" customWidth="1"/>
    <col min="11298" max="11298" width="1.42578125" style="124" customWidth="1"/>
    <col min="11299" max="11299" width="6.28515625" style="124" bestFit="1" customWidth="1"/>
    <col min="11300" max="11301" width="5.140625" style="124" customWidth="1"/>
    <col min="11302" max="11302" width="1.42578125" style="124" customWidth="1"/>
    <col min="11303" max="11305" width="5.140625" style="124" customWidth="1"/>
    <col min="11306" max="11306" width="1.42578125" style="124" customWidth="1"/>
    <col min="11307" max="11309" width="5.140625" style="124" customWidth="1"/>
    <col min="11310" max="11310" width="1.42578125" style="124" customWidth="1"/>
    <col min="11311" max="11313" width="5.140625" style="124" customWidth="1"/>
    <col min="11314" max="11314" width="1.42578125" style="124" customWidth="1"/>
    <col min="11315" max="11317" width="5.140625" style="124" customWidth="1"/>
    <col min="11318" max="11318" width="1.42578125" style="124" customWidth="1"/>
    <col min="11319" max="11321" width="5.140625" style="124" customWidth="1"/>
    <col min="11322" max="11520" width="11.42578125" style="124"/>
    <col min="11521" max="11521" width="16" style="124" customWidth="1"/>
    <col min="11522" max="11522" width="7" style="124" bestFit="1" customWidth="1"/>
    <col min="11523" max="11524" width="6.140625" style="124" customWidth="1"/>
    <col min="11525" max="11525" width="1.42578125" style="124" customWidth="1"/>
    <col min="11526" max="11528" width="6" style="124" bestFit="1" customWidth="1"/>
    <col min="11529" max="11529" width="1.42578125" style="124" customWidth="1"/>
    <col min="11530" max="11532" width="6" style="124" bestFit="1" customWidth="1"/>
    <col min="11533" max="11533" width="1.42578125" style="124" customWidth="1"/>
    <col min="11534" max="11536" width="6" style="124" bestFit="1" customWidth="1"/>
    <col min="11537" max="11537" width="1.42578125" style="124" customWidth="1"/>
    <col min="11538" max="11538" width="6" style="124" customWidth="1"/>
    <col min="11539" max="11539" width="6" style="124" bestFit="1" customWidth="1"/>
    <col min="11540" max="11540" width="6" style="124" customWidth="1"/>
    <col min="11541" max="11541" width="1.42578125" style="124" customWidth="1"/>
    <col min="11542" max="11543" width="6" style="124" bestFit="1" customWidth="1"/>
    <col min="11544" max="11544" width="6" style="124" customWidth="1"/>
    <col min="11545" max="11545" width="1.42578125" style="124" customWidth="1"/>
    <col min="11546" max="11548" width="5.140625" style="124" customWidth="1"/>
    <col min="11549" max="11549" width="1.42578125" style="124" customWidth="1"/>
    <col min="11550" max="11550" width="16" style="124" customWidth="1"/>
    <col min="11551" max="11551" width="6.28515625" style="124" bestFit="1" customWidth="1"/>
    <col min="11552" max="11553" width="6.140625" style="124" customWidth="1"/>
    <col min="11554" max="11554" width="1.42578125" style="124" customWidth="1"/>
    <col min="11555" max="11555" width="6.28515625" style="124" bestFit="1" customWidth="1"/>
    <col min="11556" max="11557" width="5.140625" style="124" customWidth="1"/>
    <col min="11558" max="11558" width="1.42578125" style="124" customWidth="1"/>
    <col min="11559" max="11561" width="5.140625" style="124" customWidth="1"/>
    <col min="11562" max="11562" width="1.42578125" style="124" customWidth="1"/>
    <col min="11563" max="11565" width="5.140625" style="124" customWidth="1"/>
    <col min="11566" max="11566" width="1.42578125" style="124" customWidth="1"/>
    <col min="11567" max="11569" width="5.140625" style="124" customWidth="1"/>
    <col min="11570" max="11570" width="1.42578125" style="124" customWidth="1"/>
    <col min="11571" max="11573" width="5.140625" style="124" customWidth="1"/>
    <col min="11574" max="11574" width="1.42578125" style="124" customWidth="1"/>
    <col min="11575" max="11577" width="5.140625" style="124" customWidth="1"/>
    <col min="11578" max="11776" width="11.42578125" style="124"/>
    <col min="11777" max="11777" width="16" style="124" customWidth="1"/>
    <col min="11778" max="11778" width="7" style="124" bestFit="1" customWidth="1"/>
    <col min="11779" max="11780" width="6.140625" style="124" customWidth="1"/>
    <col min="11781" max="11781" width="1.42578125" style="124" customWidth="1"/>
    <col min="11782" max="11784" width="6" style="124" bestFit="1" customWidth="1"/>
    <col min="11785" max="11785" width="1.42578125" style="124" customWidth="1"/>
    <col min="11786" max="11788" width="6" style="124" bestFit="1" customWidth="1"/>
    <col min="11789" max="11789" width="1.42578125" style="124" customWidth="1"/>
    <col min="11790" max="11792" width="6" style="124" bestFit="1" customWidth="1"/>
    <col min="11793" max="11793" width="1.42578125" style="124" customWidth="1"/>
    <col min="11794" max="11794" width="6" style="124" customWidth="1"/>
    <col min="11795" max="11795" width="6" style="124" bestFit="1" customWidth="1"/>
    <col min="11796" max="11796" width="6" style="124" customWidth="1"/>
    <col min="11797" max="11797" width="1.42578125" style="124" customWidth="1"/>
    <col min="11798" max="11799" width="6" style="124" bestFit="1" customWidth="1"/>
    <col min="11800" max="11800" width="6" style="124" customWidth="1"/>
    <col min="11801" max="11801" width="1.42578125" style="124" customWidth="1"/>
    <col min="11802" max="11804" width="5.140625" style="124" customWidth="1"/>
    <col min="11805" max="11805" width="1.42578125" style="124" customWidth="1"/>
    <col min="11806" max="11806" width="16" style="124" customWidth="1"/>
    <col min="11807" max="11807" width="6.28515625" style="124" bestFit="1" customWidth="1"/>
    <col min="11808" max="11809" width="6.140625" style="124" customWidth="1"/>
    <col min="11810" max="11810" width="1.42578125" style="124" customWidth="1"/>
    <col min="11811" max="11811" width="6.28515625" style="124" bestFit="1" customWidth="1"/>
    <col min="11812" max="11813" width="5.140625" style="124" customWidth="1"/>
    <col min="11814" max="11814" width="1.42578125" style="124" customWidth="1"/>
    <col min="11815" max="11817" width="5.140625" style="124" customWidth="1"/>
    <col min="11818" max="11818" width="1.42578125" style="124" customWidth="1"/>
    <col min="11819" max="11821" width="5.140625" style="124" customWidth="1"/>
    <col min="11822" max="11822" width="1.42578125" style="124" customWidth="1"/>
    <col min="11823" max="11825" width="5.140625" style="124" customWidth="1"/>
    <col min="11826" max="11826" width="1.42578125" style="124" customWidth="1"/>
    <col min="11827" max="11829" width="5.140625" style="124" customWidth="1"/>
    <col min="11830" max="11830" width="1.42578125" style="124" customWidth="1"/>
    <col min="11831" max="11833" width="5.140625" style="124" customWidth="1"/>
    <col min="11834" max="12032" width="11.42578125" style="124"/>
    <col min="12033" max="12033" width="16" style="124" customWidth="1"/>
    <col min="12034" max="12034" width="7" style="124" bestFit="1" customWidth="1"/>
    <col min="12035" max="12036" width="6.140625" style="124" customWidth="1"/>
    <col min="12037" max="12037" width="1.42578125" style="124" customWidth="1"/>
    <col min="12038" max="12040" width="6" style="124" bestFit="1" customWidth="1"/>
    <col min="12041" max="12041" width="1.42578125" style="124" customWidth="1"/>
    <col min="12042" max="12044" width="6" style="124" bestFit="1" customWidth="1"/>
    <col min="12045" max="12045" width="1.42578125" style="124" customWidth="1"/>
    <col min="12046" max="12048" width="6" style="124" bestFit="1" customWidth="1"/>
    <col min="12049" max="12049" width="1.42578125" style="124" customWidth="1"/>
    <col min="12050" max="12050" width="6" style="124" customWidth="1"/>
    <col min="12051" max="12051" width="6" style="124" bestFit="1" customWidth="1"/>
    <col min="12052" max="12052" width="6" style="124" customWidth="1"/>
    <col min="12053" max="12053" width="1.42578125" style="124" customWidth="1"/>
    <col min="12054" max="12055" width="6" style="124" bestFit="1" customWidth="1"/>
    <col min="12056" max="12056" width="6" style="124" customWidth="1"/>
    <col min="12057" max="12057" width="1.42578125" style="124" customWidth="1"/>
    <col min="12058" max="12060" width="5.140625" style="124" customWidth="1"/>
    <col min="12061" max="12061" width="1.42578125" style="124" customWidth="1"/>
    <col min="12062" max="12062" width="16" style="124" customWidth="1"/>
    <col min="12063" max="12063" width="6.28515625" style="124" bestFit="1" customWidth="1"/>
    <col min="12064" max="12065" width="6.140625" style="124" customWidth="1"/>
    <col min="12066" max="12066" width="1.42578125" style="124" customWidth="1"/>
    <col min="12067" max="12067" width="6.28515625" style="124" bestFit="1" customWidth="1"/>
    <col min="12068" max="12069" width="5.140625" style="124" customWidth="1"/>
    <col min="12070" max="12070" width="1.42578125" style="124" customWidth="1"/>
    <col min="12071" max="12073" width="5.140625" style="124" customWidth="1"/>
    <col min="12074" max="12074" width="1.42578125" style="124" customWidth="1"/>
    <col min="12075" max="12077" width="5.140625" style="124" customWidth="1"/>
    <col min="12078" max="12078" width="1.42578125" style="124" customWidth="1"/>
    <col min="12079" max="12081" width="5.140625" style="124" customWidth="1"/>
    <col min="12082" max="12082" width="1.42578125" style="124" customWidth="1"/>
    <col min="12083" max="12085" width="5.140625" style="124" customWidth="1"/>
    <col min="12086" max="12086" width="1.42578125" style="124" customWidth="1"/>
    <col min="12087" max="12089" width="5.140625" style="124" customWidth="1"/>
    <col min="12090" max="12288" width="11.42578125" style="124"/>
    <col min="12289" max="12289" width="16" style="124" customWidth="1"/>
    <col min="12290" max="12290" width="7" style="124" bestFit="1" customWidth="1"/>
    <col min="12291" max="12292" width="6.140625" style="124" customWidth="1"/>
    <col min="12293" max="12293" width="1.42578125" style="124" customWidth="1"/>
    <col min="12294" max="12296" width="6" style="124" bestFit="1" customWidth="1"/>
    <col min="12297" max="12297" width="1.42578125" style="124" customWidth="1"/>
    <col min="12298" max="12300" width="6" style="124" bestFit="1" customWidth="1"/>
    <col min="12301" max="12301" width="1.42578125" style="124" customWidth="1"/>
    <col min="12302" max="12304" width="6" style="124" bestFit="1" customWidth="1"/>
    <col min="12305" max="12305" width="1.42578125" style="124" customWidth="1"/>
    <col min="12306" max="12306" width="6" style="124" customWidth="1"/>
    <col min="12307" max="12307" width="6" style="124" bestFit="1" customWidth="1"/>
    <col min="12308" max="12308" width="6" style="124" customWidth="1"/>
    <col min="12309" max="12309" width="1.42578125" style="124" customWidth="1"/>
    <col min="12310" max="12311" width="6" style="124" bestFit="1" customWidth="1"/>
    <col min="12312" max="12312" width="6" style="124" customWidth="1"/>
    <col min="12313" max="12313" width="1.42578125" style="124" customWidth="1"/>
    <col min="12314" max="12316" width="5.140625" style="124" customWidth="1"/>
    <col min="12317" max="12317" width="1.42578125" style="124" customWidth="1"/>
    <col min="12318" max="12318" width="16" style="124" customWidth="1"/>
    <col min="12319" max="12319" width="6.28515625" style="124" bestFit="1" customWidth="1"/>
    <col min="12320" max="12321" width="6.140625" style="124" customWidth="1"/>
    <col min="12322" max="12322" width="1.42578125" style="124" customWidth="1"/>
    <col min="12323" max="12323" width="6.28515625" style="124" bestFit="1" customWidth="1"/>
    <col min="12324" max="12325" width="5.140625" style="124" customWidth="1"/>
    <col min="12326" max="12326" width="1.42578125" style="124" customWidth="1"/>
    <col min="12327" max="12329" width="5.140625" style="124" customWidth="1"/>
    <col min="12330" max="12330" width="1.42578125" style="124" customWidth="1"/>
    <col min="12331" max="12333" width="5.140625" style="124" customWidth="1"/>
    <col min="12334" max="12334" width="1.42578125" style="124" customWidth="1"/>
    <col min="12335" max="12337" width="5.140625" style="124" customWidth="1"/>
    <col min="12338" max="12338" width="1.42578125" style="124" customWidth="1"/>
    <col min="12339" max="12341" width="5.140625" style="124" customWidth="1"/>
    <col min="12342" max="12342" width="1.42578125" style="124" customWidth="1"/>
    <col min="12343" max="12345" width="5.140625" style="124" customWidth="1"/>
    <col min="12346" max="12544" width="11.42578125" style="124"/>
    <col min="12545" max="12545" width="16" style="124" customWidth="1"/>
    <col min="12546" max="12546" width="7" style="124" bestFit="1" customWidth="1"/>
    <col min="12547" max="12548" width="6.140625" style="124" customWidth="1"/>
    <col min="12549" max="12549" width="1.42578125" style="124" customWidth="1"/>
    <col min="12550" max="12552" width="6" style="124" bestFit="1" customWidth="1"/>
    <col min="12553" max="12553" width="1.42578125" style="124" customWidth="1"/>
    <col min="12554" max="12556" width="6" style="124" bestFit="1" customWidth="1"/>
    <col min="12557" max="12557" width="1.42578125" style="124" customWidth="1"/>
    <col min="12558" max="12560" width="6" style="124" bestFit="1" customWidth="1"/>
    <col min="12561" max="12561" width="1.42578125" style="124" customWidth="1"/>
    <col min="12562" max="12562" width="6" style="124" customWidth="1"/>
    <col min="12563" max="12563" width="6" style="124" bestFit="1" customWidth="1"/>
    <col min="12564" max="12564" width="6" style="124" customWidth="1"/>
    <col min="12565" max="12565" width="1.42578125" style="124" customWidth="1"/>
    <col min="12566" max="12567" width="6" style="124" bestFit="1" customWidth="1"/>
    <col min="12568" max="12568" width="6" style="124" customWidth="1"/>
    <col min="12569" max="12569" width="1.42578125" style="124" customWidth="1"/>
    <col min="12570" max="12572" width="5.140625" style="124" customWidth="1"/>
    <col min="12573" max="12573" width="1.42578125" style="124" customWidth="1"/>
    <col min="12574" max="12574" width="16" style="124" customWidth="1"/>
    <col min="12575" max="12575" width="6.28515625" style="124" bestFit="1" customWidth="1"/>
    <col min="12576" max="12577" width="6.140625" style="124" customWidth="1"/>
    <col min="12578" max="12578" width="1.42578125" style="124" customWidth="1"/>
    <col min="12579" max="12579" width="6.28515625" style="124" bestFit="1" customWidth="1"/>
    <col min="12580" max="12581" width="5.140625" style="124" customWidth="1"/>
    <col min="12582" max="12582" width="1.42578125" style="124" customWidth="1"/>
    <col min="12583" max="12585" width="5.140625" style="124" customWidth="1"/>
    <col min="12586" max="12586" width="1.42578125" style="124" customWidth="1"/>
    <col min="12587" max="12589" width="5.140625" style="124" customWidth="1"/>
    <col min="12590" max="12590" width="1.42578125" style="124" customWidth="1"/>
    <col min="12591" max="12593" width="5.140625" style="124" customWidth="1"/>
    <col min="12594" max="12594" width="1.42578125" style="124" customWidth="1"/>
    <col min="12595" max="12597" width="5.140625" style="124" customWidth="1"/>
    <col min="12598" max="12598" width="1.42578125" style="124" customWidth="1"/>
    <col min="12599" max="12601" width="5.140625" style="124" customWidth="1"/>
    <col min="12602" max="12800" width="11.42578125" style="124"/>
    <col min="12801" max="12801" width="16" style="124" customWidth="1"/>
    <col min="12802" max="12802" width="7" style="124" bestFit="1" customWidth="1"/>
    <col min="12803" max="12804" width="6.140625" style="124" customWidth="1"/>
    <col min="12805" max="12805" width="1.42578125" style="124" customWidth="1"/>
    <col min="12806" max="12808" width="6" style="124" bestFit="1" customWidth="1"/>
    <col min="12809" max="12809" width="1.42578125" style="124" customWidth="1"/>
    <col min="12810" max="12812" width="6" style="124" bestFit="1" customWidth="1"/>
    <col min="12813" max="12813" width="1.42578125" style="124" customWidth="1"/>
    <col min="12814" max="12816" width="6" style="124" bestFit="1" customWidth="1"/>
    <col min="12817" max="12817" width="1.42578125" style="124" customWidth="1"/>
    <col min="12818" max="12818" width="6" style="124" customWidth="1"/>
    <col min="12819" max="12819" width="6" style="124" bestFit="1" customWidth="1"/>
    <col min="12820" max="12820" width="6" style="124" customWidth="1"/>
    <col min="12821" max="12821" width="1.42578125" style="124" customWidth="1"/>
    <col min="12822" max="12823" width="6" style="124" bestFit="1" customWidth="1"/>
    <col min="12824" max="12824" width="6" style="124" customWidth="1"/>
    <col min="12825" max="12825" width="1.42578125" style="124" customWidth="1"/>
    <col min="12826" max="12828" width="5.140625" style="124" customWidth="1"/>
    <col min="12829" max="12829" width="1.42578125" style="124" customWidth="1"/>
    <col min="12830" max="12830" width="16" style="124" customWidth="1"/>
    <col min="12831" max="12831" width="6.28515625" style="124" bestFit="1" customWidth="1"/>
    <col min="12832" max="12833" width="6.140625" style="124" customWidth="1"/>
    <col min="12834" max="12834" width="1.42578125" style="124" customWidth="1"/>
    <col min="12835" max="12835" width="6.28515625" style="124" bestFit="1" customWidth="1"/>
    <col min="12836" max="12837" width="5.140625" style="124" customWidth="1"/>
    <col min="12838" max="12838" width="1.42578125" style="124" customWidth="1"/>
    <col min="12839" max="12841" width="5.140625" style="124" customWidth="1"/>
    <col min="12842" max="12842" width="1.42578125" style="124" customWidth="1"/>
    <col min="12843" max="12845" width="5.140625" style="124" customWidth="1"/>
    <col min="12846" max="12846" width="1.42578125" style="124" customWidth="1"/>
    <col min="12847" max="12849" width="5.140625" style="124" customWidth="1"/>
    <col min="12850" max="12850" width="1.42578125" style="124" customWidth="1"/>
    <col min="12851" max="12853" width="5.140625" style="124" customWidth="1"/>
    <col min="12854" max="12854" width="1.42578125" style="124" customWidth="1"/>
    <col min="12855" max="12857" width="5.140625" style="124" customWidth="1"/>
    <col min="12858" max="13056" width="11.42578125" style="124"/>
    <col min="13057" max="13057" width="16" style="124" customWidth="1"/>
    <col min="13058" max="13058" width="7" style="124" bestFit="1" customWidth="1"/>
    <col min="13059" max="13060" width="6.140625" style="124" customWidth="1"/>
    <col min="13061" max="13061" width="1.42578125" style="124" customWidth="1"/>
    <col min="13062" max="13064" width="6" style="124" bestFit="1" customWidth="1"/>
    <col min="13065" max="13065" width="1.42578125" style="124" customWidth="1"/>
    <col min="13066" max="13068" width="6" style="124" bestFit="1" customWidth="1"/>
    <col min="13069" max="13069" width="1.42578125" style="124" customWidth="1"/>
    <col min="13070" max="13072" width="6" style="124" bestFit="1" customWidth="1"/>
    <col min="13073" max="13073" width="1.42578125" style="124" customWidth="1"/>
    <col min="13074" max="13074" width="6" style="124" customWidth="1"/>
    <col min="13075" max="13075" width="6" style="124" bestFit="1" customWidth="1"/>
    <col min="13076" max="13076" width="6" style="124" customWidth="1"/>
    <col min="13077" max="13077" width="1.42578125" style="124" customWidth="1"/>
    <col min="13078" max="13079" width="6" style="124" bestFit="1" customWidth="1"/>
    <col min="13080" max="13080" width="6" style="124" customWidth="1"/>
    <col min="13081" max="13081" width="1.42578125" style="124" customWidth="1"/>
    <col min="13082" max="13084" width="5.140625" style="124" customWidth="1"/>
    <col min="13085" max="13085" width="1.42578125" style="124" customWidth="1"/>
    <col min="13086" max="13086" width="16" style="124" customWidth="1"/>
    <col min="13087" max="13087" width="6.28515625" style="124" bestFit="1" customWidth="1"/>
    <col min="13088" max="13089" width="6.140625" style="124" customWidth="1"/>
    <col min="13090" max="13090" width="1.42578125" style="124" customWidth="1"/>
    <col min="13091" max="13091" width="6.28515625" style="124" bestFit="1" customWidth="1"/>
    <col min="13092" max="13093" width="5.140625" style="124" customWidth="1"/>
    <col min="13094" max="13094" width="1.42578125" style="124" customWidth="1"/>
    <col min="13095" max="13097" width="5.140625" style="124" customWidth="1"/>
    <col min="13098" max="13098" width="1.42578125" style="124" customWidth="1"/>
    <col min="13099" max="13101" width="5.140625" style="124" customWidth="1"/>
    <col min="13102" max="13102" width="1.42578125" style="124" customWidth="1"/>
    <col min="13103" max="13105" width="5.140625" style="124" customWidth="1"/>
    <col min="13106" max="13106" width="1.42578125" style="124" customWidth="1"/>
    <col min="13107" max="13109" width="5.140625" style="124" customWidth="1"/>
    <col min="13110" max="13110" width="1.42578125" style="124" customWidth="1"/>
    <col min="13111" max="13113" width="5.140625" style="124" customWidth="1"/>
    <col min="13114" max="13312" width="11.42578125" style="124"/>
    <col min="13313" max="13313" width="16" style="124" customWidth="1"/>
    <col min="13314" max="13314" width="7" style="124" bestFit="1" customWidth="1"/>
    <col min="13315" max="13316" width="6.140625" style="124" customWidth="1"/>
    <col min="13317" max="13317" width="1.42578125" style="124" customWidth="1"/>
    <col min="13318" max="13320" width="6" style="124" bestFit="1" customWidth="1"/>
    <col min="13321" max="13321" width="1.42578125" style="124" customWidth="1"/>
    <col min="13322" max="13324" width="6" style="124" bestFit="1" customWidth="1"/>
    <col min="13325" max="13325" width="1.42578125" style="124" customWidth="1"/>
    <col min="13326" max="13328" width="6" style="124" bestFit="1" customWidth="1"/>
    <col min="13329" max="13329" width="1.42578125" style="124" customWidth="1"/>
    <col min="13330" max="13330" width="6" style="124" customWidth="1"/>
    <col min="13331" max="13331" width="6" style="124" bestFit="1" customWidth="1"/>
    <col min="13332" max="13332" width="6" style="124" customWidth="1"/>
    <col min="13333" max="13333" width="1.42578125" style="124" customWidth="1"/>
    <col min="13334" max="13335" width="6" style="124" bestFit="1" customWidth="1"/>
    <col min="13336" max="13336" width="6" style="124" customWidth="1"/>
    <col min="13337" max="13337" width="1.42578125" style="124" customWidth="1"/>
    <col min="13338" max="13340" width="5.140625" style="124" customWidth="1"/>
    <col min="13341" max="13341" width="1.42578125" style="124" customWidth="1"/>
    <col min="13342" max="13342" width="16" style="124" customWidth="1"/>
    <col min="13343" max="13343" width="6.28515625" style="124" bestFit="1" customWidth="1"/>
    <col min="13344" max="13345" width="6.140625" style="124" customWidth="1"/>
    <col min="13346" max="13346" width="1.42578125" style="124" customWidth="1"/>
    <col min="13347" max="13347" width="6.28515625" style="124" bestFit="1" customWidth="1"/>
    <col min="13348" max="13349" width="5.140625" style="124" customWidth="1"/>
    <col min="13350" max="13350" width="1.42578125" style="124" customWidth="1"/>
    <col min="13351" max="13353" width="5.140625" style="124" customWidth="1"/>
    <col min="13354" max="13354" width="1.42578125" style="124" customWidth="1"/>
    <col min="13355" max="13357" width="5.140625" style="124" customWidth="1"/>
    <col min="13358" max="13358" width="1.42578125" style="124" customWidth="1"/>
    <col min="13359" max="13361" width="5.140625" style="124" customWidth="1"/>
    <col min="13362" max="13362" width="1.42578125" style="124" customWidth="1"/>
    <col min="13363" max="13365" width="5.140625" style="124" customWidth="1"/>
    <col min="13366" max="13366" width="1.42578125" style="124" customWidth="1"/>
    <col min="13367" max="13369" width="5.140625" style="124" customWidth="1"/>
    <col min="13370" max="13568" width="11.42578125" style="124"/>
    <col min="13569" max="13569" width="16" style="124" customWidth="1"/>
    <col min="13570" max="13570" width="7" style="124" bestFit="1" customWidth="1"/>
    <col min="13571" max="13572" width="6.140625" style="124" customWidth="1"/>
    <col min="13573" max="13573" width="1.42578125" style="124" customWidth="1"/>
    <col min="13574" max="13576" width="6" style="124" bestFit="1" customWidth="1"/>
    <col min="13577" max="13577" width="1.42578125" style="124" customWidth="1"/>
    <col min="13578" max="13580" width="6" style="124" bestFit="1" customWidth="1"/>
    <col min="13581" max="13581" width="1.42578125" style="124" customWidth="1"/>
    <col min="13582" max="13584" width="6" style="124" bestFit="1" customWidth="1"/>
    <col min="13585" max="13585" width="1.42578125" style="124" customWidth="1"/>
    <col min="13586" max="13586" width="6" style="124" customWidth="1"/>
    <col min="13587" max="13587" width="6" style="124" bestFit="1" customWidth="1"/>
    <col min="13588" max="13588" width="6" style="124" customWidth="1"/>
    <col min="13589" max="13589" width="1.42578125" style="124" customWidth="1"/>
    <col min="13590" max="13591" width="6" style="124" bestFit="1" customWidth="1"/>
    <col min="13592" max="13592" width="6" style="124" customWidth="1"/>
    <col min="13593" max="13593" width="1.42578125" style="124" customWidth="1"/>
    <col min="13594" max="13596" width="5.140625" style="124" customWidth="1"/>
    <col min="13597" max="13597" width="1.42578125" style="124" customWidth="1"/>
    <col min="13598" max="13598" width="16" style="124" customWidth="1"/>
    <col min="13599" max="13599" width="6.28515625" style="124" bestFit="1" customWidth="1"/>
    <col min="13600" max="13601" width="6.140625" style="124" customWidth="1"/>
    <col min="13602" max="13602" width="1.42578125" style="124" customWidth="1"/>
    <col min="13603" max="13603" width="6.28515625" style="124" bestFit="1" customWidth="1"/>
    <col min="13604" max="13605" width="5.140625" style="124" customWidth="1"/>
    <col min="13606" max="13606" width="1.42578125" style="124" customWidth="1"/>
    <col min="13607" max="13609" width="5.140625" style="124" customWidth="1"/>
    <col min="13610" max="13610" width="1.42578125" style="124" customWidth="1"/>
    <col min="13611" max="13613" width="5.140625" style="124" customWidth="1"/>
    <col min="13614" max="13614" width="1.42578125" style="124" customWidth="1"/>
    <col min="13615" max="13617" width="5.140625" style="124" customWidth="1"/>
    <col min="13618" max="13618" width="1.42578125" style="124" customWidth="1"/>
    <col min="13619" max="13621" width="5.140625" style="124" customWidth="1"/>
    <col min="13622" max="13622" width="1.42578125" style="124" customWidth="1"/>
    <col min="13623" max="13625" width="5.140625" style="124" customWidth="1"/>
    <col min="13626" max="13824" width="11.42578125" style="124"/>
    <col min="13825" max="13825" width="16" style="124" customWidth="1"/>
    <col min="13826" max="13826" width="7" style="124" bestFit="1" customWidth="1"/>
    <col min="13827" max="13828" width="6.140625" style="124" customWidth="1"/>
    <col min="13829" max="13829" width="1.42578125" style="124" customWidth="1"/>
    <col min="13830" max="13832" width="6" style="124" bestFit="1" customWidth="1"/>
    <col min="13833" max="13833" width="1.42578125" style="124" customWidth="1"/>
    <col min="13834" max="13836" width="6" style="124" bestFit="1" customWidth="1"/>
    <col min="13837" max="13837" width="1.42578125" style="124" customWidth="1"/>
    <col min="13838" max="13840" width="6" style="124" bestFit="1" customWidth="1"/>
    <col min="13841" max="13841" width="1.42578125" style="124" customWidth="1"/>
    <col min="13842" max="13842" width="6" style="124" customWidth="1"/>
    <col min="13843" max="13843" width="6" style="124" bestFit="1" customWidth="1"/>
    <col min="13844" max="13844" width="6" style="124" customWidth="1"/>
    <col min="13845" max="13845" width="1.42578125" style="124" customWidth="1"/>
    <col min="13846" max="13847" width="6" style="124" bestFit="1" customWidth="1"/>
    <col min="13848" max="13848" width="6" style="124" customWidth="1"/>
    <col min="13849" max="13849" width="1.42578125" style="124" customWidth="1"/>
    <col min="13850" max="13852" width="5.140625" style="124" customWidth="1"/>
    <col min="13853" max="13853" width="1.42578125" style="124" customWidth="1"/>
    <col min="13854" max="13854" width="16" style="124" customWidth="1"/>
    <col min="13855" max="13855" width="6.28515625" style="124" bestFit="1" customWidth="1"/>
    <col min="13856" max="13857" width="6.140625" style="124" customWidth="1"/>
    <col min="13858" max="13858" width="1.42578125" style="124" customWidth="1"/>
    <col min="13859" max="13859" width="6.28515625" style="124" bestFit="1" customWidth="1"/>
    <col min="13860" max="13861" width="5.140625" style="124" customWidth="1"/>
    <col min="13862" max="13862" width="1.42578125" style="124" customWidth="1"/>
    <col min="13863" max="13865" width="5.140625" style="124" customWidth="1"/>
    <col min="13866" max="13866" width="1.42578125" style="124" customWidth="1"/>
    <col min="13867" max="13869" width="5.140625" style="124" customWidth="1"/>
    <col min="13870" max="13870" width="1.42578125" style="124" customWidth="1"/>
    <col min="13871" max="13873" width="5.140625" style="124" customWidth="1"/>
    <col min="13874" max="13874" width="1.42578125" style="124" customWidth="1"/>
    <col min="13875" max="13877" width="5.140625" style="124" customWidth="1"/>
    <col min="13878" max="13878" width="1.42578125" style="124" customWidth="1"/>
    <col min="13879" max="13881" width="5.140625" style="124" customWidth="1"/>
    <col min="13882" max="14080" width="11.42578125" style="124"/>
    <col min="14081" max="14081" width="16" style="124" customWidth="1"/>
    <col min="14082" max="14082" width="7" style="124" bestFit="1" customWidth="1"/>
    <col min="14083" max="14084" width="6.140625" style="124" customWidth="1"/>
    <col min="14085" max="14085" width="1.42578125" style="124" customWidth="1"/>
    <col min="14086" max="14088" width="6" style="124" bestFit="1" customWidth="1"/>
    <col min="14089" max="14089" width="1.42578125" style="124" customWidth="1"/>
    <col min="14090" max="14092" width="6" style="124" bestFit="1" customWidth="1"/>
    <col min="14093" max="14093" width="1.42578125" style="124" customWidth="1"/>
    <col min="14094" max="14096" width="6" style="124" bestFit="1" customWidth="1"/>
    <col min="14097" max="14097" width="1.42578125" style="124" customWidth="1"/>
    <col min="14098" max="14098" width="6" style="124" customWidth="1"/>
    <col min="14099" max="14099" width="6" style="124" bestFit="1" customWidth="1"/>
    <col min="14100" max="14100" width="6" style="124" customWidth="1"/>
    <col min="14101" max="14101" width="1.42578125" style="124" customWidth="1"/>
    <col min="14102" max="14103" width="6" style="124" bestFit="1" customWidth="1"/>
    <col min="14104" max="14104" width="6" style="124" customWidth="1"/>
    <col min="14105" max="14105" width="1.42578125" style="124" customWidth="1"/>
    <col min="14106" max="14108" width="5.140625" style="124" customWidth="1"/>
    <col min="14109" max="14109" width="1.42578125" style="124" customWidth="1"/>
    <col min="14110" max="14110" width="16" style="124" customWidth="1"/>
    <col min="14111" max="14111" width="6.28515625" style="124" bestFit="1" customWidth="1"/>
    <col min="14112" max="14113" width="6.140625" style="124" customWidth="1"/>
    <col min="14114" max="14114" width="1.42578125" style="124" customWidth="1"/>
    <col min="14115" max="14115" width="6.28515625" style="124" bestFit="1" customWidth="1"/>
    <col min="14116" max="14117" width="5.140625" style="124" customWidth="1"/>
    <col min="14118" max="14118" width="1.42578125" style="124" customWidth="1"/>
    <col min="14119" max="14121" width="5.140625" style="124" customWidth="1"/>
    <col min="14122" max="14122" width="1.42578125" style="124" customWidth="1"/>
    <col min="14123" max="14125" width="5.140625" style="124" customWidth="1"/>
    <col min="14126" max="14126" width="1.42578125" style="124" customWidth="1"/>
    <col min="14127" max="14129" width="5.140625" style="124" customWidth="1"/>
    <col min="14130" max="14130" width="1.42578125" style="124" customWidth="1"/>
    <col min="14131" max="14133" width="5.140625" style="124" customWidth="1"/>
    <col min="14134" max="14134" width="1.42578125" style="124" customWidth="1"/>
    <col min="14135" max="14137" width="5.140625" style="124" customWidth="1"/>
    <col min="14138" max="14336" width="11.42578125" style="124"/>
    <col min="14337" max="14337" width="16" style="124" customWidth="1"/>
    <col min="14338" max="14338" width="7" style="124" bestFit="1" customWidth="1"/>
    <col min="14339" max="14340" width="6.140625" style="124" customWidth="1"/>
    <col min="14341" max="14341" width="1.42578125" style="124" customWidth="1"/>
    <col min="14342" max="14344" width="6" style="124" bestFit="1" customWidth="1"/>
    <col min="14345" max="14345" width="1.42578125" style="124" customWidth="1"/>
    <col min="14346" max="14348" width="6" style="124" bestFit="1" customWidth="1"/>
    <col min="14349" max="14349" width="1.42578125" style="124" customWidth="1"/>
    <col min="14350" max="14352" width="6" style="124" bestFit="1" customWidth="1"/>
    <col min="14353" max="14353" width="1.42578125" style="124" customWidth="1"/>
    <col min="14354" max="14354" width="6" style="124" customWidth="1"/>
    <col min="14355" max="14355" width="6" style="124" bestFit="1" customWidth="1"/>
    <col min="14356" max="14356" width="6" style="124" customWidth="1"/>
    <col min="14357" max="14357" width="1.42578125" style="124" customWidth="1"/>
    <col min="14358" max="14359" width="6" style="124" bestFit="1" customWidth="1"/>
    <col min="14360" max="14360" width="6" style="124" customWidth="1"/>
    <col min="14361" max="14361" width="1.42578125" style="124" customWidth="1"/>
    <col min="14362" max="14364" width="5.140625" style="124" customWidth="1"/>
    <col min="14365" max="14365" width="1.42578125" style="124" customWidth="1"/>
    <col min="14366" max="14366" width="16" style="124" customWidth="1"/>
    <col min="14367" max="14367" width="6.28515625" style="124" bestFit="1" customWidth="1"/>
    <col min="14368" max="14369" width="6.140625" style="124" customWidth="1"/>
    <col min="14370" max="14370" width="1.42578125" style="124" customWidth="1"/>
    <col min="14371" max="14371" width="6.28515625" style="124" bestFit="1" customWidth="1"/>
    <col min="14372" max="14373" width="5.140625" style="124" customWidth="1"/>
    <col min="14374" max="14374" width="1.42578125" style="124" customWidth="1"/>
    <col min="14375" max="14377" width="5.140625" style="124" customWidth="1"/>
    <col min="14378" max="14378" width="1.42578125" style="124" customWidth="1"/>
    <col min="14379" max="14381" width="5.140625" style="124" customWidth="1"/>
    <col min="14382" max="14382" width="1.42578125" style="124" customWidth="1"/>
    <col min="14383" max="14385" width="5.140625" style="124" customWidth="1"/>
    <col min="14386" max="14386" width="1.42578125" style="124" customWidth="1"/>
    <col min="14387" max="14389" width="5.140625" style="124" customWidth="1"/>
    <col min="14390" max="14390" width="1.42578125" style="124" customWidth="1"/>
    <col min="14391" max="14393" width="5.140625" style="124" customWidth="1"/>
    <col min="14394" max="14592" width="11.42578125" style="124"/>
    <col min="14593" max="14593" width="16" style="124" customWidth="1"/>
    <col min="14594" max="14594" width="7" style="124" bestFit="1" customWidth="1"/>
    <col min="14595" max="14596" width="6.140625" style="124" customWidth="1"/>
    <col min="14597" max="14597" width="1.42578125" style="124" customWidth="1"/>
    <col min="14598" max="14600" width="6" style="124" bestFit="1" customWidth="1"/>
    <col min="14601" max="14601" width="1.42578125" style="124" customWidth="1"/>
    <col min="14602" max="14604" width="6" style="124" bestFit="1" customWidth="1"/>
    <col min="14605" max="14605" width="1.42578125" style="124" customWidth="1"/>
    <col min="14606" max="14608" width="6" style="124" bestFit="1" customWidth="1"/>
    <col min="14609" max="14609" width="1.42578125" style="124" customWidth="1"/>
    <col min="14610" max="14610" width="6" style="124" customWidth="1"/>
    <col min="14611" max="14611" width="6" style="124" bestFit="1" customWidth="1"/>
    <col min="14612" max="14612" width="6" style="124" customWidth="1"/>
    <col min="14613" max="14613" width="1.42578125" style="124" customWidth="1"/>
    <col min="14614" max="14615" width="6" style="124" bestFit="1" customWidth="1"/>
    <col min="14616" max="14616" width="6" style="124" customWidth="1"/>
    <col min="14617" max="14617" width="1.42578125" style="124" customWidth="1"/>
    <col min="14618" max="14620" width="5.140625" style="124" customWidth="1"/>
    <col min="14621" max="14621" width="1.42578125" style="124" customWidth="1"/>
    <col min="14622" max="14622" width="16" style="124" customWidth="1"/>
    <col min="14623" max="14623" width="6.28515625" style="124" bestFit="1" customWidth="1"/>
    <col min="14624" max="14625" width="6.140625" style="124" customWidth="1"/>
    <col min="14626" max="14626" width="1.42578125" style="124" customWidth="1"/>
    <col min="14627" max="14627" width="6.28515625" style="124" bestFit="1" customWidth="1"/>
    <col min="14628" max="14629" width="5.140625" style="124" customWidth="1"/>
    <col min="14630" max="14630" width="1.42578125" style="124" customWidth="1"/>
    <col min="14631" max="14633" width="5.140625" style="124" customWidth="1"/>
    <col min="14634" max="14634" width="1.42578125" style="124" customWidth="1"/>
    <col min="14635" max="14637" width="5.140625" style="124" customWidth="1"/>
    <col min="14638" max="14638" width="1.42578125" style="124" customWidth="1"/>
    <col min="14639" max="14641" width="5.140625" style="124" customWidth="1"/>
    <col min="14642" max="14642" width="1.42578125" style="124" customWidth="1"/>
    <col min="14643" max="14645" width="5.140625" style="124" customWidth="1"/>
    <col min="14646" max="14646" width="1.42578125" style="124" customWidth="1"/>
    <col min="14647" max="14649" width="5.140625" style="124" customWidth="1"/>
    <col min="14650" max="14848" width="11.42578125" style="124"/>
    <col min="14849" max="14849" width="16" style="124" customWidth="1"/>
    <col min="14850" max="14850" width="7" style="124" bestFit="1" customWidth="1"/>
    <col min="14851" max="14852" width="6.140625" style="124" customWidth="1"/>
    <col min="14853" max="14853" width="1.42578125" style="124" customWidth="1"/>
    <col min="14854" max="14856" width="6" style="124" bestFit="1" customWidth="1"/>
    <col min="14857" max="14857" width="1.42578125" style="124" customWidth="1"/>
    <col min="14858" max="14860" width="6" style="124" bestFit="1" customWidth="1"/>
    <col min="14861" max="14861" width="1.42578125" style="124" customWidth="1"/>
    <col min="14862" max="14864" width="6" style="124" bestFit="1" customWidth="1"/>
    <col min="14865" max="14865" width="1.42578125" style="124" customWidth="1"/>
    <col min="14866" max="14866" width="6" style="124" customWidth="1"/>
    <col min="14867" max="14867" width="6" style="124" bestFit="1" customWidth="1"/>
    <col min="14868" max="14868" width="6" style="124" customWidth="1"/>
    <col min="14869" max="14869" width="1.42578125" style="124" customWidth="1"/>
    <col min="14870" max="14871" width="6" style="124" bestFit="1" customWidth="1"/>
    <col min="14872" max="14872" width="6" style="124" customWidth="1"/>
    <col min="14873" max="14873" width="1.42578125" style="124" customWidth="1"/>
    <col min="14874" max="14876" width="5.140625" style="124" customWidth="1"/>
    <col min="14877" max="14877" width="1.42578125" style="124" customWidth="1"/>
    <col min="14878" max="14878" width="16" style="124" customWidth="1"/>
    <col min="14879" max="14879" width="6.28515625" style="124" bestFit="1" customWidth="1"/>
    <col min="14880" max="14881" width="6.140625" style="124" customWidth="1"/>
    <col min="14882" max="14882" width="1.42578125" style="124" customWidth="1"/>
    <col min="14883" max="14883" width="6.28515625" style="124" bestFit="1" customWidth="1"/>
    <col min="14884" max="14885" width="5.140625" style="124" customWidth="1"/>
    <col min="14886" max="14886" width="1.42578125" style="124" customWidth="1"/>
    <col min="14887" max="14889" width="5.140625" style="124" customWidth="1"/>
    <col min="14890" max="14890" width="1.42578125" style="124" customWidth="1"/>
    <col min="14891" max="14893" width="5.140625" style="124" customWidth="1"/>
    <col min="14894" max="14894" width="1.42578125" style="124" customWidth="1"/>
    <col min="14895" max="14897" width="5.140625" style="124" customWidth="1"/>
    <col min="14898" max="14898" width="1.42578125" style="124" customWidth="1"/>
    <col min="14899" max="14901" width="5.140625" style="124" customWidth="1"/>
    <col min="14902" max="14902" width="1.42578125" style="124" customWidth="1"/>
    <col min="14903" max="14905" width="5.140625" style="124" customWidth="1"/>
    <col min="14906" max="15104" width="11.42578125" style="124"/>
    <col min="15105" max="15105" width="16" style="124" customWidth="1"/>
    <col min="15106" max="15106" width="7" style="124" bestFit="1" customWidth="1"/>
    <col min="15107" max="15108" width="6.140625" style="124" customWidth="1"/>
    <col min="15109" max="15109" width="1.42578125" style="124" customWidth="1"/>
    <col min="15110" max="15112" width="6" style="124" bestFit="1" customWidth="1"/>
    <col min="15113" max="15113" width="1.42578125" style="124" customWidth="1"/>
    <col min="15114" max="15116" width="6" style="124" bestFit="1" customWidth="1"/>
    <col min="15117" max="15117" width="1.42578125" style="124" customWidth="1"/>
    <col min="15118" max="15120" width="6" style="124" bestFit="1" customWidth="1"/>
    <col min="15121" max="15121" width="1.42578125" style="124" customWidth="1"/>
    <col min="15122" max="15122" width="6" style="124" customWidth="1"/>
    <col min="15123" max="15123" width="6" style="124" bestFit="1" customWidth="1"/>
    <col min="15124" max="15124" width="6" style="124" customWidth="1"/>
    <col min="15125" max="15125" width="1.42578125" style="124" customWidth="1"/>
    <col min="15126" max="15127" width="6" style="124" bestFit="1" customWidth="1"/>
    <col min="15128" max="15128" width="6" style="124" customWidth="1"/>
    <col min="15129" max="15129" width="1.42578125" style="124" customWidth="1"/>
    <col min="15130" max="15132" width="5.140625" style="124" customWidth="1"/>
    <col min="15133" max="15133" width="1.42578125" style="124" customWidth="1"/>
    <col min="15134" max="15134" width="16" style="124" customWidth="1"/>
    <col min="15135" max="15135" width="6.28515625" style="124" bestFit="1" customWidth="1"/>
    <col min="15136" max="15137" width="6.140625" style="124" customWidth="1"/>
    <col min="15138" max="15138" width="1.42578125" style="124" customWidth="1"/>
    <col min="15139" max="15139" width="6.28515625" style="124" bestFit="1" customWidth="1"/>
    <col min="15140" max="15141" width="5.140625" style="124" customWidth="1"/>
    <col min="15142" max="15142" width="1.42578125" style="124" customWidth="1"/>
    <col min="15143" max="15145" width="5.140625" style="124" customWidth="1"/>
    <col min="15146" max="15146" width="1.42578125" style="124" customWidth="1"/>
    <col min="15147" max="15149" width="5.140625" style="124" customWidth="1"/>
    <col min="15150" max="15150" width="1.42578125" style="124" customWidth="1"/>
    <col min="15151" max="15153" width="5.140625" style="124" customWidth="1"/>
    <col min="15154" max="15154" width="1.42578125" style="124" customWidth="1"/>
    <col min="15155" max="15157" width="5.140625" style="124" customWidth="1"/>
    <col min="15158" max="15158" width="1.42578125" style="124" customWidth="1"/>
    <col min="15159" max="15161" width="5.140625" style="124" customWidth="1"/>
    <col min="15162" max="15360" width="11.42578125" style="124"/>
    <col min="15361" max="15361" width="16" style="124" customWidth="1"/>
    <col min="15362" max="15362" width="7" style="124" bestFit="1" customWidth="1"/>
    <col min="15363" max="15364" width="6.140625" style="124" customWidth="1"/>
    <col min="15365" max="15365" width="1.42578125" style="124" customWidth="1"/>
    <col min="15366" max="15368" width="6" style="124" bestFit="1" customWidth="1"/>
    <col min="15369" max="15369" width="1.42578125" style="124" customWidth="1"/>
    <col min="15370" max="15372" width="6" style="124" bestFit="1" customWidth="1"/>
    <col min="15373" max="15373" width="1.42578125" style="124" customWidth="1"/>
    <col min="15374" max="15376" width="6" style="124" bestFit="1" customWidth="1"/>
    <col min="15377" max="15377" width="1.42578125" style="124" customWidth="1"/>
    <col min="15378" max="15378" width="6" style="124" customWidth="1"/>
    <col min="15379" max="15379" width="6" style="124" bestFit="1" customWidth="1"/>
    <col min="15380" max="15380" width="6" style="124" customWidth="1"/>
    <col min="15381" max="15381" width="1.42578125" style="124" customWidth="1"/>
    <col min="15382" max="15383" width="6" style="124" bestFit="1" customWidth="1"/>
    <col min="15384" max="15384" width="6" style="124" customWidth="1"/>
    <col min="15385" max="15385" width="1.42578125" style="124" customWidth="1"/>
    <col min="15386" max="15388" width="5.140625" style="124" customWidth="1"/>
    <col min="15389" max="15389" width="1.42578125" style="124" customWidth="1"/>
    <col min="15390" max="15390" width="16" style="124" customWidth="1"/>
    <col min="15391" max="15391" width="6.28515625" style="124" bestFit="1" customWidth="1"/>
    <col min="15392" max="15393" width="6.140625" style="124" customWidth="1"/>
    <col min="15394" max="15394" width="1.42578125" style="124" customWidth="1"/>
    <col min="15395" max="15395" width="6.28515625" style="124" bestFit="1" customWidth="1"/>
    <col min="15396" max="15397" width="5.140625" style="124" customWidth="1"/>
    <col min="15398" max="15398" width="1.42578125" style="124" customWidth="1"/>
    <col min="15399" max="15401" width="5.140625" style="124" customWidth="1"/>
    <col min="15402" max="15402" width="1.42578125" style="124" customWidth="1"/>
    <col min="15403" max="15405" width="5.140625" style="124" customWidth="1"/>
    <col min="15406" max="15406" width="1.42578125" style="124" customWidth="1"/>
    <col min="15407" max="15409" width="5.140625" style="124" customWidth="1"/>
    <col min="15410" max="15410" width="1.42578125" style="124" customWidth="1"/>
    <col min="15411" max="15413" width="5.140625" style="124" customWidth="1"/>
    <col min="15414" max="15414" width="1.42578125" style="124" customWidth="1"/>
    <col min="15415" max="15417" width="5.140625" style="124" customWidth="1"/>
    <col min="15418" max="15616" width="11.42578125" style="124"/>
    <col min="15617" max="15617" width="16" style="124" customWidth="1"/>
    <col min="15618" max="15618" width="7" style="124" bestFit="1" customWidth="1"/>
    <col min="15619" max="15620" width="6.140625" style="124" customWidth="1"/>
    <col min="15621" max="15621" width="1.42578125" style="124" customWidth="1"/>
    <col min="15622" max="15624" width="6" style="124" bestFit="1" customWidth="1"/>
    <col min="15625" max="15625" width="1.42578125" style="124" customWidth="1"/>
    <col min="15626" max="15628" width="6" style="124" bestFit="1" customWidth="1"/>
    <col min="15629" max="15629" width="1.42578125" style="124" customWidth="1"/>
    <col min="15630" max="15632" width="6" style="124" bestFit="1" customWidth="1"/>
    <col min="15633" max="15633" width="1.42578125" style="124" customWidth="1"/>
    <col min="15634" max="15634" width="6" style="124" customWidth="1"/>
    <col min="15635" max="15635" width="6" style="124" bestFit="1" customWidth="1"/>
    <col min="15636" max="15636" width="6" style="124" customWidth="1"/>
    <col min="15637" max="15637" width="1.42578125" style="124" customWidth="1"/>
    <col min="15638" max="15639" width="6" style="124" bestFit="1" customWidth="1"/>
    <col min="15640" max="15640" width="6" style="124" customWidth="1"/>
    <col min="15641" max="15641" width="1.42578125" style="124" customWidth="1"/>
    <col min="15642" max="15644" width="5.140625" style="124" customWidth="1"/>
    <col min="15645" max="15645" width="1.42578125" style="124" customWidth="1"/>
    <col min="15646" max="15646" width="16" style="124" customWidth="1"/>
    <col min="15647" max="15647" width="6.28515625" style="124" bestFit="1" customWidth="1"/>
    <col min="15648" max="15649" width="6.140625" style="124" customWidth="1"/>
    <col min="15650" max="15650" width="1.42578125" style="124" customWidth="1"/>
    <col min="15651" max="15651" width="6.28515625" style="124" bestFit="1" customWidth="1"/>
    <col min="15652" max="15653" width="5.140625" style="124" customWidth="1"/>
    <col min="15654" max="15654" width="1.42578125" style="124" customWidth="1"/>
    <col min="15655" max="15657" width="5.140625" style="124" customWidth="1"/>
    <col min="15658" max="15658" width="1.42578125" style="124" customWidth="1"/>
    <col min="15659" max="15661" width="5.140625" style="124" customWidth="1"/>
    <col min="15662" max="15662" width="1.42578125" style="124" customWidth="1"/>
    <col min="15663" max="15665" width="5.140625" style="124" customWidth="1"/>
    <col min="15666" max="15666" width="1.42578125" style="124" customWidth="1"/>
    <col min="15667" max="15669" width="5.140625" style="124" customWidth="1"/>
    <col min="15670" max="15670" width="1.42578125" style="124" customWidth="1"/>
    <col min="15671" max="15673" width="5.140625" style="124" customWidth="1"/>
    <col min="15674" max="15872" width="11.42578125" style="124"/>
    <col min="15873" max="15873" width="16" style="124" customWidth="1"/>
    <col min="15874" max="15874" width="7" style="124" bestFit="1" customWidth="1"/>
    <col min="15875" max="15876" width="6.140625" style="124" customWidth="1"/>
    <col min="15877" max="15877" width="1.42578125" style="124" customWidth="1"/>
    <col min="15878" max="15880" width="6" style="124" bestFit="1" customWidth="1"/>
    <col min="15881" max="15881" width="1.42578125" style="124" customWidth="1"/>
    <col min="15882" max="15884" width="6" style="124" bestFit="1" customWidth="1"/>
    <col min="15885" max="15885" width="1.42578125" style="124" customWidth="1"/>
    <col min="15886" max="15888" width="6" style="124" bestFit="1" customWidth="1"/>
    <col min="15889" max="15889" width="1.42578125" style="124" customWidth="1"/>
    <col min="15890" max="15890" width="6" style="124" customWidth="1"/>
    <col min="15891" max="15891" width="6" style="124" bestFit="1" customWidth="1"/>
    <col min="15892" max="15892" width="6" style="124" customWidth="1"/>
    <col min="15893" max="15893" width="1.42578125" style="124" customWidth="1"/>
    <col min="15894" max="15895" width="6" style="124" bestFit="1" customWidth="1"/>
    <col min="15896" max="15896" width="6" style="124" customWidth="1"/>
    <col min="15897" max="15897" width="1.42578125" style="124" customWidth="1"/>
    <col min="15898" max="15900" width="5.140625" style="124" customWidth="1"/>
    <col min="15901" max="15901" width="1.42578125" style="124" customWidth="1"/>
    <col min="15902" max="15902" width="16" style="124" customWidth="1"/>
    <col min="15903" max="15903" width="6.28515625" style="124" bestFit="1" customWidth="1"/>
    <col min="15904" max="15905" width="6.140625" style="124" customWidth="1"/>
    <col min="15906" max="15906" width="1.42578125" style="124" customWidth="1"/>
    <col min="15907" max="15907" width="6.28515625" style="124" bestFit="1" customWidth="1"/>
    <col min="15908" max="15909" width="5.140625" style="124" customWidth="1"/>
    <col min="15910" max="15910" width="1.42578125" style="124" customWidth="1"/>
    <col min="15911" max="15913" width="5.140625" style="124" customWidth="1"/>
    <col min="15914" max="15914" width="1.42578125" style="124" customWidth="1"/>
    <col min="15915" max="15917" width="5.140625" style="124" customWidth="1"/>
    <col min="15918" max="15918" width="1.42578125" style="124" customWidth="1"/>
    <col min="15919" max="15921" width="5.140625" style="124" customWidth="1"/>
    <col min="15922" max="15922" width="1.42578125" style="124" customWidth="1"/>
    <col min="15923" max="15925" width="5.140625" style="124" customWidth="1"/>
    <col min="15926" max="15926" width="1.42578125" style="124" customWidth="1"/>
    <col min="15927" max="15929" width="5.140625" style="124" customWidth="1"/>
    <col min="15930" max="16128" width="11.42578125" style="124"/>
    <col min="16129" max="16129" width="16" style="124" customWidth="1"/>
    <col min="16130" max="16130" width="7" style="124" bestFit="1" customWidth="1"/>
    <col min="16131" max="16132" width="6.140625" style="124" customWidth="1"/>
    <col min="16133" max="16133" width="1.42578125" style="124" customWidth="1"/>
    <col min="16134" max="16136" width="6" style="124" bestFit="1" customWidth="1"/>
    <col min="16137" max="16137" width="1.42578125" style="124" customWidth="1"/>
    <col min="16138" max="16140" width="6" style="124" bestFit="1" customWidth="1"/>
    <col min="16141" max="16141" width="1.42578125" style="124" customWidth="1"/>
    <col min="16142" max="16144" width="6" style="124" bestFit="1" customWidth="1"/>
    <col min="16145" max="16145" width="1.42578125" style="124" customWidth="1"/>
    <col min="16146" max="16146" width="6" style="124" customWidth="1"/>
    <col min="16147" max="16147" width="6" style="124" bestFit="1" customWidth="1"/>
    <col min="16148" max="16148" width="6" style="124" customWidth="1"/>
    <col min="16149" max="16149" width="1.42578125" style="124" customWidth="1"/>
    <col min="16150" max="16151" width="6" style="124" bestFit="1" customWidth="1"/>
    <col min="16152" max="16152" width="6" style="124" customWidth="1"/>
    <col min="16153" max="16153" width="1.42578125" style="124" customWidth="1"/>
    <col min="16154" max="16156" width="5.140625" style="124" customWidth="1"/>
    <col min="16157" max="16157" width="1.42578125" style="124" customWidth="1"/>
    <col min="16158" max="16158" width="16" style="124" customWidth="1"/>
    <col min="16159" max="16159" width="6.28515625" style="124" bestFit="1" customWidth="1"/>
    <col min="16160" max="16161" width="6.140625" style="124" customWidth="1"/>
    <col min="16162" max="16162" width="1.42578125" style="124" customWidth="1"/>
    <col min="16163" max="16163" width="6.28515625" style="124" bestFit="1" customWidth="1"/>
    <col min="16164" max="16165" width="5.140625" style="124" customWidth="1"/>
    <col min="16166" max="16166" width="1.42578125" style="124" customWidth="1"/>
    <col min="16167" max="16169" width="5.140625" style="124" customWidth="1"/>
    <col min="16170" max="16170" width="1.42578125" style="124" customWidth="1"/>
    <col min="16171" max="16173" width="5.140625" style="124" customWidth="1"/>
    <col min="16174" max="16174" width="1.42578125" style="124" customWidth="1"/>
    <col min="16175" max="16177" width="5.140625" style="124" customWidth="1"/>
    <col min="16178" max="16178" width="1.42578125" style="124" customWidth="1"/>
    <col min="16179" max="16181" width="5.140625" style="124" customWidth="1"/>
    <col min="16182" max="16182" width="1.42578125" style="124" customWidth="1"/>
    <col min="16183" max="16185" width="5.140625" style="124" customWidth="1"/>
    <col min="16186" max="16384" width="11.42578125" style="124"/>
  </cols>
  <sheetData>
    <row r="1" spans="1:62" ht="15" customHeight="1" x14ac:dyDescent="0.2">
      <c r="Y1" s="29"/>
      <c r="Z1" s="308" t="s">
        <v>356</v>
      </c>
      <c r="AA1" s="308"/>
      <c r="BF1" s="29"/>
      <c r="BG1" s="308" t="s">
        <v>356</v>
      </c>
      <c r="BH1" s="308"/>
    </row>
    <row r="2" spans="1:62" ht="15" customHeight="1" x14ac:dyDescent="0.2">
      <c r="Y2" s="30"/>
      <c r="Z2" s="308"/>
      <c r="AA2" s="308"/>
      <c r="BF2" s="30"/>
      <c r="BG2" s="308"/>
      <c r="BH2" s="308"/>
    </row>
    <row r="3" spans="1:62" ht="15" customHeight="1" x14ac:dyDescent="0.25">
      <c r="A3" s="322" t="s">
        <v>321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D3" s="322" t="s">
        <v>322</v>
      </c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</row>
    <row r="4" spans="1:62" ht="15" customHeight="1" x14ac:dyDescent="0.25">
      <c r="A4" s="321" t="s">
        <v>165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D4" s="321" t="s">
        <v>166</v>
      </c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</row>
    <row r="5" spans="1:62" s="102" customFormat="1" ht="15" customHeight="1" x14ac:dyDescent="0.2">
      <c r="A5" s="321" t="s">
        <v>254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D5" s="321" t="s">
        <v>254</v>
      </c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G5" s="96"/>
      <c r="BH5" s="96"/>
      <c r="BI5" s="96"/>
      <c r="BJ5" s="96"/>
    </row>
    <row r="6" spans="1:62" s="102" customFormat="1" ht="15" customHeight="1" x14ac:dyDescent="0.2">
      <c r="A6" s="321" t="s">
        <v>264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D6" s="321" t="s">
        <v>264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G6" s="96"/>
      <c r="BH6" s="96"/>
      <c r="BI6" s="96"/>
      <c r="BJ6" s="96"/>
    </row>
    <row r="7" spans="1:62" s="102" customFormat="1" ht="15" customHeight="1" x14ac:dyDescent="0.2">
      <c r="A7" s="321" t="s">
        <v>248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D7" s="321" t="s">
        <v>248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G7" s="96"/>
      <c r="BH7" s="96"/>
      <c r="BI7" s="96"/>
      <c r="BJ7" s="96"/>
    </row>
    <row r="8" spans="1:62" s="102" customFormat="1" ht="15" customHeight="1" x14ac:dyDescent="0.2">
      <c r="A8" s="321" t="s">
        <v>513</v>
      </c>
      <c r="B8" s="321"/>
      <c r="C8" s="321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D8" s="321" t="s">
        <v>513</v>
      </c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G8" s="96"/>
      <c r="BH8" s="96"/>
      <c r="BI8" s="96"/>
      <c r="BJ8" s="96"/>
    </row>
    <row r="9" spans="1:62" ht="15" customHeight="1" thickBot="1" x14ac:dyDescent="0.3">
      <c r="A9" s="122"/>
      <c r="B9" s="144"/>
      <c r="C9" s="122"/>
      <c r="D9" s="122"/>
      <c r="E9" s="122"/>
      <c r="F9" s="123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D9" s="122"/>
      <c r="AE9" s="144"/>
      <c r="AF9" s="122"/>
      <c r="AG9" s="122"/>
      <c r="AH9" s="122"/>
      <c r="AI9" s="123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</row>
    <row r="10" spans="1:62" s="102" customFormat="1" ht="15" customHeight="1" x14ac:dyDescent="0.2">
      <c r="A10" s="323" t="s">
        <v>260</v>
      </c>
      <c r="B10" s="316" t="s">
        <v>19</v>
      </c>
      <c r="C10" s="316"/>
      <c r="D10" s="316"/>
      <c r="E10" s="109"/>
      <c r="F10" s="316" t="s">
        <v>116</v>
      </c>
      <c r="G10" s="316"/>
      <c r="H10" s="316"/>
      <c r="I10" s="109"/>
      <c r="J10" s="316" t="s">
        <v>117</v>
      </c>
      <c r="K10" s="316"/>
      <c r="L10" s="316"/>
      <c r="M10" s="109"/>
      <c r="N10" s="316" t="s">
        <v>118</v>
      </c>
      <c r="O10" s="316"/>
      <c r="P10" s="316"/>
      <c r="Q10" s="109"/>
      <c r="R10" s="316" t="s">
        <v>119</v>
      </c>
      <c r="S10" s="316"/>
      <c r="T10" s="316"/>
      <c r="U10" s="109"/>
      <c r="V10" s="316" t="s">
        <v>120</v>
      </c>
      <c r="W10" s="316"/>
      <c r="X10" s="316"/>
      <c r="Y10" s="109"/>
      <c r="Z10" s="316" t="s">
        <v>121</v>
      </c>
      <c r="AA10" s="316"/>
      <c r="AB10" s="316"/>
      <c r="AD10" s="323" t="s">
        <v>260</v>
      </c>
      <c r="AE10" s="316" t="s">
        <v>19</v>
      </c>
      <c r="AF10" s="316"/>
      <c r="AG10" s="316"/>
      <c r="AH10" s="109"/>
      <c r="AI10" s="316" t="s">
        <v>116</v>
      </c>
      <c r="AJ10" s="316"/>
      <c r="AK10" s="316"/>
      <c r="AL10" s="109"/>
      <c r="AM10" s="316" t="s">
        <v>117</v>
      </c>
      <c r="AN10" s="316"/>
      <c r="AO10" s="316"/>
      <c r="AP10" s="109"/>
      <c r="AQ10" s="316" t="s">
        <v>118</v>
      </c>
      <c r="AR10" s="316"/>
      <c r="AS10" s="316"/>
      <c r="AT10" s="109"/>
      <c r="AU10" s="316" t="s">
        <v>119</v>
      </c>
      <c r="AV10" s="316"/>
      <c r="AW10" s="316"/>
      <c r="AX10" s="109"/>
      <c r="AY10" s="316" t="s">
        <v>120</v>
      </c>
      <c r="AZ10" s="316"/>
      <c r="BA10" s="316"/>
      <c r="BB10" s="109"/>
      <c r="BC10" s="316" t="s">
        <v>121</v>
      </c>
      <c r="BD10" s="316"/>
      <c r="BE10" s="316"/>
      <c r="BG10" s="96"/>
      <c r="BH10" s="96"/>
      <c r="BI10" s="96"/>
      <c r="BJ10" s="96"/>
    </row>
    <row r="11" spans="1:62" s="102" customFormat="1" ht="15" customHeight="1" thickBot="1" x14ac:dyDescent="0.25">
      <c r="A11" s="324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24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  <c r="BG11" s="96"/>
      <c r="BH11" s="96"/>
      <c r="BI11" s="96"/>
      <c r="BJ11" s="96"/>
    </row>
    <row r="12" spans="1:62" ht="15" customHeight="1" x14ac:dyDescent="0.25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27"/>
      <c r="AE12" s="113"/>
      <c r="AF12" s="113"/>
      <c r="AG12" s="113"/>
      <c r="AH12" s="114"/>
      <c r="AI12" s="113"/>
      <c r="AJ12" s="113"/>
      <c r="AK12" s="113"/>
      <c r="AL12" s="114"/>
      <c r="AM12" s="113"/>
      <c r="AN12" s="113"/>
      <c r="AO12" s="113"/>
      <c r="AP12" s="114"/>
      <c r="AQ12" s="113"/>
      <c r="AR12" s="113"/>
      <c r="AS12" s="113"/>
      <c r="AT12" s="114"/>
      <c r="AU12" s="113"/>
      <c r="AV12" s="113"/>
      <c r="AW12" s="113"/>
      <c r="AX12" s="114"/>
      <c r="AY12" s="113"/>
      <c r="AZ12" s="113"/>
      <c r="BA12" s="113"/>
      <c r="BB12" s="114"/>
      <c r="BC12" s="113"/>
      <c r="BD12" s="113"/>
      <c r="BE12" s="113"/>
    </row>
    <row r="13" spans="1:62" s="149" customFormat="1" ht="15" customHeight="1" x14ac:dyDescent="0.25">
      <c r="A13" s="151" t="s">
        <v>262</v>
      </c>
      <c r="B13" s="153">
        <f>+F13+J13+N13+R13+V13+Z13</f>
        <v>14254</v>
      </c>
      <c r="C13" s="153">
        <f>+G13+K13+O13+S13+W13+AA13</f>
        <v>6404</v>
      </c>
      <c r="D13" s="153">
        <f>+H13+L13+P13+T13+X13+AB13</f>
        <v>7850</v>
      </c>
      <c r="E13" s="153"/>
      <c r="F13" s="153">
        <f>SUM(F15:F36)</f>
        <v>2265</v>
      </c>
      <c r="G13" s="153">
        <f>SUM(G15:G36)</f>
        <v>1081</v>
      </c>
      <c r="H13" s="153">
        <f>SUM(H15:H36)</f>
        <v>1184</v>
      </c>
      <c r="I13" s="153"/>
      <c r="J13" s="153">
        <f>SUM(J15:J36)</f>
        <v>2516</v>
      </c>
      <c r="K13" s="153">
        <f>SUM(K15:K36)</f>
        <v>1193</v>
      </c>
      <c r="L13" s="153">
        <f>SUM(L15:L36)</f>
        <v>1323</v>
      </c>
      <c r="M13" s="153"/>
      <c r="N13" s="153">
        <f>SUM(N15:N36)</f>
        <v>3141</v>
      </c>
      <c r="O13" s="153">
        <f>SUM(O15:O36)</f>
        <v>1453</v>
      </c>
      <c r="P13" s="153">
        <f>SUM(P15:P36)</f>
        <v>1688</v>
      </c>
      <c r="Q13" s="153"/>
      <c r="R13" s="153">
        <f>SUM(R15:R36)</f>
        <v>3110</v>
      </c>
      <c r="S13" s="153">
        <f>SUM(S15:S36)</f>
        <v>1343</v>
      </c>
      <c r="T13" s="153">
        <f>SUM(T15:T36)</f>
        <v>1767</v>
      </c>
      <c r="U13" s="153"/>
      <c r="V13" s="153">
        <f>SUM(V15:V36)</f>
        <v>3222</v>
      </c>
      <c r="W13" s="153">
        <f>SUM(W15:W36)</f>
        <v>1334</v>
      </c>
      <c r="X13" s="153">
        <f>SUM(X15:X36)</f>
        <v>1888</v>
      </c>
      <c r="Y13" s="153"/>
      <c r="Z13" s="153">
        <f>SUM(Z15:Z36)</f>
        <v>0</v>
      </c>
      <c r="AA13" s="153">
        <f>SUM(AA15:AA36)</f>
        <v>0</v>
      </c>
      <c r="AB13" s="153">
        <f>SUM(AB15:AB36)</f>
        <v>0</v>
      </c>
      <c r="AD13" s="151" t="s">
        <v>262</v>
      </c>
      <c r="AE13" s="212">
        <f>+B13/(B13+B54)*100</f>
        <v>54.203901585732218</v>
      </c>
      <c r="AF13" s="212">
        <f t="shared" ref="AF13:AG13" si="0">+C13/(C13+C54)*100</f>
        <v>51.084875558391829</v>
      </c>
      <c r="AG13" s="212">
        <f t="shared" si="0"/>
        <v>57.045272872610994</v>
      </c>
      <c r="AH13" s="164"/>
      <c r="AI13" s="212">
        <f>+F13/(F13+F54)*100</f>
        <v>52.045036764705884</v>
      </c>
      <c r="AJ13" s="212">
        <f t="shared" ref="AJ13" si="1">+G13/(G13+G54)*100</f>
        <v>47.267162221250544</v>
      </c>
      <c r="AK13" s="212">
        <f t="shared" ref="AK13" si="2">+H13/(H13+H54)*100</f>
        <v>57.336561743341406</v>
      </c>
      <c r="AL13" s="164"/>
      <c r="AM13" s="212">
        <f>+J13/(J13+J54)*100</f>
        <v>51.211072664359861</v>
      </c>
      <c r="AN13" s="212">
        <f t="shared" ref="AN13" si="3">+K13/(K13+K54)*100</f>
        <v>48.476229175132062</v>
      </c>
      <c r="AO13" s="212">
        <f t="shared" ref="AO13" si="4">+L13/(L13+L54)*100</f>
        <v>53.955954323001635</v>
      </c>
      <c r="AP13" s="164"/>
      <c r="AQ13" s="212">
        <f>+N13/(N13+N54)*100</f>
        <v>60.625361899247252</v>
      </c>
      <c r="AR13" s="212">
        <f t="shared" ref="AR13" si="5">+O13/(O13+O54)*100</f>
        <v>57.865392273994424</v>
      </c>
      <c r="AS13" s="212">
        <f t="shared" ref="AS13" si="6">+P13/(P13+P54)*100</f>
        <v>63.220973782771537</v>
      </c>
      <c r="AT13" s="164"/>
      <c r="AU13" s="212">
        <f>+R13/(R13+R54)*100</f>
        <v>47.278808148373365</v>
      </c>
      <c r="AV13" s="212">
        <f t="shared" ref="AV13" si="7">+S13/(S13+S54)*100</f>
        <v>44.70705725699068</v>
      </c>
      <c r="AW13" s="212">
        <f t="shared" ref="AW13" si="8">+T13/(T13+T54)*100</f>
        <v>49.440402909904869</v>
      </c>
      <c r="AX13" s="164"/>
      <c r="AY13" s="212">
        <f>+V13/(V13+V54)*100</f>
        <v>61.103736013654462</v>
      </c>
      <c r="AZ13" s="212">
        <f t="shared" ref="AZ13" si="9">+W13/(W13+W54)*100</f>
        <v>58.688957325120981</v>
      </c>
      <c r="BA13" s="212">
        <f t="shared" ref="BA13" si="10">+X13/(X13+X54)*100</f>
        <v>62.93333333333333</v>
      </c>
      <c r="BB13" s="164"/>
      <c r="BC13" s="231">
        <v>0</v>
      </c>
      <c r="BD13" s="231">
        <v>0</v>
      </c>
      <c r="BE13" s="231">
        <v>0</v>
      </c>
      <c r="BF13" s="151"/>
      <c r="BG13" s="151"/>
      <c r="BH13" s="151"/>
      <c r="BI13" s="151"/>
    </row>
    <row r="14" spans="1:62" ht="15" customHeight="1" x14ac:dyDescent="0.25">
      <c r="A14" s="108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D14" s="108"/>
      <c r="AE14" s="212"/>
      <c r="AF14" s="212"/>
      <c r="AG14" s="212"/>
      <c r="AH14" s="145"/>
      <c r="AI14" s="212"/>
      <c r="AJ14" s="212"/>
      <c r="AK14" s="212"/>
      <c r="AL14" s="145"/>
      <c r="AM14" s="212"/>
      <c r="AN14" s="212"/>
      <c r="AO14" s="212"/>
      <c r="AP14" s="145"/>
      <c r="AQ14" s="212"/>
      <c r="AR14" s="212"/>
      <c r="AS14" s="212"/>
      <c r="AT14" s="145"/>
      <c r="AU14" s="212"/>
      <c r="AV14" s="212"/>
      <c r="AW14" s="212"/>
      <c r="AX14" s="145"/>
      <c r="AY14" s="212"/>
      <c r="AZ14" s="212"/>
      <c r="BA14" s="212"/>
      <c r="BB14" s="145"/>
      <c r="BC14" s="229"/>
      <c r="BD14" s="229"/>
      <c r="BE14" s="229"/>
    </row>
    <row r="15" spans="1:62" ht="15" customHeight="1" x14ac:dyDescent="0.2">
      <c r="A15" s="108" t="s">
        <v>79</v>
      </c>
      <c r="B15" s="272">
        <v>295</v>
      </c>
      <c r="C15" s="272">
        <v>119</v>
      </c>
      <c r="D15" s="272">
        <v>176</v>
      </c>
      <c r="E15" s="272"/>
      <c r="F15" s="272">
        <v>51</v>
      </c>
      <c r="G15" s="272">
        <v>21</v>
      </c>
      <c r="H15" s="272">
        <v>30</v>
      </c>
      <c r="I15" s="272"/>
      <c r="J15" s="272">
        <v>49</v>
      </c>
      <c r="K15" s="272">
        <v>20</v>
      </c>
      <c r="L15" s="272">
        <v>29</v>
      </c>
      <c r="M15" s="272"/>
      <c r="N15" s="272">
        <v>62</v>
      </c>
      <c r="O15" s="272">
        <v>30</v>
      </c>
      <c r="P15" s="272">
        <v>32</v>
      </c>
      <c r="Q15" s="272"/>
      <c r="R15" s="272">
        <v>75</v>
      </c>
      <c r="S15" s="272">
        <v>25</v>
      </c>
      <c r="T15" s="272">
        <v>50</v>
      </c>
      <c r="U15" s="272"/>
      <c r="V15" s="272">
        <v>58</v>
      </c>
      <c r="W15" s="272">
        <v>23</v>
      </c>
      <c r="X15" s="272">
        <v>35</v>
      </c>
      <c r="Y15" s="119"/>
      <c r="Z15" s="119">
        <v>0</v>
      </c>
      <c r="AA15" s="119">
        <v>0</v>
      </c>
      <c r="AB15" s="119">
        <v>0</v>
      </c>
      <c r="AD15" s="108" t="s">
        <v>79</v>
      </c>
      <c r="AE15" s="126">
        <f t="shared" ref="AE15:AE36" si="11">+B15/(B15+B56)*100</f>
        <v>70.071258907363415</v>
      </c>
      <c r="AF15" s="126">
        <f t="shared" ref="AF15:AF36" si="12">+C15/(C15+C56)*100</f>
        <v>64.673913043478265</v>
      </c>
      <c r="AG15" s="126">
        <f t="shared" ref="AG15:AG36" si="13">+D15/(D15+D56)*100</f>
        <v>74.261603375527429</v>
      </c>
      <c r="AH15" s="145"/>
      <c r="AI15" s="126">
        <f t="shared" ref="AI15:AI36" si="14">+F15/(F15+F56)*100</f>
        <v>68.918918918918919</v>
      </c>
      <c r="AJ15" s="126">
        <f t="shared" ref="AJ15:AJ36" si="15">+G15/(G15+G56)*100</f>
        <v>61.764705882352942</v>
      </c>
      <c r="AK15" s="126">
        <f t="shared" ref="AK15:AK36" si="16">+H15/(H15+H56)*100</f>
        <v>75</v>
      </c>
      <c r="AL15" s="134"/>
      <c r="AM15" s="126">
        <f t="shared" ref="AM15:AM36" si="17">+J15/(J15+J56)*100</f>
        <v>65.333333333333329</v>
      </c>
      <c r="AN15" s="126">
        <f t="shared" ref="AN15:AN36" si="18">+K15/(K15+K56)*100</f>
        <v>66.666666666666657</v>
      </c>
      <c r="AO15" s="126">
        <f t="shared" ref="AO15:AO36" si="19">+L15/(L15+L56)*100</f>
        <v>64.444444444444443</v>
      </c>
      <c r="AP15" s="134"/>
      <c r="AQ15" s="126">
        <f t="shared" ref="AQ15:AQ36" si="20">+N15/(N15+N56)*100</f>
        <v>67.391304347826093</v>
      </c>
      <c r="AR15" s="126">
        <f t="shared" ref="AR15:AR36" si="21">+O15/(O15+O56)*100</f>
        <v>62.5</v>
      </c>
      <c r="AS15" s="126">
        <f t="shared" ref="AS15:AS36" si="22">+P15/(P15+P56)*100</f>
        <v>72.727272727272734</v>
      </c>
      <c r="AT15" s="134"/>
      <c r="AU15" s="126">
        <f t="shared" ref="AU15:AU36" si="23">+R15/(R15+R56)*100</f>
        <v>68.807339449541288</v>
      </c>
      <c r="AV15" s="126">
        <f t="shared" ref="AV15:AV36" si="24">+S15/(S15+S56)*100</f>
        <v>58.139534883720934</v>
      </c>
      <c r="AW15" s="126">
        <f t="shared" ref="AW15:AW36" si="25">+T15/(T15+T56)*100</f>
        <v>75.757575757575751</v>
      </c>
      <c r="AX15" s="134"/>
      <c r="AY15" s="126">
        <f t="shared" ref="AY15:AY36" si="26">+V15/(V15+V56)*100</f>
        <v>81.690140845070431</v>
      </c>
      <c r="AZ15" s="126">
        <f t="shared" ref="AZ15:AZ36" si="27">+W15/(W15+W56)*100</f>
        <v>79.310344827586206</v>
      </c>
      <c r="BA15" s="126">
        <f t="shared" ref="BA15:BA36" si="28">+X15/(X15+X56)*100</f>
        <v>83.333333333333343</v>
      </c>
      <c r="BB15" s="145"/>
      <c r="BC15" s="229">
        <v>0</v>
      </c>
      <c r="BD15" s="229">
        <v>0</v>
      </c>
      <c r="BE15" s="229">
        <v>0</v>
      </c>
    </row>
    <row r="16" spans="1:62" ht="15" customHeight="1" x14ac:dyDescent="0.2">
      <c r="A16" s="108" t="s">
        <v>80</v>
      </c>
      <c r="B16" s="272">
        <v>588</v>
      </c>
      <c r="C16" s="272">
        <v>222</v>
      </c>
      <c r="D16" s="272">
        <v>366</v>
      </c>
      <c r="E16" s="272"/>
      <c r="F16" s="272">
        <v>122</v>
      </c>
      <c r="G16" s="272">
        <v>43</v>
      </c>
      <c r="H16" s="272">
        <v>79</v>
      </c>
      <c r="I16" s="272"/>
      <c r="J16" s="272">
        <v>103</v>
      </c>
      <c r="K16" s="272">
        <v>33</v>
      </c>
      <c r="L16" s="272">
        <v>70</v>
      </c>
      <c r="M16" s="272"/>
      <c r="N16" s="272">
        <v>181</v>
      </c>
      <c r="O16" s="272">
        <v>69</v>
      </c>
      <c r="P16" s="272">
        <v>112</v>
      </c>
      <c r="Q16" s="272"/>
      <c r="R16" s="272">
        <v>82</v>
      </c>
      <c r="S16" s="272">
        <v>37</v>
      </c>
      <c r="T16" s="272">
        <v>45</v>
      </c>
      <c r="U16" s="272"/>
      <c r="V16" s="272">
        <v>100</v>
      </c>
      <c r="W16" s="272">
        <v>40</v>
      </c>
      <c r="X16" s="272">
        <v>60</v>
      </c>
      <c r="Y16" s="119"/>
      <c r="Z16" s="119">
        <v>0</v>
      </c>
      <c r="AA16" s="119">
        <v>0</v>
      </c>
      <c r="AB16" s="119">
        <v>0</v>
      </c>
      <c r="AD16" s="108" t="s">
        <v>80</v>
      </c>
      <c r="AE16" s="126">
        <f t="shared" si="11"/>
        <v>66.742338251986382</v>
      </c>
      <c r="AF16" s="126">
        <f t="shared" si="12"/>
        <v>57.512953367875653</v>
      </c>
      <c r="AG16" s="126">
        <f t="shared" si="13"/>
        <v>73.939393939393938</v>
      </c>
      <c r="AH16" s="145"/>
      <c r="AI16" s="126">
        <f t="shared" si="14"/>
        <v>71.764705882352942</v>
      </c>
      <c r="AJ16" s="126">
        <f t="shared" si="15"/>
        <v>52.439024390243901</v>
      </c>
      <c r="AK16" s="126">
        <f t="shared" si="16"/>
        <v>89.772727272727266</v>
      </c>
      <c r="AL16" s="134"/>
      <c r="AM16" s="126">
        <f t="shared" si="17"/>
        <v>53.926701570680621</v>
      </c>
      <c r="AN16" s="126">
        <f t="shared" si="18"/>
        <v>38.82352941176471</v>
      </c>
      <c r="AO16" s="126">
        <f t="shared" si="19"/>
        <v>66.037735849056602</v>
      </c>
      <c r="AP16" s="134"/>
      <c r="AQ16" s="126">
        <f t="shared" si="20"/>
        <v>78.354978354978357</v>
      </c>
      <c r="AR16" s="126">
        <f t="shared" si="21"/>
        <v>71.875</v>
      </c>
      <c r="AS16" s="126">
        <f t="shared" si="22"/>
        <v>82.962962962962962</v>
      </c>
      <c r="AT16" s="134"/>
      <c r="AU16" s="126">
        <f t="shared" si="23"/>
        <v>54.666666666666664</v>
      </c>
      <c r="AV16" s="126">
        <f t="shared" si="24"/>
        <v>58.730158730158735</v>
      </c>
      <c r="AW16" s="126">
        <f t="shared" si="25"/>
        <v>51.724137931034484</v>
      </c>
      <c r="AX16" s="134"/>
      <c r="AY16" s="126">
        <f t="shared" si="26"/>
        <v>71.942446043165461</v>
      </c>
      <c r="AZ16" s="126">
        <f t="shared" si="27"/>
        <v>66.666666666666657</v>
      </c>
      <c r="BA16" s="126">
        <f t="shared" si="28"/>
        <v>75.949367088607602</v>
      </c>
      <c r="BB16" s="145"/>
      <c r="BC16" s="229">
        <v>0</v>
      </c>
      <c r="BD16" s="229">
        <v>0</v>
      </c>
      <c r="BE16" s="229">
        <v>0</v>
      </c>
    </row>
    <row r="17" spans="1:57" ht="15" customHeight="1" x14ac:dyDescent="0.2">
      <c r="A17" s="108" t="s">
        <v>82</v>
      </c>
      <c r="B17" s="272">
        <v>192</v>
      </c>
      <c r="C17" s="272">
        <v>91</v>
      </c>
      <c r="D17" s="272">
        <v>101</v>
      </c>
      <c r="E17" s="272"/>
      <c r="F17" s="272">
        <v>23</v>
      </c>
      <c r="G17" s="272">
        <v>10</v>
      </c>
      <c r="H17" s="272">
        <v>13</v>
      </c>
      <c r="I17" s="272"/>
      <c r="J17" s="272">
        <v>65</v>
      </c>
      <c r="K17" s="272">
        <v>30</v>
      </c>
      <c r="L17" s="272">
        <v>35</v>
      </c>
      <c r="M17" s="272"/>
      <c r="N17" s="272">
        <v>44</v>
      </c>
      <c r="O17" s="272">
        <v>25</v>
      </c>
      <c r="P17" s="272">
        <v>19</v>
      </c>
      <c r="Q17" s="272"/>
      <c r="R17" s="272">
        <v>30</v>
      </c>
      <c r="S17" s="272">
        <v>12</v>
      </c>
      <c r="T17" s="272">
        <v>18</v>
      </c>
      <c r="U17" s="272"/>
      <c r="V17" s="272">
        <v>30</v>
      </c>
      <c r="W17" s="272">
        <v>14</v>
      </c>
      <c r="X17" s="272">
        <v>16</v>
      </c>
      <c r="Y17" s="119"/>
      <c r="Z17" s="119">
        <v>0</v>
      </c>
      <c r="AA17" s="119">
        <v>0</v>
      </c>
      <c r="AB17" s="119">
        <v>0</v>
      </c>
      <c r="AD17" s="108" t="s">
        <v>82</v>
      </c>
      <c r="AE17" s="126">
        <f t="shared" si="11"/>
        <v>27.947598253275107</v>
      </c>
      <c r="AF17" s="126">
        <f t="shared" si="12"/>
        <v>29.166666666666668</v>
      </c>
      <c r="AG17" s="126">
        <f t="shared" si="13"/>
        <v>26.93333333333333</v>
      </c>
      <c r="AH17" s="145"/>
      <c r="AI17" s="126">
        <f t="shared" si="14"/>
        <v>29.870129870129869</v>
      </c>
      <c r="AJ17" s="126">
        <f t="shared" si="15"/>
        <v>28.571428571428569</v>
      </c>
      <c r="AK17" s="126">
        <f t="shared" si="16"/>
        <v>30.952380952380953</v>
      </c>
      <c r="AL17" s="134"/>
      <c r="AM17" s="126">
        <f t="shared" si="17"/>
        <v>31.862745098039213</v>
      </c>
      <c r="AN17" s="126">
        <f t="shared" si="18"/>
        <v>33.707865168539328</v>
      </c>
      <c r="AO17" s="126">
        <f t="shared" si="19"/>
        <v>30.434782608695656</v>
      </c>
      <c r="AP17" s="134"/>
      <c r="AQ17" s="126">
        <f t="shared" si="20"/>
        <v>37.931034482758619</v>
      </c>
      <c r="AR17" s="126">
        <f t="shared" si="21"/>
        <v>38.461538461538467</v>
      </c>
      <c r="AS17" s="126">
        <f t="shared" si="22"/>
        <v>37.254901960784316</v>
      </c>
      <c r="AT17" s="134"/>
      <c r="AU17" s="126">
        <f t="shared" si="23"/>
        <v>16.216216216216218</v>
      </c>
      <c r="AV17" s="126">
        <f t="shared" si="24"/>
        <v>14.117647058823529</v>
      </c>
      <c r="AW17" s="126">
        <f t="shared" si="25"/>
        <v>18</v>
      </c>
      <c r="AX17" s="134"/>
      <c r="AY17" s="126">
        <f t="shared" si="26"/>
        <v>28.571428571428569</v>
      </c>
      <c r="AZ17" s="126">
        <f t="shared" si="27"/>
        <v>36.84210526315789</v>
      </c>
      <c r="BA17" s="126">
        <f t="shared" si="28"/>
        <v>23.880597014925371</v>
      </c>
      <c r="BB17" s="145"/>
      <c r="BC17" s="229">
        <v>0</v>
      </c>
      <c r="BD17" s="229">
        <v>0</v>
      </c>
      <c r="BE17" s="229">
        <v>0</v>
      </c>
    </row>
    <row r="18" spans="1:57" ht="15" customHeight="1" x14ac:dyDescent="0.2">
      <c r="A18" s="108" t="s">
        <v>83</v>
      </c>
      <c r="B18" s="272">
        <v>260</v>
      </c>
      <c r="C18" s="272">
        <v>96</v>
      </c>
      <c r="D18" s="272">
        <v>164</v>
      </c>
      <c r="E18" s="272"/>
      <c r="F18" s="272">
        <v>32</v>
      </c>
      <c r="G18" s="272">
        <v>20</v>
      </c>
      <c r="H18" s="272">
        <v>12</v>
      </c>
      <c r="I18" s="272"/>
      <c r="J18" s="272">
        <v>40</v>
      </c>
      <c r="K18" s="272">
        <v>13</v>
      </c>
      <c r="L18" s="272">
        <v>27</v>
      </c>
      <c r="M18" s="272"/>
      <c r="N18" s="272">
        <v>60</v>
      </c>
      <c r="O18" s="272">
        <v>21</v>
      </c>
      <c r="P18" s="272">
        <v>39</v>
      </c>
      <c r="Q18" s="272"/>
      <c r="R18" s="272">
        <v>59</v>
      </c>
      <c r="S18" s="272">
        <v>23</v>
      </c>
      <c r="T18" s="272">
        <v>36</v>
      </c>
      <c r="U18" s="272"/>
      <c r="V18" s="272">
        <v>69</v>
      </c>
      <c r="W18" s="272">
        <v>19</v>
      </c>
      <c r="X18" s="272">
        <v>50</v>
      </c>
      <c r="Y18" s="119"/>
      <c r="Z18" s="119">
        <v>0</v>
      </c>
      <c r="AA18" s="119">
        <v>0</v>
      </c>
      <c r="AB18" s="119">
        <v>0</v>
      </c>
      <c r="AD18" s="108" t="s">
        <v>83</v>
      </c>
      <c r="AE18" s="126">
        <f t="shared" si="11"/>
        <v>52.845528455284551</v>
      </c>
      <c r="AF18" s="126">
        <f t="shared" si="12"/>
        <v>42.666666666666671</v>
      </c>
      <c r="AG18" s="126">
        <f t="shared" si="13"/>
        <v>61.423220973782769</v>
      </c>
      <c r="AH18" s="145"/>
      <c r="AI18" s="126">
        <f t="shared" si="14"/>
        <v>51.612903225806448</v>
      </c>
      <c r="AJ18" s="126">
        <f t="shared" si="15"/>
        <v>51.282051282051277</v>
      </c>
      <c r="AK18" s="126">
        <f t="shared" si="16"/>
        <v>52.173913043478258</v>
      </c>
      <c r="AL18" s="134"/>
      <c r="AM18" s="126">
        <f t="shared" si="17"/>
        <v>43.956043956043956</v>
      </c>
      <c r="AN18" s="126">
        <f t="shared" si="18"/>
        <v>32.5</v>
      </c>
      <c r="AO18" s="126">
        <f t="shared" si="19"/>
        <v>52.941176470588239</v>
      </c>
      <c r="AP18" s="134"/>
      <c r="AQ18" s="126">
        <f t="shared" si="20"/>
        <v>57.142857142857139</v>
      </c>
      <c r="AR18" s="126">
        <f t="shared" si="21"/>
        <v>39.622641509433961</v>
      </c>
      <c r="AS18" s="126">
        <f t="shared" si="22"/>
        <v>75</v>
      </c>
      <c r="AT18" s="134"/>
      <c r="AU18" s="126">
        <f t="shared" si="23"/>
        <v>39.597315436241608</v>
      </c>
      <c r="AV18" s="126">
        <f t="shared" si="24"/>
        <v>35.384615384615387</v>
      </c>
      <c r="AW18" s="126">
        <f t="shared" si="25"/>
        <v>42.857142857142854</v>
      </c>
      <c r="AX18" s="134"/>
      <c r="AY18" s="126">
        <f t="shared" si="26"/>
        <v>81.17647058823529</v>
      </c>
      <c r="AZ18" s="126">
        <f t="shared" si="27"/>
        <v>67.857142857142861</v>
      </c>
      <c r="BA18" s="126">
        <f t="shared" si="28"/>
        <v>87.719298245614027</v>
      </c>
      <c r="BB18" s="145"/>
      <c r="BC18" s="229">
        <v>0</v>
      </c>
      <c r="BD18" s="229">
        <v>0</v>
      </c>
      <c r="BE18" s="229">
        <v>0</v>
      </c>
    </row>
    <row r="19" spans="1:57" ht="15" customHeight="1" x14ac:dyDescent="0.2">
      <c r="A19" s="108" t="s">
        <v>84</v>
      </c>
      <c r="B19" s="272">
        <v>1597</v>
      </c>
      <c r="C19" s="272">
        <v>825</v>
      </c>
      <c r="D19" s="272">
        <v>772</v>
      </c>
      <c r="E19" s="272"/>
      <c r="F19" s="272">
        <v>259</v>
      </c>
      <c r="G19" s="272">
        <v>151</v>
      </c>
      <c r="H19" s="272">
        <v>108</v>
      </c>
      <c r="I19" s="272"/>
      <c r="J19" s="272">
        <v>289</v>
      </c>
      <c r="K19" s="272">
        <v>140</v>
      </c>
      <c r="L19" s="272">
        <v>149</v>
      </c>
      <c r="M19" s="272"/>
      <c r="N19" s="272">
        <v>305</v>
      </c>
      <c r="O19" s="272">
        <v>172</v>
      </c>
      <c r="P19" s="272">
        <v>133</v>
      </c>
      <c r="Q19" s="272"/>
      <c r="R19" s="272">
        <v>374</v>
      </c>
      <c r="S19" s="272">
        <v>188</v>
      </c>
      <c r="T19" s="272">
        <v>186</v>
      </c>
      <c r="U19" s="272"/>
      <c r="V19" s="272">
        <v>370</v>
      </c>
      <c r="W19" s="272">
        <v>174</v>
      </c>
      <c r="X19" s="272">
        <v>196</v>
      </c>
      <c r="Y19" s="119"/>
      <c r="Z19" s="119">
        <v>0</v>
      </c>
      <c r="AA19" s="119">
        <v>0</v>
      </c>
      <c r="AB19" s="119">
        <v>0</v>
      </c>
      <c r="AD19" s="108" t="s">
        <v>84</v>
      </c>
      <c r="AE19" s="126">
        <f t="shared" si="11"/>
        <v>53.286619953286618</v>
      </c>
      <c r="AF19" s="126">
        <f t="shared" si="12"/>
        <v>52.816901408450704</v>
      </c>
      <c r="AG19" s="126">
        <f t="shared" si="13"/>
        <v>53.7979094076655</v>
      </c>
      <c r="AH19" s="145"/>
      <c r="AI19" s="126">
        <f t="shared" si="14"/>
        <v>58.202247191011239</v>
      </c>
      <c r="AJ19" s="126">
        <f t="shared" si="15"/>
        <v>57.633587786259547</v>
      </c>
      <c r="AK19" s="126">
        <f t="shared" si="16"/>
        <v>59.016393442622949</v>
      </c>
      <c r="AL19" s="134"/>
      <c r="AM19" s="126">
        <f t="shared" si="17"/>
        <v>51.241134751773053</v>
      </c>
      <c r="AN19" s="126">
        <f t="shared" si="18"/>
        <v>46.357615894039732</v>
      </c>
      <c r="AO19" s="126">
        <f t="shared" si="19"/>
        <v>56.87022900763359</v>
      </c>
      <c r="AP19" s="134"/>
      <c r="AQ19" s="126">
        <f t="shared" si="20"/>
        <v>57.874762808349146</v>
      </c>
      <c r="AR19" s="126">
        <f t="shared" si="21"/>
        <v>56.026058631921828</v>
      </c>
      <c r="AS19" s="126">
        <f t="shared" si="22"/>
        <v>60.454545454545453</v>
      </c>
      <c r="AT19" s="134"/>
      <c r="AU19" s="126">
        <f t="shared" si="23"/>
        <v>43.187066974595844</v>
      </c>
      <c r="AV19" s="126">
        <f t="shared" si="24"/>
        <v>44.444444444444443</v>
      </c>
      <c r="AW19" s="126">
        <f t="shared" si="25"/>
        <v>41.986455981941312</v>
      </c>
      <c r="AX19" s="134"/>
      <c r="AY19" s="126">
        <f t="shared" si="26"/>
        <v>62.184873949579831</v>
      </c>
      <c r="AZ19" s="126">
        <f t="shared" si="27"/>
        <v>64.925373134328353</v>
      </c>
      <c r="BA19" s="126">
        <f t="shared" si="28"/>
        <v>59.938837920489298</v>
      </c>
      <c r="BB19" s="145"/>
      <c r="BC19" s="229">
        <v>0</v>
      </c>
      <c r="BD19" s="229">
        <v>0</v>
      </c>
      <c r="BE19" s="229">
        <v>0</v>
      </c>
    </row>
    <row r="20" spans="1:57" ht="15" customHeight="1" x14ac:dyDescent="0.2">
      <c r="A20" s="108" t="s">
        <v>86</v>
      </c>
      <c r="B20" s="272">
        <v>714</v>
      </c>
      <c r="C20" s="272">
        <v>314</v>
      </c>
      <c r="D20" s="272">
        <v>400</v>
      </c>
      <c r="E20" s="272"/>
      <c r="F20" s="272">
        <v>128</v>
      </c>
      <c r="G20" s="272">
        <v>48</v>
      </c>
      <c r="H20" s="272">
        <v>80</v>
      </c>
      <c r="I20" s="272"/>
      <c r="J20" s="272">
        <v>114</v>
      </c>
      <c r="K20" s="272">
        <v>56</v>
      </c>
      <c r="L20" s="272">
        <v>58</v>
      </c>
      <c r="M20" s="272"/>
      <c r="N20" s="272">
        <v>203</v>
      </c>
      <c r="O20" s="272">
        <v>104</v>
      </c>
      <c r="P20" s="272">
        <v>99</v>
      </c>
      <c r="Q20" s="272"/>
      <c r="R20" s="272">
        <v>125</v>
      </c>
      <c r="S20" s="272">
        <v>48</v>
      </c>
      <c r="T20" s="272">
        <v>77</v>
      </c>
      <c r="U20" s="272"/>
      <c r="V20" s="272">
        <v>144</v>
      </c>
      <c r="W20" s="272">
        <v>58</v>
      </c>
      <c r="X20" s="272">
        <v>86</v>
      </c>
      <c r="Y20" s="119"/>
      <c r="Z20" s="119">
        <v>0</v>
      </c>
      <c r="AA20" s="119">
        <v>0</v>
      </c>
      <c r="AB20" s="119">
        <v>0</v>
      </c>
      <c r="AD20" s="108" t="s">
        <v>86</v>
      </c>
      <c r="AE20" s="126">
        <f t="shared" si="11"/>
        <v>46.788990825688074</v>
      </c>
      <c r="AF20" s="126">
        <f t="shared" si="12"/>
        <v>42.547425474254737</v>
      </c>
      <c r="AG20" s="126">
        <f t="shared" si="13"/>
        <v>50.761421319796952</v>
      </c>
      <c r="AH20" s="145"/>
      <c r="AI20" s="126">
        <f t="shared" si="14"/>
        <v>38.90577507598784</v>
      </c>
      <c r="AJ20" s="126">
        <f t="shared" si="15"/>
        <v>26.815642458100559</v>
      </c>
      <c r="AK20" s="126">
        <f t="shared" si="16"/>
        <v>53.333333333333336</v>
      </c>
      <c r="AL20" s="134"/>
      <c r="AM20" s="126">
        <f t="shared" si="17"/>
        <v>38</v>
      </c>
      <c r="AN20" s="126">
        <f t="shared" si="18"/>
        <v>37.837837837837839</v>
      </c>
      <c r="AO20" s="126">
        <f t="shared" si="19"/>
        <v>38.15789473684211</v>
      </c>
      <c r="AP20" s="134"/>
      <c r="AQ20" s="126">
        <f t="shared" si="20"/>
        <v>60.778443113772454</v>
      </c>
      <c r="AR20" s="126">
        <f t="shared" si="21"/>
        <v>66.666666666666657</v>
      </c>
      <c r="AS20" s="126">
        <f t="shared" si="22"/>
        <v>55.617977528089888</v>
      </c>
      <c r="AT20" s="134"/>
      <c r="AU20" s="126">
        <f t="shared" si="23"/>
        <v>37.425149700598801</v>
      </c>
      <c r="AV20" s="126">
        <f t="shared" si="24"/>
        <v>30.967741935483872</v>
      </c>
      <c r="AW20" s="126">
        <f t="shared" si="25"/>
        <v>43.016759776536311</v>
      </c>
      <c r="AX20" s="134"/>
      <c r="AY20" s="126">
        <f t="shared" si="26"/>
        <v>62.882096069869</v>
      </c>
      <c r="AZ20" s="126">
        <f t="shared" si="27"/>
        <v>57.999999999999993</v>
      </c>
      <c r="BA20" s="126">
        <f t="shared" si="28"/>
        <v>66.666666666666657</v>
      </c>
      <c r="BB20" s="145"/>
      <c r="BC20" s="229">
        <v>0</v>
      </c>
      <c r="BD20" s="229">
        <v>0</v>
      </c>
      <c r="BE20" s="229">
        <v>0</v>
      </c>
    </row>
    <row r="21" spans="1:57" ht="15" customHeight="1" x14ac:dyDescent="0.2">
      <c r="A21" s="108" t="s">
        <v>87</v>
      </c>
      <c r="B21" s="272">
        <v>1218</v>
      </c>
      <c r="C21" s="272">
        <v>567</v>
      </c>
      <c r="D21" s="272">
        <v>651</v>
      </c>
      <c r="E21" s="272"/>
      <c r="F21" s="272">
        <v>174</v>
      </c>
      <c r="G21" s="272">
        <v>84</v>
      </c>
      <c r="H21" s="272">
        <v>90</v>
      </c>
      <c r="I21" s="272"/>
      <c r="J21" s="272">
        <v>250</v>
      </c>
      <c r="K21" s="272">
        <v>132</v>
      </c>
      <c r="L21" s="272">
        <v>118</v>
      </c>
      <c r="M21" s="272"/>
      <c r="N21" s="272">
        <v>298</v>
      </c>
      <c r="O21" s="272">
        <v>124</v>
      </c>
      <c r="P21" s="272">
        <v>174</v>
      </c>
      <c r="Q21" s="272"/>
      <c r="R21" s="272">
        <v>294</v>
      </c>
      <c r="S21" s="272">
        <v>134</v>
      </c>
      <c r="T21" s="272">
        <v>160</v>
      </c>
      <c r="U21" s="272"/>
      <c r="V21" s="272">
        <v>202</v>
      </c>
      <c r="W21" s="272">
        <v>93</v>
      </c>
      <c r="X21" s="272">
        <v>109</v>
      </c>
      <c r="Y21" s="119"/>
      <c r="Z21" s="119">
        <v>0</v>
      </c>
      <c r="AA21" s="119">
        <v>0</v>
      </c>
      <c r="AB21" s="119">
        <v>0</v>
      </c>
      <c r="AD21" s="108" t="s">
        <v>87</v>
      </c>
      <c r="AE21" s="126">
        <f t="shared" si="11"/>
        <v>57.999999999999993</v>
      </c>
      <c r="AF21" s="126">
        <f t="shared" si="12"/>
        <v>55.37109375</v>
      </c>
      <c r="AG21" s="126">
        <f t="shared" si="13"/>
        <v>60.501858736059475</v>
      </c>
      <c r="AH21" s="145"/>
      <c r="AI21" s="126">
        <f t="shared" si="14"/>
        <v>52.887537993920972</v>
      </c>
      <c r="AJ21" s="126">
        <f t="shared" si="15"/>
        <v>47.191011235955052</v>
      </c>
      <c r="AK21" s="126">
        <f t="shared" si="16"/>
        <v>59.602649006622521</v>
      </c>
      <c r="AL21" s="134"/>
      <c r="AM21" s="126">
        <f t="shared" si="17"/>
        <v>61.881188118811878</v>
      </c>
      <c r="AN21" s="126">
        <f t="shared" si="18"/>
        <v>61.395348837209305</v>
      </c>
      <c r="AO21" s="126">
        <f t="shared" si="19"/>
        <v>62.43386243386243</v>
      </c>
      <c r="AP21" s="134"/>
      <c r="AQ21" s="126">
        <f t="shared" si="20"/>
        <v>65.350877192982466</v>
      </c>
      <c r="AR21" s="126">
        <f t="shared" si="21"/>
        <v>56.88073394495413</v>
      </c>
      <c r="AS21" s="126">
        <f t="shared" si="22"/>
        <v>73.109243697478988</v>
      </c>
      <c r="AT21" s="134"/>
      <c r="AU21" s="126">
        <f t="shared" si="23"/>
        <v>53.846153846153847</v>
      </c>
      <c r="AV21" s="126">
        <f t="shared" si="24"/>
        <v>53.815261044176708</v>
      </c>
      <c r="AW21" s="126">
        <f t="shared" si="25"/>
        <v>53.872053872053868</v>
      </c>
      <c r="AX21" s="134"/>
      <c r="AY21" s="126">
        <f t="shared" si="26"/>
        <v>55.342465753424655</v>
      </c>
      <c r="AZ21" s="126">
        <f t="shared" si="27"/>
        <v>56.707317073170728</v>
      </c>
      <c r="BA21" s="126">
        <f t="shared" si="28"/>
        <v>54.228855721393032</v>
      </c>
      <c r="BB21" s="145"/>
      <c r="BC21" s="229">
        <v>0</v>
      </c>
      <c r="BD21" s="229">
        <v>0</v>
      </c>
      <c r="BE21" s="229">
        <v>0</v>
      </c>
    </row>
    <row r="22" spans="1:57" ht="15" customHeight="1" x14ac:dyDescent="0.2">
      <c r="A22" s="108" t="s">
        <v>90</v>
      </c>
      <c r="B22" s="272">
        <v>1019</v>
      </c>
      <c r="C22" s="272">
        <v>485</v>
      </c>
      <c r="D22" s="272">
        <v>534</v>
      </c>
      <c r="E22" s="272"/>
      <c r="F22" s="272">
        <v>206</v>
      </c>
      <c r="G22" s="272">
        <v>107</v>
      </c>
      <c r="H22" s="272">
        <v>99</v>
      </c>
      <c r="I22" s="272"/>
      <c r="J22" s="272">
        <v>174</v>
      </c>
      <c r="K22" s="272">
        <v>95</v>
      </c>
      <c r="L22" s="272">
        <v>79</v>
      </c>
      <c r="M22" s="272"/>
      <c r="N22" s="272">
        <v>292</v>
      </c>
      <c r="O22" s="272">
        <v>155</v>
      </c>
      <c r="P22" s="272">
        <v>137</v>
      </c>
      <c r="Q22" s="272"/>
      <c r="R22" s="272">
        <v>160</v>
      </c>
      <c r="S22" s="272">
        <v>50</v>
      </c>
      <c r="T22" s="272">
        <v>110</v>
      </c>
      <c r="U22" s="272"/>
      <c r="V22" s="272">
        <v>187</v>
      </c>
      <c r="W22" s="272">
        <v>78</v>
      </c>
      <c r="X22" s="272">
        <v>109</v>
      </c>
      <c r="Y22" s="119"/>
      <c r="Z22" s="119">
        <v>0</v>
      </c>
      <c r="AA22" s="119">
        <v>0</v>
      </c>
      <c r="AB22" s="119">
        <v>0</v>
      </c>
      <c r="AD22" s="108" t="s">
        <v>90</v>
      </c>
      <c r="AE22" s="126">
        <f t="shared" si="11"/>
        <v>40.662410215482844</v>
      </c>
      <c r="AF22" s="126">
        <f t="shared" si="12"/>
        <v>40.450375312760634</v>
      </c>
      <c r="AG22" s="126">
        <f t="shared" si="13"/>
        <v>40.856924254016832</v>
      </c>
      <c r="AH22" s="145"/>
      <c r="AI22" s="126">
        <f t="shared" si="14"/>
        <v>38.504672897196265</v>
      </c>
      <c r="AJ22" s="126">
        <f t="shared" si="15"/>
        <v>39.925373134328353</v>
      </c>
      <c r="AK22" s="126">
        <f t="shared" si="16"/>
        <v>37.078651685393261</v>
      </c>
      <c r="AL22" s="134"/>
      <c r="AM22" s="126">
        <f t="shared" si="17"/>
        <v>33.46153846153846</v>
      </c>
      <c r="AN22" s="126">
        <f t="shared" si="18"/>
        <v>36.538461538461533</v>
      </c>
      <c r="AO22" s="126">
        <f t="shared" si="19"/>
        <v>30.384615384615383</v>
      </c>
      <c r="AP22" s="134"/>
      <c r="AQ22" s="126">
        <f t="shared" si="20"/>
        <v>53.775322283609569</v>
      </c>
      <c r="AR22" s="126">
        <f t="shared" si="21"/>
        <v>58.270676691729328</v>
      </c>
      <c r="AS22" s="126">
        <f t="shared" si="22"/>
        <v>49.458483754512635</v>
      </c>
      <c r="AT22" s="134"/>
      <c r="AU22" s="126">
        <f t="shared" si="23"/>
        <v>29.795158286778399</v>
      </c>
      <c r="AV22" s="126">
        <f t="shared" si="24"/>
        <v>21.367521367521366</v>
      </c>
      <c r="AW22" s="126">
        <f t="shared" si="25"/>
        <v>36.303630363036305</v>
      </c>
      <c r="AX22" s="134"/>
      <c r="AY22" s="126">
        <f t="shared" si="26"/>
        <v>50.404312668463611</v>
      </c>
      <c r="AZ22" s="126">
        <f t="shared" si="27"/>
        <v>45.614035087719294</v>
      </c>
      <c r="BA22" s="126">
        <f t="shared" si="28"/>
        <v>54.500000000000007</v>
      </c>
      <c r="BB22" s="145"/>
      <c r="BC22" s="229">
        <v>0</v>
      </c>
      <c r="BD22" s="229">
        <v>0</v>
      </c>
      <c r="BE22" s="229">
        <v>0</v>
      </c>
    </row>
    <row r="23" spans="1:57" ht="15" customHeight="1" x14ac:dyDescent="0.2">
      <c r="A23" s="108" t="s">
        <v>91</v>
      </c>
      <c r="B23" s="272">
        <v>285</v>
      </c>
      <c r="C23" s="272">
        <v>140</v>
      </c>
      <c r="D23" s="272">
        <v>145</v>
      </c>
      <c r="E23" s="272"/>
      <c r="F23" s="272">
        <v>48</v>
      </c>
      <c r="G23" s="272">
        <v>29</v>
      </c>
      <c r="H23" s="272">
        <v>19</v>
      </c>
      <c r="I23" s="272"/>
      <c r="J23" s="272">
        <v>87</v>
      </c>
      <c r="K23" s="272">
        <v>46</v>
      </c>
      <c r="L23" s="272">
        <v>41</v>
      </c>
      <c r="M23" s="272"/>
      <c r="N23" s="272">
        <v>32</v>
      </c>
      <c r="O23" s="272">
        <v>20</v>
      </c>
      <c r="P23" s="272">
        <v>12</v>
      </c>
      <c r="Q23" s="272"/>
      <c r="R23" s="272">
        <v>43</v>
      </c>
      <c r="S23" s="272">
        <v>15</v>
      </c>
      <c r="T23" s="272">
        <v>28</v>
      </c>
      <c r="U23" s="272"/>
      <c r="V23" s="272">
        <v>75</v>
      </c>
      <c r="W23" s="272">
        <v>30</v>
      </c>
      <c r="X23" s="272">
        <v>45</v>
      </c>
      <c r="Y23" s="119"/>
      <c r="Z23" s="119">
        <v>0</v>
      </c>
      <c r="AA23" s="119">
        <v>0</v>
      </c>
      <c r="AB23" s="119">
        <v>0</v>
      </c>
      <c r="AD23" s="108" t="s">
        <v>91</v>
      </c>
      <c r="AE23" s="126">
        <f t="shared" si="11"/>
        <v>47.658862876254183</v>
      </c>
      <c r="AF23" s="126">
        <f t="shared" si="12"/>
        <v>48.275862068965516</v>
      </c>
      <c r="AG23" s="126">
        <f t="shared" si="13"/>
        <v>47.077922077922082</v>
      </c>
      <c r="AH23" s="145"/>
      <c r="AI23" s="126">
        <f t="shared" si="14"/>
        <v>63.157894736842103</v>
      </c>
      <c r="AJ23" s="126">
        <f t="shared" si="15"/>
        <v>61.702127659574465</v>
      </c>
      <c r="AK23" s="126">
        <f t="shared" si="16"/>
        <v>65.517241379310349</v>
      </c>
      <c r="AL23" s="134"/>
      <c r="AM23" s="126">
        <f t="shared" si="17"/>
        <v>69.599999999999994</v>
      </c>
      <c r="AN23" s="126">
        <f t="shared" si="18"/>
        <v>77.966101694915253</v>
      </c>
      <c r="AO23" s="126">
        <f t="shared" si="19"/>
        <v>62.121212121212125</v>
      </c>
      <c r="AP23" s="134"/>
      <c r="AQ23" s="126">
        <f t="shared" si="20"/>
        <v>30.76923076923077</v>
      </c>
      <c r="AR23" s="126">
        <f t="shared" si="21"/>
        <v>32.786885245901637</v>
      </c>
      <c r="AS23" s="126">
        <f t="shared" si="22"/>
        <v>27.906976744186046</v>
      </c>
      <c r="AT23" s="134"/>
      <c r="AU23" s="126">
        <f t="shared" si="23"/>
        <v>27.044025157232703</v>
      </c>
      <c r="AV23" s="126">
        <f t="shared" si="24"/>
        <v>22.388059701492537</v>
      </c>
      <c r="AW23" s="126">
        <f t="shared" si="25"/>
        <v>30.434782608695656</v>
      </c>
      <c r="AX23" s="134"/>
      <c r="AY23" s="126">
        <f t="shared" si="26"/>
        <v>55.970149253731336</v>
      </c>
      <c r="AZ23" s="126">
        <f t="shared" si="27"/>
        <v>53.571428571428569</v>
      </c>
      <c r="BA23" s="126">
        <f t="shared" si="28"/>
        <v>57.692307692307686</v>
      </c>
      <c r="BB23" s="145"/>
      <c r="BC23" s="229">
        <v>0</v>
      </c>
      <c r="BD23" s="229">
        <v>0</v>
      </c>
      <c r="BE23" s="229">
        <v>0</v>
      </c>
    </row>
    <row r="24" spans="1:57" ht="15" customHeight="1" x14ac:dyDescent="0.2">
      <c r="A24" s="108" t="s">
        <v>92</v>
      </c>
      <c r="B24" s="272">
        <v>831</v>
      </c>
      <c r="C24" s="272">
        <v>331</v>
      </c>
      <c r="D24" s="272">
        <v>500</v>
      </c>
      <c r="E24" s="272"/>
      <c r="F24" s="272">
        <v>168</v>
      </c>
      <c r="G24" s="272">
        <v>67</v>
      </c>
      <c r="H24" s="272">
        <v>101</v>
      </c>
      <c r="I24" s="272"/>
      <c r="J24" s="272">
        <v>156</v>
      </c>
      <c r="K24" s="272">
        <v>64</v>
      </c>
      <c r="L24" s="272">
        <v>92</v>
      </c>
      <c r="M24" s="272"/>
      <c r="N24" s="272">
        <v>172</v>
      </c>
      <c r="O24" s="272">
        <v>64</v>
      </c>
      <c r="P24" s="272">
        <v>108</v>
      </c>
      <c r="Q24" s="272"/>
      <c r="R24" s="272">
        <v>146</v>
      </c>
      <c r="S24" s="272">
        <v>61</v>
      </c>
      <c r="T24" s="272">
        <v>85</v>
      </c>
      <c r="U24" s="272"/>
      <c r="V24" s="272">
        <v>189</v>
      </c>
      <c r="W24" s="272">
        <v>75</v>
      </c>
      <c r="X24" s="272">
        <v>114</v>
      </c>
      <c r="Y24" s="119"/>
      <c r="Z24" s="119">
        <v>0</v>
      </c>
      <c r="AA24" s="119">
        <v>0</v>
      </c>
      <c r="AB24" s="119">
        <v>0</v>
      </c>
      <c r="AD24" s="108" t="s">
        <v>92</v>
      </c>
      <c r="AE24" s="126">
        <f t="shared" si="11"/>
        <v>59.442060085836914</v>
      </c>
      <c r="AF24" s="126">
        <f t="shared" si="12"/>
        <v>53.908794788273617</v>
      </c>
      <c r="AG24" s="126">
        <f t="shared" si="13"/>
        <v>63.775510204081634</v>
      </c>
      <c r="AH24" s="145"/>
      <c r="AI24" s="126">
        <f t="shared" si="14"/>
        <v>60.215053763440864</v>
      </c>
      <c r="AJ24" s="126">
        <f t="shared" si="15"/>
        <v>53.174603174603178</v>
      </c>
      <c r="AK24" s="126">
        <f t="shared" si="16"/>
        <v>66.013071895424829</v>
      </c>
      <c r="AL24" s="134"/>
      <c r="AM24" s="126">
        <f t="shared" si="17"/>
        <v>51.655629139072843</v>
      </c>
      <c r="AN24" s="126">
        <f t="shared" si="18"/>
        <v>44.137931034482762</v>
      </c>
      <c r="AO24" s="126">
        <f t="shared" si="19"/>
        <v>58.598726114649679</v>
      </c>
      <c r="AP24" s="134"/>
      <c r="AQ24" s="126">
        <f t="shared" si="20"/>
        <v>65.648854961832058</v>
      </c>
      <c r="AR24" s="126">
        <f t="shared" si="21"/>
        <v>58.715596330275233</v>
      </c>
      <c r="AS24" s="126">
        <f t="shared" si="22"/>
        <v>70.588235294117652</v>
      </c>
      <c r="AT24" s="134"/>
      <c r="AU24" s="126">
        <f t="shared" si="23"/>
        <v>45.341614906832298</v>
      </c>
      <c r="AV24" s="126">
        <f t="shared" si="24"/>
        <v>43.884892086330936</v>
      </c>
      <c r="AW24" s="126">
        <f t="shared" si="25"/>
        <v>46.448087431693992</v>
      </c>
      <c r="AX24" s="134"/>
      <c r="AY24" s="126">
        <f t="shared" si="26"/>
        <v>81.115879828326172</v>
      </c>
      <c r="AZ24" s="126">
        <f t="shared" si="27"/>
        <v>78.94736842105263</v>
      </c>
      <c r="BA24" s="126">
        <f t="shared" si="28"/>
        <v>82.608695652173907</v>
      </c>
      <c r="BB24" s="145"/>
      <c r="BC24" s="229">
        <v>0</v>
      </c>
      <c r="BD24" s="229">
        <v>0</v>
      </c>
      <c r="BE24" s="229">
        <v>0</v>
      </c>
    </row>
    <row r="25" spans="1:57" ht="15" customHeight="1" x14ac:dyDescent="0.2">
      <c r="A25" s="108" t="s">
        <v>162</v>
      </c>
      <c r="B25" s="272">
        <v>776</v>
      </c>
      <c r="C25" s="272">
        <v>315</v>
      </c>
      <c r="D25" s="272">
        <v>461</v>
      </c>
      <c r="E25" s="272"/>
      <c r="F25" s="272">
        <v>113</v>
      </c>
      <c r="G25" s="272">
        <v>48</v>
      </c>
      <c r="H25" s="272">
        <v>65</v>
      </c>
      <c r="I25" s="272"/>
      <c r="J25" s="272">
        <v>141</v>
      </c>
      <c r="K25" s="272">
        <v>54</v>
      </c>
      <c r="L25" s="272">
        <v>87</v>
      </c>
      <c r="M25" s="272"/>
      <c r="N25" s="272">
        <v>174</v>
      </c>
      <c r="O25" s="272">
        <v>75</v>
      </c>
      <c r="P25" s="272">
        <v>99</v>
      </c>
      <c r="Q25" s="272"/>
      <c r="R25" s="272">
        <v>163</v>
      </c>
      <c r="S25" s="272">
        <v>66</v>
      </c>
      <c r="T25" s="272">
        <v>97</v>
      </c>
      <c r="U25" s="272"/>
      <c r="V25" s="272">
        <v>185</v>
      </c>
      <c r="W25" s="272">
        <v>72</v>
      </c>
      <c r="X25" s="272">
        <v>113</v>
      </c>
      <c r="Y25" s="119"/>
      <c r="Z25" s="119">
        <v>0</v>
      </c>
      <c r="AA25" s="119">
        <v>0</v>
      </c>
      <c r="AB25" s="119">
        <v>0</v>
      </c>
      <c r="AD25" s="108" t="s">
        <v>162</v>
      </c>
      <c r="AE25" s="126">
        <f t="shared" si="11"/>
        <v>59.146341463414629</v>
      </c>
      <c r="AF25" s="126">
        <f t="shared" si="12"/>
        <v>50.643086816720263</v>
      </c>
      <c r="AG25" s="126">
        <f t="shared" si="13"/>
        <v>66.811594202898547</v>
      </c>
      <c r="AH25" s="145"/>
      <c r="AI25" s="126">
        <f t="shared" si="14"/>
        <v>66.863905325443781</v>
      </c>
      <c r="AJ25" s="126">
        <f t="shared" si="15"/>
        <v>53.333333333333336</v>
      </c>
      <c r="AK25" s="126">
        <f t="shared" si="16"/>
        <v>82.278481012658233</v>
      </c>
      <c r="AL25" s="134"/>
      <c r="AM25" s="126">
        <f t="shared" si="17"/>
        <v>60</v>
      </c>
      <c r="AN25" s="126">
        <f t="shared" si="18"/>
        <v>48.214285714285715</v>
      </c>
      <c r="AO25" s="126">
        <f t="shared" si="19"/>
        <v>70.731707317073173</v>
      </c>
      <c r="AP25" s="134"/>
      <c r="AQ25" s="126">
        <f t="shared" si="20"/>
        <v>63.04347826086957</v>
      </c>
      <c r="AR25" s="126">
        <f t="shared" si="21"/>
        <v>55.147058823529413</v>
      </c>
      <c r="AS25" s="126">
        <f t="shared" si="22"/>
        <v>70.714285714285722</v>
      </c>
      <c r="AT25" s="134"/>
      <c r="AU25" s="126">
        <f t="shared" si="23"/>
        <v>50</v>
      </c>
      <c r="AV25" s="126">
        <f t="shared" si="24"/>
        <v>44.897959183673471</v>
      </c>
      <c r="AW25" s="126">
        <f t="shared" si="25"/>
        <v>54.189944134078218</v>
      </c>
      <c r="AX25" s="134"/>
      <c r="AY25" s="126">
        <f t="shared" si="26"/>
        <v>60.457516339869279</v>
      </c>
      <c r="AZ25" s="126">
        <f t="shared" si="27"/>
        <v>52.554744525547449</v>
      </c>
      <c r="BA25" s="126">
        <f t="shared" si="28"/>
        <v>66.863905325443781</v>
      </c>
      <c r="BB25" s="145"/>
      <c r="BC25" s="229">
        <v>0</v>
      </c>
      <c r="BD25" s="229">
        <v>0</v>
      </c>
      <c r="BE25" s="229">
        <v>0</v>
      </c>
    </row>
    <row r="26" spans="1:57" ht="15" customHeight="1" x14ac:dyDescent="0.2">
      <c r="A26" s="154" t="s">
        <v>94</v>
      </c>
      <c r="B26" s="272">
        <v>525</v>
      </c>
      <c r="C26" s="272">
        <v>217</v>
      </c>
      <c r="D26" s="272">
        <v>308</v>
      </c>
      <c r="E26" s="272"/>
      <c r="F26" s="272">
        <v>99</v>
      </c>
      <c r="G26" s="272">
        <v>40</v>
      </c>
      <c r="H26" s="272">
        <v>59</v>
      </c>
      <c r="I26" s="272"/>
      <c r="J26" s="272">
        <v>101</v>
      </c>
      <c r="K26" s="272">
        <v>48</v>
      </c>
      <c r="L26" s="272">
        <v>53</v>
      </c>
      <c r="M26" s="272"/>
      <c r="N26" s="272">
        <v>98</v>
      </c>
      <c r="O26" s="272">
        <v>47</v>
      </c>
      <c r="P26" s="272">
        <v>51</v>
      </c>
      <c r="Q26" s="272"/>
      <c r="R26" s="272">
        <v>134</v>
      </c>
      <c r="S26" s="272">
        <v>47</v>
      </c>
      <c r="T26" s="272">
        <v>87</v>
      </c>
      <c r="U26" s="272"/>
      <c r="V26" s="272">
        <v>93</v>
      </c>
      <c r="W26" s="272">
        <v>35</v>
      </c>
      <c r="X26" s="272">
        <v>58</v>
      </c>
      <c r="Y26" s="119"/>
      <c r="Z26" s="119">
        <v>0</v>
      </c>
      <c r="AA26" s="119">
        <v>0</v>
      </c>
      <c r="AB26" s="119">
        <v>0</v>
      </c>
      <c r="AD26" s="154" t="s">
        <v>94</v>
      </c>
      <c r="AE26" s="126">
        <f t="shared" si="11"/>
        <v>41.932907348242807</v>
      </c>
      <c r="AF26" s="126">
        <f t="shared" si="12"/>
        <v>38.958707360861759</v>
      </c>
      <c r="AG26" s="126">
        <f t="shared" si="13"/>
        <v>44.316546762589923</v>
      </c>
      <c r="AH26" s="145"/>
      <c r="AI26" s="126">
        <f t="shared" si="14"/>
        <v>41.949152542372879</v>
      </c>
      <c r="AJ26" s="126">
        <f t="shared" si="15"/>
        <v>34.782608695652172</v>
      </c>
      <c r="AK26" s="126">
        <f t="shared" si="16"/>
        <v>48.760330578512395</v>
      </c>
      <c r="AL26" s="134"/>
      <c r="AM26" s="126">
        <f t="shared" si="17"/>
        <v>48.557692307692307</v>
      </c>
      <c r="AN26" s="126">
        <f t="shared" si="18"/>
        <v>47.524752475247524</v>
      </c>
      <c r="AO26" s="126">
        <f t="shared" si="19"/>
        <v>49.532710280373834</v>
      </c>
      <c r="AP26" s="134"/>
      <c r="AQ26" s="126">
        <f t="shared" si="20"/>
        <v>39.357429718875501</v>
      </c>
      <c r="AR26" s="126">
        <f t="shared" si="21"/>
        <v>41.592920353982301</v>
      </c>
      <c r="AS26" s="126">
        <f t="shared" si="22"/>
        <v>37.5</v>
      </c>
      <c r="AT26" s="134"/>
      <c r="AU26" s="126">
        <f t="shared" si="23"/>
        <v>41.875</v>
      </c>
      <c r="AV26" s="126">
        <f t="shared" si="24"/>
        <v>36.153846153846153</v>
      </c>
      <c r="AW26" s="126">
        <f t="shared" si="25"/>
        <v>45.789473684210527</v>
      </c>
      <c r="AX26" s="134"/>
      <c r="AY26" s="126">
        <f t="shared" si="26"/>
        <v>38.912133891213394</v>
      </c>
      <c r="AZ26" s="126">
        <f t="shared" si="27"/>
        <v>35.714285714285715</v>
      </c>
      <c r="BA26" s="126">
        <f t="shared" si="28"/>
        <v>41.134751773049643</v>
      </c>
      <c r="BB26" s="145"/>
      <c r="BC26" s="229">
        <v>0</v>
      </c>
      <c r="BD26" s="229">
        <v>0</v>
      </c>
      <c r="BE26" s="229">
        <v>0</v>
      </c>
    </row>
    <row r="27" spans="1:57" ht="15" customHeight="1" x14ac:dyDescent="0.2">
      <c r="A27" s="108" t="s">
        <v>95</v>
      </c>
      <c r="B27" s="272">
        <v>124</v>
      </c>
      <c r="C27" s="272">
        <v>59</v>
      </c>
      <c r="D27" s="272">
        <v>65</v>
      </c>
      <c r="E27" s="272"/>
      <c r="F27" s="272">
        <v>8</v>
      </c>
      <c r="G27" s="272">
        <v>4</v>
      </c>
      <c r="H27" s="272">
        <v>4</v>
      </c>
      <c r="I27" s="272"/>
      <c r="J27" s="272">
        <v>15</v>
      </c>
      <c r="K27" s="272">
        <v>4</v>
      </c>
      <c r="L27" s="272">
        <v>11</v>
      </c>
      <c r="M27" s="272"/>
      <c r="N27" s="272">
        <v>20</v>
      </c>
      <c r="O27" s="272">
        <v>8</v>
      </c>
      <c r="P27" s="272">
        <v>12</v>
      </c>
      <c r="Q27" s="272"/>
      <c r="R27" s="272">
        <v>28</v>
      </c>
      <c r="S27" s="272">
        <v>14</v>
      </c>
      <c r="T27" s="272">
        <v>14</v>
      </c>
      <c r="U27" s="272"/>
      <c r="V27" s="272">
        <v>53</v>
      </c>
      <c r="W27" s="272">
        <v>29</v>
      </c>
      <c r="X27" s="272">
        <v>24</v>
      </c>
      <c r="Y27" s="119"/>
      <c r="Z27" s="119">
        <v>0</v>
      </c>
      <c r="AA27" s="119">
        <v>0</v>
      </c>
      <c r="AB27" s="119">
        <v>0</v>
      </c>
      <c r="AD27" s="108" t="s">
        <v>95</v>
      </c>
      <c r="AE27" s="126">
        <f t="shared" si="11"/>
        <v>42.906574394463668</v>
      </c>
      <c r="AF27" s="126">
        <f t="shared" si="12"/>
        <v>40.972222222222221</v>
      </c>
      <c r="AG27" s="126">
        <f t="shared" si="13"/>
        <v>44.827586206896555</v>
      </c>
      <c r="AH27" s="145"/>
      <c r="AI27" s="126">
        <f t="shared" si="14"/>
        <v>28.571428571428569</v>
      </c>
      <c r="AJ27" s="126">
        <f t="shared" si="15"/>
        <v>26.666666666666668</v>
      </c>
      <c r="AK27" s="126">
        <f t="shared" si="16"/>
        <v>30.76923076923077</v>
      </c>
      <c r="AL27" s="134"/>
      <c r="AM27" s="126">
        <f t="shared" si="17"/>
        <v>48.387096774193552</v>
      </c>
      <c r="AN27" s="126">
        <f t="shared" si="18"/>
        <v>26.666666666666668</v>
      </c>
      <c r="AO27" s="126">
        <f t="shared" si="19"/>
        <v>68.75</v>
      </c>
      <c r="AP27" s="134"/>
      <c r="AQ27" s="126">
        <f t="shared" si="20"/>
        <v>44.444444444444443</v>
      </c>
      <c r="AR27" s="126">
        <f t="shared" si="21"/>
        <v>36.363636363636367</v>
      </c>
      <c r="AS27" s="126">
        <f t="shared" si="22"/>
        <v>52.173913043478258</v>
      </c>
      <c r="AT27" s="134"/>
      <c r="AU27" s="126">
        <f t="shared" si="23"/>
        <v>43.75</v>
      </c>
      <c r="AV27" s="126">
        <f t="shared" si="24"/>
        <v>48.275862068965516</v>
      </c>
      <c r="AW27" s="126">
        <f t="shared" si="25"/>
        <v>40</v>
      </c>
      <c r="AX27" s="134"/>
      <c r="AY27" s="126">
        <f t="shared" si="26"/>
        <v>43.801652892561982</v>
      </c>
      <c r="AZ27" s="126">
        <f t="shared" si="27"/>
        <v>46.031746031746032</v>
      </c>
      <c r="BA27" s="126">
        <f t="shared" si="28"/>
        <v>41.379310344827587</v>
      </c>
      <c r="BB27" s="145"/>
      <c r="BC27" s="229">
        <v>0</v>
      </c>
      <c r="BD27" s="229">
        <v>0</v>
      </c>
      <c r="BE27" s="229">
        <v>0</v>
      </c>
    </row>
    <row r="28" spans="1:57" ht="15" customHeight="1" x14ac:dyDescent="0.2">
      <c r="A28" s="108" t="s">
        <v>96</v>
      </c>
      <c r="B28" s="272">
        <v>74</v>
      </c>
      <c r="C28" s="272">
        <v>33</v>
      </c>
      <c r="D28" s="272">
        <v>41</v>
      </c>
      <c r="E28" s="272"/>
      <c r="F28" s="272">
        <v>5</v>
      </c>
      <c r="G28" s="272">
        <v>3</v>
      </c>
      <c r="H28" s="272">
        <v>2</v>
      </c>
      <c r="I28" s="272"/>
      <c r="J28" s="272">
        <v>12</v>
      </c>
      <c r="K28" s="272">
        <v>6</v>
      </c>
      <c r="L28" s="272">
        <v>6</v>
      </c>
      <c r="M28" s="272"/>
      <c r="N28" s="272">
        <v>20</v>
      </c>
      <c r="O28" s="272">
        <v>8</v>
      </c>
      <c r="P28" s="272">
        <v>12</v>
      </c>
      <c r="Q28" s="272"/>
      <c r="R28" s="272">
        <v>17</v>
      </c>
      <c r="S28" s="272">
        <v>10</v>
      </c>
      <c r="T28" s="272">
        <v>7</v>
      </c>
      <c r="U28" s="272"/>
      <c r="V28" s="272">
        <v>20</v>
      </c>
      <c r="W28" s="272">
        <v>6</v>
      </c>
      <c r="X28" s="272">
        <v>14</v>
      </c>
      <c r="Y28" s="119"/>
      <c r="Z28" s="119">
        <v>0</v>
      </c>
      <c r="AA28" s="119">
        <v>0</v>
      </c>
      <c r="AB28" s="119">
        <v>0</v>
      </c>
      <c r="AD28" s="108" t="s">
        <v>96</v>
      </c>
      <c r="AE28" s="126">
        <f t="shared" si="11"/>
        <v>43.529411764705884</v>
      </c>
      <c r="AF28" s="126">
        <f t="shared" si="12"/>
        <v>39.75903614457831</v>
      </c>
      <c r="AG28" s="126">
        <f t="shared" si="13"/>
        <v>47.126436781609193</v>
      </c>
      <c r="AH28" s="145"/>
      <c r="AI28" s="126">
        <f t="shared" si="14"/>
        <v>35.714285714285715</v>
      </c>
      <c r="AJ28" s="126">
        <f t="shared" si="15"/>
        <v>33.333333333333329</v>
      </c>
      <c r="AK28" s="126">
        <f t="shared" si="16"/>
        <v>40</v>
      </c>
      <c r="AL28" s="134"/>
      <c r="AM28" s="126">
        <f t="shared" si="17"/>
        <v>46.153846153846153</v>
      </c>
      <c r="AN28" s="126">
        <f t="shared" si="18"/>
        <v>37.5</v>
      </c>
      <c r="AO28" s="126">
        <f t="shared" si="19"/>
        <v>60</v>
      </c>
      <c r="AP28" s="134"/>
      <c r="AQ28" s="126">
        <f t="shared" si="20"/>
        <v>66.666666666666657</v>
      </c>
      <c r="AR28" s="126">
        <f t="shared" si="21"/>
        <v>66.666666666666657</v>
      </c>
      <c r="AS28" s="126">
        <f t="shared" si="22"/>
        <v>66.666666666666657</v>
      </c>
      <c r="AT28" s="134"/>
      <c r="AU28" s="126">
        <f t="shared" si="23"/>
        <v>37.777777777777779</v>
      </c>
      <c r="AV28" s="126">
        <f t="shared" si="24"/>
        <v>38.461538461538467</v>
      </c>
      <c r="AW28" s="126">
        <f t="shared" si="25"/>
        <v>36.84210526315789</v>
      </c>
      <c r="AX28" s="134"/>
      <c r="AY28" s="126">
        <f t="shared" si="26"/>
        <v>36.363636363636367</v>
      </c>
      <c r="AZ28" s="126">
        <f t="shared" si="27"/>
        <v>30</v>
      </c>
      <c r="BA28" s="126">
        <f t="shared" si="28"/>
        <v>40</v>
      </c>
      <c r="BB28" s="145"/>
      <c r="BC28" s="229">
        <v>0</v>
      </c>
      <c r="BD28" s="229">
        <v>0</v>
      </c>
      <c r="BE28" s="229">
        <v>0</v>
      </c>
    </row>
    <row r="29" spans="1:57" ht="15" customHeight="1" x14ac:dyDescent="0.2">
      <c r="A29" s="108" t="s">
        <v>97</v>
      </c>
      <c r="B29" s="272">
        <v>346</v>
      </c>
      <c r="C29" s="272">
        <v>145</v>
      </c>
      <c r="D29" s="272">
        <v>201</v>
      </c>
      <c r="E29" s="272"/>
      <c r="F29" s="272">
        <v>37</v>
      </c>
      <c r="G29" s="272">
        <v>18</v>
      </c>
      <c r="H29" s="272">
        <v>19</v>
      </c>
      <c r="I29" s="272"/>
      <c r="J29" s="272">
        <v>60</v>
      </c>
      <c r="K29" s="272">
        <v>25</v>
      </c>
      <c r="L29" s="272">
        <v>35</v>
      </c>
      <c r="M29" s="272"/>
      <c r="N29" s="272">
        <v>75</v>
      </c>
      <c r="O29" s="272">
        <v>38</v>
      </c>
      <c r="P29" s="272">
        <v>37</v>
      </c>
      <c r="Q29" s="272"/>
      <c r="R29" s="272">
        <v>82</v>
      </c>
      <c r="S29" s="272">
        <v>32</v>
      </c>
      <c r="T29" s="272">
        <v>50</v>
      </c>
      <c r="U29" s="272"/>
      <c r="V29" s="272">
        <v>92</v>
      </c>
      <c r="W29" s="272">
        <v>32</v>
      </c>
      <c r="X29" s="272">
        <v>60</v>
      </c>
      <c r="Y29" s="119"/>
      <c r="Z29" s="119">
        <v>0</v>
      </c>
      <c r="AA29" s="119">
        <v>0</v>
      </c>
      <c r="AB29" s="119">
        <v>0</v>
      </c>
      <c r="AD29" s="108" t="s">
        <v>97</v>
      </c>
      <c r="AE29" s="126">
        <f t="shared" si="11"/>
        <v>59.145299145299148</v>
      </c>
      <c r="AF29" s="126">
        <f t="shared" si="12"/>
        <v>60.165975103734439</v>
      </c>
      <c r="AG29" s="126">
        <f t="shared" si="13"/>
        <v>58.430232558139537</v>
      </c>
      <c r="AH29" s="145"/>
      <c r="AI29" s="126">
        <f t="shared" si="14"/>
        <v>69.811320754716974</v>
      </c>
      <c r="AJ29" s="126">
        <f t="shared" si="15"/>
        <v>85.714285714285708</v>
      </c>
      <c r="AK29" s="126">
        <f t="shared" si="16"/>
        <v>59.375</v>
      </c>
      <c r="AL29" s="134"/>
      <c r="AM29" s="126">
        <f t="shared" si="17"/>
        <v>56.074766355140184</v>
      </c>
      <c r="AN29" s="126">
        <f t="shared" si="18"/>
        <v>52.083333333333336</v>
      </c>
      <c r="AO29" s="126">
        <f t="shared" si="19"/>
        <v>59.322033898305079</v>
      </c>
      <c r="AP29" s="134"/>
      <c r="AQ29" s="126">
        <f t="shared" si="20"/>
        <v>69.444444444444443</v>
      </c>
      <c r="AR29" s="126">
        <f t="shared" si="21"/>
        <v>77.551020408163268</v>
      </c>
      <c r="AS29" s="126">
        <f t="shared" si="22"/>
        <v>62.711864406779661</v>
      </c>
      <c r="AT29" s="134"/>
      <c r="AU29" s="126">
        <f t="shared" si="23"/>
        <v>52.564102564102569</v>
      </c>
      <c r="AV29" s="126">
        <f t="shared" si="24"/>
        <v>50.793650793650791</v>
      </c>
      <c r="AW29" s="126">
        <f t="shared" si="25"/>
        <v>53.763440860215049</v>
      </c>
      <c r="AX29" s="134"/>
      <c r="AY29" s="126">
        <f t="shared" si="26"/>
        <v>57.142857142857139</v>
      </c>
      <c r="AZ29" s="126">
        <f t="shared" si="27"/>
        <v>53.333333333333336</v>
      </c>
      <c r="BA29" s="126">
        <f t="shared" si="28"/>
        <v>59.405940594059402</v>
      </c>
      <c r="BB29" s="145"/>
      <c r="BC29" s="229">
        <v>0</v>
      </c>
      <c r="BD29" s="229">
        <v>0</v>
      </c>
      <c r="BE29" s="229">
        <v>0</v>
      </c>
    </row>
    <row r="30" spans="1:57" ht="15" customHeight="1" x14ac:dyDescent="0.2">
      <c r="A30" s="108" t="s">
        <v>98</v>
      </c>
      <c r="B30" s="272">
        <v>274</v>
      </c>
      <c r="C30" s="272">
        <v>119</v>
      </c>
      <c r="D30" s="272">
        <v>155</v>
      </c>
      <c r="E30" s="272"/>
      <c r="F30" s="272">
        <v>40</v>
      </c>
      <c r="G30" s="272">
        <v>16</v>
      </c>
      <c r="H30" s="272">
        <v>24</v>
      </c>
      <c r="I30" s="272"/>
      <c r="J30" s="272">
        <v>38</v>
      </c>
      <c r="K30" s="272">
        <v>17</v>
      </c>
      <c r="L30" s="272">
        <v>21</v>
      </c>
      <c r="M30" s="272"/>
      <c r="N30" s="272">
        <v>52</v>
      </c>
      <c r="O30" s="272">
        <v>24</v>
      </c>
      <c r="P30" s="272">
        <v>28</v>
      </c>
      <c r="Q30" s="272"/>
      <c r="R30" s="272">
        <v>49</v>
      </c>
      <c r="S30" s="272">
        <v>21</v>
      </c>
      <c r="T30" s="272">
        <v>28</v>
      </c>
      <c r="U30" s="272"/>
      <c r="V30" s="272">
        <v>95</v>
      </c>
      <c r="W30" s="272">
        <v>41</v>
      </c>
      <c r="X30" s="272">
        <v>54</v>
      </c>
      <c r="Y30" s="119"/>
      <c r="Z30" s="119">
        <v>0</v>
      </c>
      <c r="AA30" s="119">
        <v>0</v>
      </c>
      <c r="AB30" s="119">
        <v>0</v>
      </c>
      <c r="AD30" s="108" t="s">
        <v>98</v>
      </c>
      <c r="AE30" s="126">
        <f t="shared" si="11"/>
        <v>51.407129455909939</v>
      </c>
      <c r="AF30" s="126">
        <f t="shared" si="12"/>
        <v>47.410358565737056</v>
      </c>
      <c r="AG30" s="126">
        <f t="shared" si="13"/>
        <v>54.964539007092192</v>
      </c>
      <c r="AH30" s="145"/>
      <c r="AI30" s="126">
        <f t="shared" si="14"/>
        <v>48.192771084337352</v>
      </c>
      <c r="AJ30" s="126">
        <f t="shared" si="15"/>
        <v>37.209302325581397</v>
      </c>
      <c r="AK30" s="126">
        <f t="shared" si="16"/>
        <v>60</v>
      </c>
      <c r="AL30" s="134"/>
      <c r="AM30" s="126">
        <f t="shared" si="17"/>
        <v>42.222222222222221</v>
      </c>
      <c r="AN30" s="126">
        <f t="shared" si="18"/>
        <v>38.636363636363633</v>
      </c>
      <c r="AO30" s="126">
        <f t="shared" si="19"/>
        <v>45.652173913043477</v>
      </c>
      <c r="AP30" s="134"/>
      <c r="AQ30" s="126">
        <f t="shared" si="20"/>
        <v>49.523809523809526</v>
      </c>
      <c r="AR30" s="126">
        <f t="shared" si="21"/>
        <v>46.153846153846153</v>
      </c>
      <c r="AS30" s="126">
        <f t="shared" si="22"/>
        <v>52.830188679245282</v>
      </c>
      <c r="AT30" s="134"/>
      <c r="AU30" s="126">
        <f t="shared" si="23"/>
        <v>42.982456140350877</v>
      </c>
      <c r="AV30" s="126">
        <f t="shared" si="24"/>
        <v>44.680851063829785</v>
      </c>
      <c r="AW30" s="126">
        <f t="shared" si="25"/>
        <v>41.791044776119399</v>
      </c>
      <c r="AX30" s="134"/>
      <c r="AY30" s="126">
        <f t="shared" si="26"/>
        <v>67.37588652482269</v>
      </c>
      <c r="AZ30" s="126">
        <f t="shared" si="27"/>
        <v>63.076923076923073</v>
      </c>
      <c r="BA30" s="126">
        <f t="shared" si="28"/>
        <v>71.05263157894737</v>
      </c>
      <c r="BB30" s="145"/>
      <c r="BC30" s="229">
        <v>0</v>
      </c>
      <c r="BD30" s="229">
        <v>0</v>
      </c>
      <c r="BE30" s="229">
        <v>0</v>
      </c>
    </row>
    <row r="31" spans="1:57" ht="15" customHeight="1" x14ac:dyDescent="0.2">
      <c r="A31" s="108" t="s">
        <v>99</v>
      </c>
      <c r="B31" s="272">
        <v>1041</v>
      </c>
      <c r="C31" s="272">
        <v>498</v>
      </c>
      <c r="D31" s="272">
        <v>543</v>
      </c>
      <c r="E31" s="272"/>
      <c r="F31" s="272">
        <v>131</v>
      </c>
      <c r="G31" s="272">
        <v>68</v>
      </c>
      <c r="H31" s="272">
        <v>63</v>
      </c>
      <c r="I31" s="272"/>
      <c r="J31" s="272">
        <v>145</v>
      </c>
      <c r="K31" s="272">
        <v>72</v>
      </c>
      <c r="L31" s="272">
        <v>73</v>
      </c>
      <c r="M31" s="272"/>
      <c r="N31" s="272">
        <v>220</v>
      </c>
      <c r="O31" s="272">
        <v>101</v>
      </c>
      <c r="P31" s="272">
        <v>119</v>
      </c>
      <c r="Q31" s="272"/>
      <c r="R31" s="272">
        <v>273</v>
      </c>
      <c r="S31" s="272">
        <v>135</v>
      </c>
      <c r="T31" s="272">
        <v>138</v>
      </c>
      <c r="U31" s="272"/>
      <c r="V31" s="272">
        <v>272</v>
      </c>
      <c r="W31" s="272">
        <v>122</v>
      </c>
      <c r="X31" s="272">
        <v>150</v>
      </c>
      <c r="Y31" s="119"/>
      <c r="Z31" s="119">
        <v>0</v>
      </c>
      <c r="AA31" s="119">
        <v>0</v>
      </c>
      <c r="AB31" s="119">
        <v>0</v>
      </c>
      <c r="AD31" s="108" t="s">
        <v>99</v>
      </c>
      <c r="AE31" s="126">
        <f t="shared" si="11"/>
        <v>50.533980582524272</v>
      </c>
      <c r="AF31" s="126">
        <f t="shared" si="12"/>
        <v>46.89265536723164</v>
      </c>
      <c r="AG31" s="126">
        <f t="shared" si="13"/>
        <v>54.408817635270545</v>
      </c>
      <c r="AH31" s="145"/>
      <c r="AI31" s="126">
        <f t="shared" si="14"/>
        <v>48.518518518518519</v>
      </c>
      <c r="AJ31" s="126">
        <f t="shared" si="15"/>
        <v>43.870967741935488</v>
      </c>
      <c r="AK31" s="126">
        <f t="shared" si="16"/>
        <v>54.782608695652172</v>
      </c>
      <c r="AL31" s="134"/>
      <c r="AM31" s="126">
        <f t="shared" si="17"/>
        <v>45.59748427672956</v>
      </c>
      <c r="AN31" s="126">
        <f t="shared" si="18"/>
        <v>40</v>
      </c>
      <c r="AO31" s="126">
        <f t="shared" si="19"/>
        <v>52.89855072463768</v>
      </c>
      <c r="AP31" s="134"/>
      <c r="AQ31" s="126">
        <f t="shared" si="20"/>
        <v>55.555555555555557</v>
      </c>
      <c r="AR31" s="126">
        <f t="shared" si="21"/>
        <v>50.5</v>
      </c>
      <c r="AS31" s="126">
        <f t="shared" si="22"/>
        <v>60.714285714285708</v>
      </c>
      <c r="AT31" s="134"/>
      <c r="AU31" s="126">
        <f t="shared" si="23"/>
        <v>48.490230905861459</v>
      </c>
      <c r="AV31" s="126">
        <f t="shared" si="24"/>
        <v>46.712802768166092</v>
      </c>
      <c r="AW31" s="126">
        <f t="shared" si="25"/>
        <v>50.364963503649641</v>
      </c>
      <c r="AX31" s="134"/>
      <c r="AY31" s="126">
        <f t="shared" si="26"/>
        <v>53.021442495126706</v>
      </c>
      <c r="AZ31" s="126">
        <f t="shared" si="27"/>
        <v>51.260504201680668</v>
      </c>
      <c r="BA31" s="126">
        <f t="shared" si="28"/>
        <v>54.54545454545454</v>
      </c>
      <c r="BB31" s="145"/>
      <c r="BC31" s="229">
        <v>0</v>
      </c>
      <c r="BD31" s="229">
        <v>0</v>
      </c>
      <c r="BE31" s="229">
        <v>0</v>
      </c>
    </row>
    <row r="32" spans="1:57" ht="15" customHeight="1" x14ac:dyDescent="0.2">
      <c r="A32" s="108" t="s">
        <v>100</v>
      </c>
      <c r="B32" s="272">
        <v>1003</v>
      </c>
      <c r="C32" s="272">
        <v>445</v>
      </c>
      <c r="D32" s="272">
        <v>558</v>
      </c>
      <c r="E32" s="272"/>
      <c r="F32" s="272">
        <v>174</v>
      </c>
      <c r="G32" s="272">
        <v>99</v>
      </c>
      <c r="H32" s="272">
        <v>75</v>
      </c>
      <c r="I32" s="272"/>
      <c r="J32" s="272">
        <v>223</v>
      </c>
      <c r="K32" s="272">
        <v>101</v>
      </c>
      <c r="L32" s="272">
        <v>122</v>
      </c>
      <c r="M32" s="272"/>
      <c r="N32" s="272">
        <v>171</v>
      </c>
      <c r="O32" s="272">
        <v>76</v>
      </c>
      <c r="P32" s="272">
        <v>95</v>
      </c>
      <c r="Q32" s="272"/>
      <c r="R32" s="272">
        <v>223</v>
      </c>
      <c r="S32" s="272">
        <v>94</v>
      </c>
      <c r="T32" s="272">
        <v>129</v>
      </c>
      <c r="U32" s="272"/>
      <c r="V32" s="272">
        <v>212</v>
      </c>
      <c r="W32" s="272">
        <v>75</v>
      </c>
      <c r="X32" s="272">
        <v>137</v>
      </c>
      <c r="Y32" s="119"/>
      <c r="Z32" s="119">
        <v>0</v>
      </c>
      <c r="AA32" s="119">
        <v>0</v>
      </c>
      <c r="AB32" s="119">
        <v>0</v>
      </c>
      <c r="AD32" s="108" t="s">
        <v>100</v>
      </c>
      <c r="AE32" s="126">
        <f t="shared" si="11"/>
        <v>66.379880873593649</v>
      </c>
      <c r="AF32" s="126">
        <f t="shared" si="12"/>
        <v>65.249266862170089</v>
      </c>
      <c r="AG32" s="126">
        <f t="shared" si="13"/>
        <v>67.310012062726173</v>
      </c>
      <c r="AH32" s="145"/>
      <c r="AI32" s="126">
        <f t="shared" si="14"/>
        <v>61.921708185053383</v>
      </c>
      <c r="AJ32" s="126">
        <f t="shared" si="15"/>
        <v>61.875</v>
      </c>
      <c r="AK32" s="126">
        <f t="shared" si="16"/>
        <v>61.983471074380169</v>
      </c>
      <c r="AL32" s="134"/>
      <c r="AM32" s="126">
        <f t="shared" si="17"/>
        <v>72.168284789644005</v>
      </c>
      <c r="AN32" s="126">
        <f t="shared" si="18"/>
        <v>70.138888888888886</v>
      </c>
      <c r="AO32" s="126">
        <f t="shared" si="19"/>
        <v>73.939393939393938</v>
      </c>
      <c r="AP32" s="134"/>
      <c r="AQ32" s="126">
        <f t="shared" si="20"/>
        <v>57.966101694915253</v>
      </c>
      <c r="AR32" s="126">
        <f t="shared" si="21"/>
        <v>56.71641791044776</v>
      </c>
      <c r="AS32" s="126">
        <f t="shared" si="22"/>
        <v>59.006211180124225</v>
      </c>
      <c r="AT32" s="134"/>
      <c r="AU32" s="126">
        <f t="shared" si="23"/>
        <v>66.36904761904762</v>
      </c>
      <c r="AV32" s="126">
        <f t="shared" si="24"/>
        <v>68.115942028985515</v>
      </c>
      <c r="AW32" s="126">
        <f t="shared" si="25"/>
        <v>65.151515151515156</v>
      </c>
      <c r="AX32" s="134"/>
      <c r="AY32" s="126">
        <f t="shared" si="26"/>
        <v>73.103448275862064</v>
      </c>
      <c r="AZ32" s="126">
        <f t="shared" si="27"/>
        <v>70.754716981132077</v>
      </c>
      <c r="BA32" s="126">
        <f t="shared" si="28"/>
        <v>74.456521739130437</v>
      </c>
      <c r="BB32" s="145"/>
      <c r="BC32" s="229">
        <v>0</v>
      </c>
      <c r="BD32" s="229">
        <v>0</v>
      </c>
      <c r="BE32" s="229">
        <v>0</v>
      </c>
    </row>
    <row r="33" spans="1:62" ht="15" customHeight="1" x14ac:dyDescent="0.2">
      <c r="A33" s="108" t="s">
        <v>163</v>
      </c>
      <c r="B33" s="272">
        <v>959</v>
      </c>
      <c r="C33" s="272">
        <v>447</v>
      </c>
      <c r="D33" s="272">
        <v>512</v>
      </c>
      <c r="E33" s="272"/>
      <c r="F33" s="272">
        <v>119</v>
      </c>
      <c r="G33" s="272">
        <v>53</v>
      </c>
      <c r="H33" s="272">
        <v>66</v>
      </c>
      <c r="I33" s="272"/>
      <c r="J33" s="272">
        <v>144</v>
      </c>
      <c r="K33" s="272">
        <v>82</v>
      </c>
      <c r="L33" s="272">
        <v>62</v>
      </c>
      <c r="M33" s="272"/>
      <c r="N33" s="272">
        <v>225</v>
      </c>
      <c r="O33" s="272">
        <v>104</v>
      </c>
      <c r="P33" s="272">
        <v>121</v>
      </c>
      <c r="Q33" s="272"/>
      <c r="R33" s="272">
        <v>229</v>
      </c>
      <c r="S33" s="272">
        <v>118</v>
      </c>
      <c r="T33" s="272">
        <v>111</v>
      </c>
      <c r="U33" s="272"/>
      <c r="V33" s="272">
        <v>242</v>
      </c>
      <c r="W33" s="272">
        <v>90</v>
      </c>
      <c r="X33" s="272">
        <v>152</v>
      </c>
      <c r="Y33" s="119"/>
      <c r="Z33" s="119">
        <v>0</v>
      </c>
      <c r="AA33" s="119">
        <v>0</v>
      </c>
      <c r="AB33" s="119">
        <v>0</v>
      </c>
      <c r="AD33" s="108" t="s">
        <v>163</v>
      </c>
      <c r="AE33" s="126">
        <f t="shared" si="11"/>
        <v>69.392185238784364</v>
      </c>
      <c r="AF33" s="126">
        <f t="shared" si="12"/>
        <v>66.616989567809242</v>
      </c>
      <c r="AG33" s="126">
        <f t="shared" si="13"/>
        <v>72.011251758087198</v>
      </c>
      <c r="AH33" s="145"/>
      <c r="AI33" s="126">
        <f t="shared" si="14"/>
        <v>52.888888888888886</v>
      </c>
      <c r="AJ33" s="126">
        <f t="shared" si="15"/>
        <v>48.18181818181818</v>
      </c>
      <c r="AK33" s="126">
        <f t="shared" si="16"/>
        <v>57.391304347826086</v>
      </c>
      <c r="AL33" s="134"/>
      <c r="AM33" s="126">
        <f t="shared" si="17"/>
        <v>66.359447004608299</v>
      </c>
      <c r="AN33" s="126">
        <f t="shared" si="18"/>
        <v>68.333333333333329</v>
      </c>
      <c r="AO33" s="126">
        <f t="shared" si="19"/>
        <v>63.917525773195869</v>
      </c>
      <c r="AP33" s="134"/>
      <c r="AQ33" s="126">
        <f t="shared" si="20"/>
        <v>86.538461538461547</v>
      </c>
      <c r="AR33" s="126">
        <f t="shared" si="21"/>
        <v>80</v>
      </c>
      <c r="AS33" s="126">
        <f t="shared" si="22"/>
        <v>93.07692307692308</v>
      </c>
      <c r="AT33" s="134"/>
      <c r="AU33" s="126">
        <f t="shared" si="23"/>
        <v>67.15542521994135</v>
      </c>
      <c r="AV33" s="126">
        <f t="shared" si="24"/>
        <v>66.292134831460672</v>
      </c>
      <c r="AW33" s="126">
        <f t="shared" si="25"/>
        <v>68.098159509202446</v>
      </c>
      <c r="AX33" s="134"/>
      <c r="AY33" s="126">
        <f t="shared" si="26"/>
        <v>71.38643067846607</v>
      </c>
      <c r="AZ33" s="126">
        <f t="shared" si="27"/>
        <v>67.669172932330824</v>
      </c>
      <c r="BA33" s="126">
        <f t="shared" si="28"/>
        <v>73.786407766990294</v>
      </c>
      <c r="BB33" s="145"/>
      <c r="BC33" s="229">
        <v>0</v>
      </c>
      <c r="BD33" s="229">
        <v>0</v>
      </c>
      <c r="BE33" s="229">
        <v>0</v>
      </c>
    </row>
    <row r="34" spans="1:62" ht="15" customHeight="1" x14ac:dyDescent="0.2">
      <c r="A34" s="108" t="s">
        <v>103</v>
      </c>
      <c r="B34" s="272">
        <v>1371</v>
      </c>
      <c r="C34" s="272">
        <v>611</v>
      </c>
      <c r="D34" s="272">
        <v>760</v>
      </c>
      <c r="E34" s="272"/>
      <c r="F34" s="272">
        <v>225</v>
      </c>
      <c r="G34" s="272">
        <v>115</v>
      </c>
      <c r="H34" s="272">
        <v>110</v>
      </c>
      <c r="I34" s="272"/>
      <c r="J34" s="272">
        <v>208</v>
      </c>
      <c r="K34" s="272">
        <v>107</v>
      </c>
      <c r="L34" s="272">
        <v>101</v>
      </c>
      <c r="M34" s="272"/>
      <c r="N34" s="272">
        <v>261</v>
      </c>
      <c r="O34" s="272">
        <v>104</v>
      </c>
      <c r="P34" s="272">
        <v>157</v>
      </c>
      <c r="Q34" s="272"/>
      <c r="R34" s="272">
        <v>337</v>
      </c>
      <c r="S34" s="272">
        <v>139</v>
      </c>
      <c r="T34" s="272">
        <v>198</v>
      </c>
      <c r="U34" s="272"/>
      <c r="V34" s="272">
        <v>340</v>
      </c>
      <c r="W34" s="272">
        <v>146</v>
      </c>
      <c r="X34" s="272">
        <v>194</v>
      </c>
      <c r="Y34" s="119"/>
      <c r="Z34" s="119">
        <v>0</v>
      </c>
      <c r="AA34" s="119">
        <v>0</v>
      </c>
      <c r="AB34" s="119">
        <v>0</v>
      </c>
      <c r="AD34" s="108" t="s">
        <v>103</v>
      </c>
      <c r="AE34" s="126">
        <f t="shared" si="11"/>
        <v>65.660919540229884</v>
      </c>
      <c r="AF34" s="126">
        <f t="shared" si="12"/>
        <v>61.967545638945232</v>
      </c>
      <c r="AG34" s="126">
        <f t="shared" si="13"/>
        <v>68.965517241379317</v>
      </c>
      <c r="AH34" s="145"/>
      <c r="AI34" s="126">
        <f t="shared" si="14"/>
        <v>57.251908396946561</v>
      </c>
      <c r="AJ34" s="126">
        <f t="shared" si="15"/>
        <v>55.023923444976077</v>
      </c>
      <c r="AK34" s="126">
        <f t="shared" si="16"/>
        <v>59.782608695652172</v>
      </c>
      <c r="AL34" s="134"/>
      <c r="AM34" s="126">
        <f t="shared" si="17"/>
        <v>53.333333333333336</v>
      </c>
      <c r="AN34" s="126">
        <f t="shared" si="18"/>
        <v>52.450980392156865</v>
      </c>
      <c r="AO34" s="126">
        <f t="shared" si="19"/>
        <v>54.3010752688172</v>
      </c>
      <c r="AP34" s="134"/>
      <c r="AQ34" s="126">
        <f t="shared" si="20"/>
        <v>68.865435356200535</v>
      </c>
      <c r="AR34" s="126">
        <f t="shared" si="21"/>
        <v>66.666666666666657</v>
      </c>
      <c r="AS34" s="126">
        <f t="shared" si="22"/>
        <v>70.403587443946194</v>
      </c>
      <c r="AT34" s="134"/>
      <c r="AU34" s="126">
        <f t="shared" si="23"/>
        <v>66.732673267326732</v>
      </c>
      <c r="AV34" s="126">
        <f t="shared" si="24"/>
        <v>62.331838565022423</v>
      </c>
      <c r="AW34" s="126">
        <f t="shared" si="25"/>
        <v>70.212765957446805</v>
      </c>
      <c r="AX34" s="134"/>
      <c r="AY34" s="126">
        <f t="shared" si="26"/>
        <v>80.760095011876487</v>
      </c>
      <c r="AZ34" s="126">
        <f t="shared" si="27"/>
        <v>75.257731958762889</v>
      </c>
      <c r="BA34" s="126">
        <f t="shared" si="28"/>
        <v>85.46255506607929</v>
      </c>
      <c r="BB34" s="145"/>
      <c r="BC34" s="229">
        <v>0</v>
      </c>
      <c r="BD34" s="229">
        <v>0</v>
      </c>
      <c r="BE34" s="229">
        <v>0</v>
      </c>
    </row>
    <row r="35" spans="1:62" s="166" customFormat="1" ht="15" customHeight="1" x14ac:dyDescent="0.2">
      <c r="A35" s="108" t="s">
        <v>104</v>
      </c>
      <c r="B35" s="272">
        <v>714</v>
      </c>
      <c r="C35" s="272">
        <v>307</v>
      </c>
      <c r="D35" s="272">
        <v>407</v>
      </c>
      <c r="E35" s="272"/>
      <c r="F35" s="272">
        <v>96</v>
      </c>
      <c r="G35" s="272">
        <v>36</v>
      </c>
      <c r="H35" s="272">
        <v>60</v>
      </c>
      <c r="I35" s="272"/>
      <c r="J35" s="272">
        <v>91</v>
      </c>
      <c r="K35" s="272">
        <v>44</v>
      </c>
      <c r="L35" s="272">
        <v>47</v>
      </c>
      <c r="M35" s="272"/>
      <c r="N35" s="272">
        <v>170</v>
      </c>
      <c r="O35" s="272">
        <v>82</v>
      </c>
      <c r="P35" s="272">
        <v>88</v>
      </c>
      <c r="Q35" s="272"/>
      <c r="R35" s="272">
        <v>180</v>
      </c>
      <c r="S35" s="272">
        <v>70</v>
      </c>
      <c r="T35" s="272">
        <v>110</v>
      </c>
      <c r="U35" s="272"/>
      <c r="V35" s="272">
        <v>177</v>
      </c>
      <c r="W35" s="272">
        <v>75</v>
      </c>
      <c r="X35" s="272">
        <v>102</v>
      </c>
      <c r="Y35" s="119"/>
      <c r="Z35" s="119">
        <v>0</v>
      </c>
      <c r="AA35" s="119">
        <v>0</v>
      </c>
      <c r="AB35" s="119">
        <v>0</v>
      </c>
      <c r="AD35" s="108" t="s">
        <v>104</v>
      </c>
      <c r="AE35" s="126">
        <f t="shared" si="11"/>
        <v>53.968253968253968</v>
      </c>
      <c r="AF35" s="126">
        <f t="shared" si="12"/>
        <v>50.576606260296543</v>
      </c>
      <c r="AG35" s="126">
        <f t="shared" si="13"/>
        <v>56.843575418994419</v>
      </c>
      <c r="AH35" s="145"/>
      <c r="AI35" s="126">
        <f t="shared" si="14"/>
        <v>53.932584269662918</v>
      </c>
      <c r="AJ35" s="126">
        <f t="shared" si="15"/>
        <v>43.902439024390247</v>
      </c>
      <c r="AK35" s="126">
        <f t="shared" si="16"/>
        <v>62.5</v>
      </c>
      <c r="AL35" s="134"/>
      <c r="AM35" s="126">
        <f t="shared" si="17"/>
        <v>52</v>
      </c>
      <c r="AN35" s="126">
        <f t="shared" si="18"/>
        <v>50</v>
      </c>
      <c r="AO35" s="126">
        <f t="shared" si="19"/>
        <v>54.022988505747129</v>
      </c>
      <c r="AP35" s="134"/>
      <c r="AQ35" s="126">
        <f t="shared" si="20"/>
        <v>70.247933884297524</v>
      </c>
      <c r="AR35" s="126">
        <f t="shared" si="21"/>
        <v>71.304347826086953</v>
      </c>
      <c r="AS35" s="126">
        <f t="shared" si="22"/>
        <v>69.29133858267717</v>
      </c>
      <c r="AT35" s="134"/>
      <c r="AU35" s="126">
        <f t="shared" si="23"/>
        <v>44.665012406947888</v>
      </c>
      <c r="AV35" s="126">
        <f t="shared" si="24"/>
        <v>37.433155080213901</v>
      </c>
      <c r="AW35" s="126">
        <f t="shared" si="25"/>
        <v>50.925925925925931</v>
      </c>
      <c r="AX35" s="134"/>
      <c r="AY35" s="126">
        <f t="shared" si="26"/>
        <v>54.46153846153846</v>
      </c>
      <c r="AZ35" s="126">
        <f t="shared" si="27"/>
        <v>55.555555555555557</v>
      </c>
      <c r="BA35" s="126">
        <f t="shared" si="28"/>
        <v>53.684210526315788</v>
      </c>
      <c r="BB35" s="145"/>
      <c r="BC35" s="229">
        <v>0</v>
      </c>
      <c r="BD35" s="229">
        <v>0</v>
      </c>
      <c r="BE35" s="229">
        <v>0</v>
      </c>
      <c r="BF35" s="134"/>
      <c r="BG35" s="134"/>
      <c r="BH35" s="134"/>
      <c r="BI35" s="134"/>
    </row>
    <row r="36" spans="1:62" ht="15" customHeight="1" thickBot="1" x14ac:dyDescent="0.25">
      <c r="A36" s="108" t="s">
        <v>164</v>
      </c>
      <c r="B36" s="272">
        <v>48</v>
      </c>
      <c r="C36" s="272">
        <v>18</v>
      </c>
      <c r="D36" s="272">
        <v>30</v>
      </c>
      <c r="E36" s="272"/>
      <c r="F36" s="272">
        <v>7</v>
      </c>
      <c r="G36" s="272">
        <v>1</v>
      </c>
      <c r="H36" s="272">
        <v>6</v>
      </c>
      <c r="I36" s="272"/>
      <c r="J36" s="272">
        <v>11</v>
      </c>
      <c r="K36" s="272">
        <v>4</v>
      </c>
      <c r="L36" s="272">
        <v>7</v>
      </c>
      <c r="M36" s="272"/>
      <c r="N36" s="272">
        <v>6</v>
      </c>
      <c r="O36" s="272">
        <v>2</v>
      </c>
      <c r="P36" s="272">
        <v>4</v>
      </c>
      <c r="Q36" s="272"/>
      <c r="R36" s="272">
        <v>7</v>
      </c>
      <c r="S36" s="272">
        <v>4</v>
      </c>
      <c r="T36" s="272">
        <v>3</v>
      </c>
      <c r="U36" s="272"/>
      <c r="V36" s="272">
        <v>17</v>
      </c>
      <c r="W36" s="272">
        <v>7</v>
      </c>
      <c r="X36" s="272">
        <v>10</v>
      </c>
      <c r="Y36" s="121"/>
      <c r="Z36" s="121">
        <v>0</v>
      </c>
      <c r="AA36" s="121">
        <v>0</v>
      </c>
      <c r="AB36" s="121">
        <v>0</v>
      </c>
      <c r="AD36" s="108" t="s">
        <v>164</v>
      </c>
      <c r="AE36" s="126">
        <f t="shared" si="11"/>
        <v>25.806451612903224</v>
      </c>
      <c r="AF36" s="126">
        <f t="shared" si="12"/>
        <v>18.75</v>
      </c>
      <c r="AG36" s="126">
        <f t="shared" si="13"/>
        <v>33.333333333333329</v>
      </c>
      <c r="AH36" s="167"/>
      <c r="AI36" s="126">
        <f t="shared" si="14"/>
        <v>15.217391304347828</v>
      </c>
      <c r="AJ36" s="126">
        <f t="shared" si="15"/>
        <v>3.5714285714285712</v>
      </c>
      <c r="AK36" s="126">
        <f t="shared" si="16"/>
        <v>33.333333333333329</v>
      </c>
      <c r="AL36" s="123"/>
      <c r="AM36" s="126">
        <f t="shared" si="17"/>
        <v>35.483870967741936</v>
      </c>
      <c r="AN36" s="126">
        <f t="shared" si="18"/>
        <v>25</v>
      </c>
      <c r="AO36" s="126">
        <f t="shared" si="19"/>
        <v>46.666666666666664</v>
      </c>
      <c r="AP36" s="123"/>
      <c r="AQ36" s="126">
        <f t="shared" si="20"/>
        <v>23.076923076923077</v>
      </c>
      <c r="AR36" s="126">
        <f t="shared" si="21"/>
        <v>15.384615384615385</v>
      </c>
      <c r="AS36" s="126">
        <f t="shared" si="22"/>
        <v>30.76923076923077</v>
      </c>
      <c r="AT36" s="123"/>
      <c r="AU36" s="126">
        <f t="shared" si="23"/>
        <v>14.583333333333334</v>
      </c>
      <c r="AV36" s="126">
        <f t="shared" si="24"/>
        <v>16.666666666666664</v>
      </c>
      <c r="AW36" s="126">
        <f t="shared" si="25"/>
        <v>12.5</v>
      </c>
      <c r="AX36" s="123"/>
      <c r="AY36" s="126">
        <f t="shared" si="26"/>
        <v>48.571428571428569</v>
      </c>
      <c r="AZ36" s="126">
        <f t="shared" si="27"/>
        <v>46.666666666666664</v>
      </c>
      <c r="BA36" s="126">
        <f t="shared" si="28"/>
        <v>50</v>
      </c>
      <c r="BB36" s="167"/>
      <c r="BC36" s="232">
        <v>0</v>
      </c>
      <c r="BD36" s="232">
        <v>0</v>
      </c>
      <c r="BE36" s="232">
        <v>0</v>
      </c>
    </row>
    <row r="37" spans="1:62" s="102" customFormat="1" ht="15" customHeight="1" x14ac:dyDescent="0.2">
      <c r="A37" s="317" t="s">
        <v>256</v>
      </c>
      <c r="B37" s="317"/>
      <c r="C37" s="317"/>
      <c r="D37" s="317"/>
      <c r="E37" s="317"/>
      <c r="F37" s="317"/>
      <c r="G37" s="317"/>
      <c r="H37" s="317"/>
      <c r="I37" s="317"/>
      <c r="J37" s="317"/>
      <c r="K37" s="317"/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D37" s="317" t="s">
        <v>256</v>
      </c>
      <c r="AE37" s="317"/>
      <c r="AF37" s="317"/>
      <c r="AG37" s="317"/>
      <c r="AH37" s="317"/>
      <c r="AI37" s="317"/>
      <c r="AJ37" s="317"/>
      <c r="AK37" s="317"/>
      <c r="AL37" s="317"/>
      <c r="AM37" s="317"/>
      <c r="AN37" s="317"/>
      <c r="AO37" s="317"/>
      <c r="AP37" s="317"/>
      <c r="AQ37" s="317"/>
      <c r="AR37" s="317"/>
      <c r="AS37" s="317"/>
      <c r="AT37" s="317"/>
      <c r="AU37" s="317"/>
      <c r="AV37" s="317"/>
      <c r="AW37" s="317"/>
      <c r="AX37" s="317"/>
      <c r="AY37" s="317"/>
      <c r="AZ37" s="317"/>
      <c r="BA37" s="317"/>
      <c r="BB37" s="317"/>
      <c r="BC37" s="317"/>
      <c r="BD37" s="317"/>
      <c r="BE37" s="317"/>
      <c r="BF37" s="96"/>
      <c r="BG37" s="96"/>
      <c r="BH37" s="96"/>
      <c r="BI37" s="96"/>
      <c r="BJ37" s="96"/>
    </row>
    <row r="38" spans="1:62" s="102" customFormat="1" ht="15" customHeight="1" x14ac:dyDescent="0.2">
      <c r="A38" s="318" t="s">
        <v>242</v>
      </c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D38" s="318" t="s">
        <v>242</v>
      </c>
      <c r="AE38" s="318"/>
      <c r="AF38" s="318"/>
      <c r="AG38" s="318"/>
      <c r="AH38" s="318"/>
      <c r="AI38" s="318"/>
      <c r="AJ38" s="318"/>
      <c r="AK38" s="318"/>
      <c r="AL38" s="318"/>
      <c r="AM38" s="318"/>
      <c r="AN38" s="318"/>
      <c r="AO38" s="318"/>
      <c r="AP38" s="318"/>
      <c r="AQ38" s="318"/>
      <c r="AR38" s="318"/>
      <c r="AS38" s="318"/>
      <c r="AT38" s="318"/>
      <c r="AU38" s="318"/>
      <c r="AV38" s="318"/>
      <c r="AW38" s="318"/>
      <c r="AX38" s="318"/>
      <c r="AY38" s="318"/>
      <c r="AZ38" s="318"/>
      <c r="BA38" s="318"/>
      <c r="BB38" s="318"/>
      <c r="BC38" s="318"/>
      <c r="BD38" s="318"/>
      <c r="BE38" s="318"/>
      <c r="BF38" s="96"/>
      <c r="BG38" s="96"/>
      <c r="BH38" s="96"/>
      <c r="BI38" s="96"/>
      <c r="BJ38" s="96"/>
    </row>
    <row r="39" spans="1:62" s="102" customFormat="1" ht="15" customHeight="1" x14ac:dyDescent="0.2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96"/>
      <c r="BG39" s="96"/>
      <c r="BH39" s="96"/>
      <c r="BI39" s="96"/>
      <c r="BJ39" s="96"/>
    </row>
    <row r="40" spans="1:62" s="102" customFormat="1" ht="15" customHeight="1" x14ac:dyDescent="0.2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29"/>
      <c r="AA40" s="308" t="s">
        <v>356</v>
      </c>
      <c r="AB40" s="308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29"/>
      <c r="BG40" s="308" t="s">
        <v>356</v>
      </c>
      <c r="BH40" s="308"/>
      <c r="BI40" s="96"/>
      <c r="BJ40" s="96"/>
    </row>
    <row r="41" spans="1:62" s="102" customFormat="1" ht="15" customHeight="1" x14ac:dyDescent="0.2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30"/>
      <c r="AA41" s="308"/>
      <c r="AB41" s="308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30"/>
      <c r="BG41" s="308"/>
      <c r="BH41" s="308"/>
      <c r="BI41" s="96"/>
      <c r="BJ41" s="96"/>
    </row>
    <row r="42" spans="1:62" s="102" customFormat="1" ht="15" customHeight="1" x14ac:dyDescent="0.2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96"/>
      <c r="BG42" s="96"/>
      <c r="BH42" s="96"/>
      <c r="BI42" s="96"/>
      <c r="BJ42" s="96"/>
    </row>
    <row r="43" spans="1:62" s="102" customFormat="1" ht="15" customHeight="1" x14ac:dyDescent="0.2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96"/>
      <c r="BG43" s="96"/>
      <c r="BH43" s="96"/>
      <c r="BI43" s="96"/>
      <c r="BJ43" s="96"/>
    </row>
    <row r="44" spans="1:62" ht="15" customHeight="1" x14ac:dyDescent="0.25">
      <c r="A44" s="322" t="s">
        <v>323</v>
      </c>
      <c r="B44" s="322"/>
      <c r="C44" s="322"/>
      <c r="D44" s="322"/>
      <c r="E44" s="322"/>
      <c r="F44" s="322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D44" s="322" t="s">
        <v>324</v>
      </c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</row>
    <row r="45" spans="1:62" ht="15" customHeight="1" x14ac:dyDescent="0.25">
      <c r="A45" s="321" t="s">
        <v>167</v>
      </c>
      <c r="B45" s="321"/>
      <c r="C45" s="321"/>
      <c r="D45" s="321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/>
      <c r="T45" s="321"/>
      <c r="U45" s="321"/>
      <c r="V45" s="321"/>
      <c r="W45" s="321"/>
      <c r="X45" s="321"/>
      <c r="Y45" s="321"/>
      <c r="Z45" s="321"/>
      <c r="AA45" s="321"/>
      <c r="AB45" s="321"/>
      <c r="AD45" s="321" t="s">
        <v>168</v>
      </c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1"/>
      <c r="BE45" s="321"/>
    </row>
    <row r="46" spans="1:62" s="102" customFormat="1" ht="15" customHeight="1" x14ac:dyDescent="0.2">
      <c r="A46" s="321" t="s">
        <v>254</v>
      </c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21"/>
      <c r="T46" s="321"/>
      <c r="U46" s="321"/>
      <c r="V46" s="321"/>
      <c r="W46" s="321"/>
      <c r="X46" s="321"/>
      <c r="Y46" s="321"/>
      <c r="Z46" s="321"/>
      <c r="AA46" s="321"/>
      <c r="AB46" s="321"/>
      <c r="AD46" s="321" t="s">
        <v>254</v>
      </c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321"/>
      <c r="AY46" s="321"/>
      <c r="AZ46" s="321"/>
      <c r="BA46" s="321"/>
      <c r="BB46" s="321"/>
      <c r="BC46" s="321"/>
      <c r="BD46" s="321"/>
      <c r="BE46" s="321"/>
      <c r="BG46" s="96"/>
      <c r="BH46" s="96"/>
      <c r="BI46" s="96"/>
      <c r="BJ46" s="96"/>
    </row>
    <row r="47" spans="1:62" s="102" customFormat="1" ht="15" customHeight="1" x14ac:dyDescent="0.2">
      <c r="A47" s="321" t="s">
        <v>264</v>
      </c>
      <c r="B47" s="321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D47" s="321" t="s">
        <v>264</v>
      </c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  <c r="BG47" s="96"/>
      <c r="BH47" s="96"/>
      <c r="BI47" s="96"/>
      <c r="BJ47" s="96"/>
    </row>
    <row r="48" spans="1:62" s="102" customFormat="1" ht="15" customHeight="1" x14ac:dyDescent="0.2">
      <c r="A48" s="321" t="s">
        <v>248</v>
      </c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D48" s="321" t="s">
        <v>248</v>
      </c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  <c r="AR48" s="321"/>
      <c r="AS48" s="321"/>
      <c r="AT48" s="321"/>
      <c r="AU48" s="321"/>
      <c r="AV48" s="321"/>
      <c r="AW48" s="321"/>
      <c r="AX48" s="321"/>
      <c r="AY48" s="321"/>
      <c r="AZ48" s="321"/>
      <c r="BA48" s="321"/>
      <c r="BB48" s="321"/>
      <c r="BC48" s="321"/>
      <c r="BD48" s="321"/>
      <c r="BE48" s="321"/>
      <c r="BG48" s="96"/>
      <c r="BH48" s="96"/>
      <c r="BI48" s="96"/>
      <c r="BJ48" s="96"/>
    </row>
    <row r="49" spans="1:62" s="102" customFormat="1" ht="15" customHeight="1" x14ac:dyDescent="0.2">
      <c r="A49" s="321" t="s">
        <v>513</v>
      </c>
      <c r="B49" s="321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  <c r="T49" s="321"/>
      <c r="U49" s="321"/>
      <c r="V49" s="321"/>
      <c r="W49" s="321"/>
      <c r="X49" s="321"/>
      <c r="Y49" s="321"/>
      <c r="Z49" s="321"/>
      <c r="AA49" s="321"/>
      <c r="AB49" s="321"/>
      <c r="AD49" s="321" t="s">
        <v>513</v>
      </c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  <c r="AS49" s="321"/>
      <c r="AT49" s="321"/>
      <c r="AU49" s="321"/>
      <c r="AV49" s="321"/>
      <c r="AW49" s="321"/>
      <c r="AX49" s="321"/>
      <c r="AY49" s="321"/>
      <c r="AZ49" s="321"/>
      <c r="BA49" s="321"/>
      <c r="BB49" s="321"/>
      <c r="BC49" s="321"/>
      <c r="BD49" s="321"/>
      <c r="BE49" s="321"/>
      <c r="BG49" s="96"/>
      <c r="BH49" s="96"/>
      <c r="BI49" s="96"/>
      <c r="BJ49" s="96"/>
    </row>
    <row r="50" spans="1:62" ht="15" customHeight="1" thickBot="1" x14ac:dyDescent="0.3">
      <c r="A50" s="122"/>
      <c r="B50" s="144"/>
      <c r="C50" s="122"/>
      <c r="D50" s="122"/>
      <c r="E50" s="122"/>
      <c r="F50" s="123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D50" s="122"/>
      <c r="AE50" s="144"/>
      <c r="AF50" s="122"/>
      <c r="AG50" s="122"/>
      <c r="AH50" s="122"/>
      <c r="AI50" s="123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</row>
    <row r="51" spans="1:62" s="102" customFormat="1" ht="15" customHeight="1" x14ac:dyDescent="0.2">
      <c r="A51" s="323" t="s">
        <v>260</v>
      </c>
      <c r="B51" s="316" t="s">
        <v>19</v>
      </c>
      <c r="C51" s="316"/>
      <c r="D51" s="316"/>
      <c r="E51" s="109"/>
      <c r="F51" s="316" t="s">
        <v>116</v>
      </c>
      <c r="G51" s="316"/>
      <c r="H51" s="316"/>
      <c r="I51" s="109"/>
      <c r="J51" s="316" t="s">
        <v>117</v>
      </c>
      <c r="K51" s="316"/>
      <c r="L51" s="316"/>
      <c r="M51" s="109"/>
      <c r="N51" s="316" t="s">
        <v>118</v>
      </c>
      <c r="O51" s="316"/>
      <c r="P51" s="316"/>
      <c r="Q51" s="109"/>
      <c r="R51" s="316" t="s">
        <v>119</v>
      </c>
      <c r="S51" s="316"/>
      <c r="T51" s="316"/>
      <c r="U51" s="109"/>
      <c r="V51" s="316" t="s">
        <v>120</v>
      </c>
      <c r="W51" s="316"/>
      <c r="X51" s="316"/>
      <c r="Y51" s="109"/>
      <c r="Z51" s="316" t="s">
        <v>121</v>
      </c>
      <c r="AA51" s="316"/>
      <c r="AB51" s="316"/>
      <c r="AD51" s="323" t="s">
        <v>260</v>
      </c>
      <c r="AE51" s="316" t="s">
        <v>19</v>
      </c>
      <c r="AF51" s="316"/>
      <c r="AG51" s="316"/>
      <c r="AH51" s="109"/>
      <c r="AI51" s="316" t="s">
        <v>116</v>
      </c>
      <c r="AJ51" s="316"/>
      <c r="AK51" s="316"/>
      <c r="AL51" s="109"/>
      <c r="AM51" s="316" t="s">
        <v>117</v>
      </c>
      <c r="AN51" s="316"/>
      <c r="AO51" s="316"/>
      <c r="AP51" s="109"/>
      <c r="AQ51" s="316" t="s">
        <v>118</v>
      </c>
      <c r="AR51" s="316"/>
      <c r="AS51" s="316"/>
      <c r="AT51" s="109"/>
      <c r="AU51" s="316" t="s">
        <v>119</v>
      </c>
      <c r="AV51" s="316"/>
      <c r="AW51" s="316"/>
      <c r="AX51" s="109"/>
      <c r="AY51" s="316" t="s">
        <v>120</v>
      </c>
      <c r="AZ51" s="316"/>
      <c r="BA51" s="316"/>
      <c r="BB51" s="109"/>
      <c r="BC51" s="316" t="s">
        <v>121</v>
      </c>
      <c r="BD51" s="316"/>
      <c r="BE51" s="316"/>
      <c r="BG51" s="96"/>
      <c r="BH51" s="96"/>
      <c r="BI51" s="96"/>
      <c r="BJ51" s="96"/>
    </row>
    <row r="52" spans="1:62" s="102" customFormat="1" ht="15" customHeight="1" thickBot="1" x14ac:dyDescent="0.25">
      <c r="A52" s="324"/>
      <c r="B52" s="110" t="s">
        <v>70</v>
      </c>
      <c r="C52" s="110" t="s">
        <v>71</v>
      </c>
      <c r="D52" s="110" t="s">
        <v>72</v>
      </c>
      <c r="E52" s="111"/>
      <c r="F52" s="110" t="s">
        <v>70</v>
      </c>
      <c r="G52" s="110" t="s">
        <v>71</v>
      </c>
      <c r="H52" s="110" t="s">
        <v>72</v>
      </c>
      <c r="I52" s="111"/>
      <c r="J52" s="110" t="s">
        <v>70</v>
      </c>
      <c r="K52" s="110" t="s">
        <v>71</v>
      </c>
      <c r="L52" s="110" t="s">
        <v>72</v>
      </c>
      <c r="M52" s="111"/>
      <c r="N52" s="110" t="s">
        <v>70</v>
      </c>
      <c r="O52" s="110" t="s">
        <v>71</v>
      </c>
      <c r="P52" s="110" t="s">
        <v>72</v>
      </c>
      <c r="Q52" s="111"/>
      <c r="R52" s="110" t="s">
        <v>70</v>
      </c>
      <c r="S52" s="110" t="s">
        <v>71</v>
      </c>
      <c r="T52" s="110" t="s">
        <v>72</v>
      </c>
      <c r="U52" s="111"/>
      <c r="V52" s="110" t="s">
        <v>70</v>
      </c>
      <c r="W52" s="110" t="s">
        <v>71</v>
      </c>
      <c r="X52" s="110" t="s">
        <v>72</v>
      </c>
      <c r="Y52" s="111"/>
      <c r="Z52" s="110" t="s">
        <v>70</v>
      </c>
      <c r="AA52" s="110" t="s">
        <v>71</v>
      </c>
      <c r="AB52" s="110" t="s">
        <v>72</v>
      </c>
      <c r="AD52" s="324"/>
      <c r="AE52" s="110" t="s">
        <v>70</v>
      </c>
      <c r="AF52" s="110" t="s">
        <v>71</v>
      </c>
      <c r="AG52" s="110" t="s">
        <v>72</v>
      </c>
      <c r="AH52" s="111"/>
      <c r="AI52" s="110" t="s">
        <v>70</v>
      </c>
      <c r="AJ52" s="110" t="s">
        <v>71</v>
      </c>
      <c r="AK52" s="110" t="s">
        <v>72</v>
      </c>
      <c r="AL52" s="111"/>
      <c r="AM52" s="110" t="s">
        <v>70</v>
      </c>
      <c r="AN52" s="110" t="s">
        <v>71</v>
      </c>
      <c r="AO52" s="110" t="s">
        <v>72</v>
      </c>
      <c r="AP52" s="111"/>
      <c r="AQ52" s="110" t="s">
        <v>70</v>
      </c>
      <c r="AR52" s="110" t="s">
        <v>71</v>
      </c>
      <c r="AS52" s="110" t="s">
        <v>72</v>
      </c>
      <c r="AT52" s="111"/>
      <c r="AU52" s="110" t="s">
        <v>70</v>
      </c>
      <c r="AV52" s="110" t="s">
        <v>71</v>
      </c>
      <c r="AW52" s="110" t="s">
        <v>72</v>
      </c>
      <c r="AX52" s="111"/>
      <c r="AY52" s="110" t="s">
        <v>70</v>
      </c>
      <c r="AZ52" s="110" t="s">
        <v>71</v>
      </c>
      <c r="BA52" s="110" t="s">
        <v>72</v>
      </c>
      <c r="BB52" s="111"/>
      <c r="BC52" s="110" t="s">
        <v>70</v>
      </c>
      <c r="BD52" s="110" t="s">
        <v>71</v>
      </c>
      <c r="BE52" s="110" t="s">
        <v>72</v>
      </c>
      <c r="BG52" s="96"/>
      <c r="BH52" s="96"/>
      <c r="BI52" s="96"/>
      <c r="BJ52" s="96"/>
    </row>
    <row r="53" spans="1:62" ht="15" customHeight="1" x14ac:dyDescent="0.25">
      <c r="A53" s="127"/>
      <c r="B53" s="113"/>
      <c r="C53" s="113"/>
      <c r="D53" s="113"/>
      <c r="E53" s="114"/>
      <c r="F53" s="113"/>
      <c r="G53" s="113"/>
      <c r="H53" s="113"/>
      <c r="I53" s="114"/>
      <c r="J53" s="113"/>
      <c r="K53" s="113"/>
      <c r="L53" s="113"/>
      <c r="M53" s="114"/>
      <c r="N53" s="113"/>
      <c r="O53" s="113"/>
      <c r="P53" s="113"/>
      <c r="Q53" s="114"/>
      <c r="R53" s="113"/>
      <c r="S53" s="113"/>
      <c r="T53" s="113"/>
      <c r="U53" s="114"/>
      <c r="V53" s="113"/>
      <c r="W53" s="113"/>
      <c r="X53" s="113"/>
      <c r="Y53" s="114"/>
      <c r="Z53" s="113"/>
      <c r="AA53" s="113"/>
      <c r="AB53" s="113"/>
      <c r="AD53" s="127"/>
      <c r="AE53" s="113"/>
      <c r="AF53" s="113"/>
      <c r="AG53" s="113"/>
      <c r="AH53" s="114"/>
      <c r="AI53" s="113"/>
      <c r="AJ53" s="113"/>
      <c r="AK53" s="113"/>
      <c r="AL53" s="114"/>
      <c r="AM53" s="113"/>
      <c r="AN53" s="113"/>
      <c r="AO53" s="113"/>
      <c r="AP53" s="114"/>
      <c r="AQ53" s="113"/>
      <c r="AR53" s="113"/>
      <c r="AS53" s="113"/>
      <c r="AT53" s="114"/>
      <c r="AU53" s="113"/>
      <c r="AV53" s="113"/>
      <c r="AW53" s="113"/>
      <c r="AX53" s="114"/>
      <c r="AY53" s="113"/>
      <c r="AZ53" s="113"/>
      <c r="BA53" s="113"/>
      <c r="BB53" s="114"/>
      <c r="BC53" s="113"/>
      <c r="BD53" s="113"/>
      <c r="BE53" s="113"/>
    </row>
    <row r="54" spans="1:62" s="149" customFormat="1" ht="15" customHeight="1" x14ac:dyDescent="0.25">
      <c r="A54" s="151" t="s">
        <v>262</v>
      </c>
      <c r="B54" s="153">
        <f>+F54+J54+N54+R54+V54+Z54</f>
        <v>12043</v>
      </c>
      <c r="C54" s="153">
        <f>+G54+K54+O54+S54+W54+AA54</f>
        <v>6132</v>
      </c>
      <c r="D54" s="153">
        <f>+H54+L54+P54+T54+X54+AB54</f>
        <v>5911</v>
      </c>
      <c r="E54" s="153"/>
      <c r="F54" s="153">
        <f>SUM(F56:F77)</f>
        <v>2087</v>
      </c>
      <c r="G54" s="153">
        <f>SUM(G56:G77)</f>
        <v>1206</v>
      </c>
      <c r="H54" s="153">
        <f>SUM(H56:H77)</f>
        <v>881</v>
      </c>
      <c r="I54" s="153"/>
      <c r="J54" s="153">
        <f>SUM(J56:J77)</f>
        <v>2397</v>
      </c>
      <c r="K54" s="153">
        <f>SUM(K56:K77)</f>
        <v>1268</v>
      </c>
      <c r="L54" s="153">
        <f>SUM(L56:L77)</f>
        <v>1129</v>
      </c>
      <c r="M54" s="153"/>
      <c r="N54" s="153">
        <f>SUM(N56:N77)</f>
        <v>2040</v>
      </c>
      <c r="O54" s="153">
        <f>SUM(O56:O77)</f>
        <v>1058</v>
      </c>
      <c r="P54" s="153">
        <f>SUM(P56:P77)</f>
        <v>982</v>
      </c>
      <c r="Q54" s="153"/>
      <c r="R54" s="153">
        <f>SUM(R56:R77)</f>
        <v>3468</v>
      </c>
      <c r="S54" s="153">
        <f>SUM(S56:S77)</f>
        <v>1661</v>
      </c>
      <c r="T54" s="153">
        <f>SUM(T56:T77)</f>
        <v>1807</v>
      </c>
      <c r="U54" s="153"/>
      <c r="V54" s="153">
        <f>SUM(V56:V77)</f>
        <v>2051</v>
      </c>
      <c r="W54" s="153">
        <f>SUM(W56:W77)</f>
        <v>939</v>
      </c>
      <c r="X54" s="153">
        <f>SUM(X56:X77)</f>
        <v>1112</v>
      </c>
      <c r="Y54" s="153"/>
      <c r="Z54" s="153">
        <f>SUM(Z56:Z77)</f>
        <v>0</v>
      </c>
      <c r="AA54" s="153">
        <f>SUM(AA56:AA77)</f>
        <v>0</v>
      </c>
      <c r="AB54" s="153">
        <f>SUM(AB56:AB77)</f>
        <v>0</v>
      </c>
      <c r="AD54" s="151" t="s">
        <v>262</v>
      </c>
      <c r="AE54" s="212">
        <f>+B54/(B54+B13)*100</f>
        <v>45.796098414267789</v>
      </c>
      <c r="AF54" s="212">
        <f t="shared" ref="AF54:AG54" si="29">+C54/(C54+C13)*100</f>
        <v>48.915124441608171</v>
      </c>
      <c r="AG54" s="212">
        <f t="shared" si="29"/>
        <v>42.954727127388999</v>
      </c>
      <c r="AH54" s="213"/>
      <c r="AI54" s="212">
        <f>+F54/(F54+F13)*100</f>
        <v>47.954963235294116</v>
      </c>
      <c r="AJ54" s="212">
        <f t="shared" ref="AJ54" si="30">+G54/(G54+G13)*100</f>
        <v>52.732837778749456</v>
      </c>
      <c r="AK54" s="212">
        <f t="shared" ref="AK54" si="31">+H54/(H54+H13)*100</f>
        <v>42.663438256658601</v>
      </c>
      <c r="AL54" s="213"/>
      <c r="AM54" s="212">
        <f>+J54/(J54+J13)*100</f>
        <v>48.788927335640139</v>
      </c>
      <c r="AN54" s="212">
        <f t="shared" ref="AN54" si="32">+K54/(K54+K13)*100</f>
        <v>51.523770824867945</v>
      </c>
      <c r="AO54" s="212">
        <f t="shared" ref="AO54" si="33">+L54/(L54+L13)*100</f>
        <v>46.044045676998365</v>
      </c>
      <c r="AP54" s="213"/>
      <c r="AQ54" s="212">
        <f>+N54/(N54+N13)*100</f>
        <v>39.374638100752755</v>
      </c>
      <c r="AR54" s="212">
        <f t="shared" ref="AR54" si="34">+O54/(O54+O13)*100</f>
        <v>42.134607726005576</v>
      </c>
      <c r="AS54" s="212">
        <f t="shared" ref="AS54" si="35">+P54/(P54+P13)*100</f>
        <v>36.77902621722847</v>
      </c>
      <c r="AT54" s="213"/>
      <c r="AU54" s="212">
        <f>+R54/(R54+R13)*100</f>
        <v>52.721191851626635</v>
      </c>
      <c r="AV54" s="212">
        <f t="shared" ref="AV54" si="36">+S54/(S54+S13)*100</f>
        <v>55.29294274300932</v>
      </c>
      <c r="AW54" s="212">
        <f t="shared" ref="AW54" si="37">+T54/(T54+T13)*100</f>
        <v>50.559597090095131</v>
      </c>
      <c r="AX54" s="213"/>
      <c r="AY54" s="212">
        <f>+V54/(V54+V13)*100</f>
        <v>38.896263986345538</v>
      </c>
      <c r="AZ54" s="212">
        <f t="shared" ref="AZ54" si="38">+W54/(W54+W13)*100</f>
        <v>41.311042674879019</v>
      </c>
      <c r="BA54" s="212">
        <f t="shared" ref="BA54" si="39">+X54/(X54+X13)*100</f>
        <v>37.066666666666663</v>
      </c>
      <c r="BB54" s="213"/>
      <c r="BC54" s="231">
        <v>0</v>
      </c>
      <c r="BD54" s="231">
        <v>0</v>
      </c>
      <c r="BE54" s="231">
        <v>0</v>
      </c>
      <c r="BF54" s="151"/>
      <c r="BG54" s="151"/>
      <c r="BH54" s="151"/>
      <c r="BI54" s="151"/>
    </row>
    <row r="55" spans="1:62" ht="15" customHeight="1" x14ac:dyDescent="0.25">
      <c r="A55" s="108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D55" s="108"/>
      <c r="AE55" s="126"/>
      <c r="AF55" s="126"/>
      <c r="AG55" s="126"/>
      <c r="AH55" s="150"/>
      <c r="AI55" s="126"/>
      <c r="AJ55" s="126"/>
      <c r="AK55" s="126"/>
      <c r="AL55" s="150"/>
      <c r="AM55" s="126"/>
      <c r="AN55" s="126"/>
      <c r="AO55" s="126"/>
      <c r="AP55" s="150"/>
      <c r="AQ55" s="126"/>
      <c r="AR55" s="126"/>
      <c r="AS55" s="126"/>
      <c r="AT55" s="150"/>
      <c r="AU55" s="126"/>
      <c r="AV55" s="126"/>
      <c r="AW55" s="126"/>
      <c r="AX55" s="150"/>
      <c r="AY55" s="126"/>
      <c r="AZ55" s="126"/>
      <c r="BA55" s="126"/>
      <c r="BB55" s="150"/>
      <c r="BC55" s="229"/>
      <c r="BD55" s="229"/>
      <c r="BE55" s="229"/>
    </row>
    <row r="56" spans="1:62" ht="15" customHeight="1" x14ac:dyDescent="0.2">
      <c r="A56" s="108" t="s">
        <v>79</v>
      </c>
      <c r="B56" s="272">
        <v>126</v>
      </c>
      <c r="C56" s="272">
        <v>65</v>
      </c>
      <c r="D56" s="272">
        <v>61</v>
      </c>
      <c r="E56" s="272"/>
      <c r="F56" s="272">
        <v>23</v>
      </c>
      <c r="G56" s="272">
        <v>13</v>
      </c>
      <c r="H56" s="272">
        <v>10</v>
      </c>
      <c r="I56" s="272"/>
      <c r="J56" s="272">
        <v>26</v>
      </c>
      <c r="K56" s="272">
        <v>10</v>
      </c>
      <c r="L56" s="272">
        <v>16</v>
      </c>
      <c r="M56" s="272"/>
      <c r="N56" s="272">
        <v>30</v>
      </c>
      <c r="O56" s="272">
        <v>18</v>
      </c>
      <c r="P56" s="272">
        <v>12</v>
      </c>
      <c r="Q56" s="272"/>
      <c r="R56" s="272">
        <v>34</v>
      </c>
      <c r="S56" s="272">
        <v>18</v>
      </c>
      <c r="T56" s="272">
        <v>16</v>
      </c>
      <c r="U56" s="272"/>
      <c r="V56" s="272">
        <v>13</v>
      </c>
      <c r="W56" s="272">
        <v>6</v>
      </c>
      <c r="X56" s="272">
        <v>7</v>
      </c>
      <c r="Y56" s="119"/>
      <c r="Z56" s="119">
        <v>0</v>
      </c>
      <c r="AA56" s="119">
        <v>0</v>
      </c>
      <c r="AB56" s="119">
        <v>0</v>
      </c>
      <c r="AD56" s="108" t="s">
        <v>79</v>
      </c>
      <c r="AE56" s="126">
        <f t="shared" ref="AE56:AE77" si="40">+B56/(B56+B15)*100</f>
        <v>29.928741092636578</v>
      </c>
      <c r="AF56" s="126">
        <f t="shared" ref="AF56:AF77" si="41">+C56/(C56+C15)*100</f>
        <v>35.326086956521742</v>
      </c>
      <c r="AG56" s="126">
        <f t="shared" ref="AG56:AG77" si="42">+D56/(D56+D15)*100</f>
        <v>25.738396624472575</v>
      </c>
      <c r="AH56" s="150"/>
      <c r="AI56" s="126">
        <f t="shared" ref="AI56:AI77" si="43">+F56/(F56+F15)*100</f>
        <v>31.081081081081081</v>
      </c>
      <c r="AJ56" s="126">
        <f t="shared" ref="AJ56:AJ77" si="44">+G56/(G56+G15)*100</f>
        <v>38.235294117647058</v>
      </c>
      <c r="AK56" s="126">
        <f t="shared" ref="AK56:AK77" si="45">+H56/(H56+H15)*100</f>
        <v>25</v>
      </c>
      <c r="AL56" s="166"/>
      <c r="AM56" s="126">
        <f t="shared" ref="AM56:AM77" si="46">+J56/(J56+J15)*100</f>
        <v>34.666666666666671</v>
      </c>
      <c r="AN56" s="126">
        <f t="shared" ref="AN56:AN77" si="47">+K56/(K56+K15)*100</f>
        <v>33.333333333333329</v>
      </c>
      <c r="AO56" s="126">
        <f t="shared" ref="AO56:AO77" si="48">+L56/(L56+L15)*100</f>
        <v>35.555555555555557</v>
      </c>
      <c r="AP56" s="166"/>
      <c r="AQ56" s="126">
        <f t="shared" ref="AQ56:AQ77" si="49">+N56/(N56+N15)*100</f>
        <v>32.608695652173914</v>
      </c>
      <c r="AR56" s="126">
        <f t="shared" ref="AR56:AR77" si="50">+O56/(O56+O15)*100</f>
        <v>37.5</v>
      </c>
      <c r="AS56" s="126">
        <f t="shared" ref="AS56:AS77" si="51">+P56/(P56+P15)*100</f>
        <v>27.27272727272727</v>
      </c>
      <c r="AT56" s="166"/>
      <c r="AU56" s="126">
        <f t="shared" ref="AU56:AU77" si="52">+R56/(R56+R15)*100</f>
        <v>31.192660550458719</v>
      </c>
      <c r="AV56" s="126">
        <f t="shared" ref="AV56:AV77" si="53">+S56/(S56+S15)*100</f>
        <v>41.860465116279073</v>
      </c>
      <c r="AW56" s="126">
        <f t="shared" ref="AW56:AW77" si="54">+T56/(T56+T15)*100</f>
        <v>24.242424242424242</v>
      </c>
      <c r="AX56" s="166"/>
      <c r="AY56" s="126">
        <f t="shared" ref="AY56:AY77" si="55">+V56/(V56+V15)*100</f>
        <v>18.30985915492958</v>
      </c>
      <c r="AZ56" s="126">
        <f t="shared" ref="AZ56:AZ77" si="56">+W56/(W56+W15)*100</f>
        <v>20.689655172413794</v>
      </c>
      <c r="BA56" s="126">
        <f t="shared" ref="BA56:BA77" si="57">+X56/(X56+X15)*100</f>
        <v>16.666666666666664</v>
      </c>
      <c r="BB56" s="150"/>
      <c r="BC56" s="229">
        <v>0</v>
      </c>
      <c r="BD56" s="229">
        <v>0</v>
      </c>
      <c r="BE56" s="229">
        <v>0</v>
      </c>
    </row>
    <row r="57" spans="1:62" ht="15" customHeight="1" x14ac:dyDescent="0.2">
      <c r="A57" s="108" t="s">
        <v>80</v>
      </c>
      <c r="B57" s="272">
        <v>293</v>
      </c>
      <c r="C57" s="272">
        <v>164</v>
      </c>
      <c r="D57" s="272">
        <v>129</v>
      </c>
      <c r="E57" s="272"/>
      <c r="F57" s="272">
        <v>48</v>
      </c>
      <c r="G57" s="272">
        <v>39</v>
      </c>
      <c r="H57" s="272">
        <v>9</v>
      </c>
      <c r="I57" s="272"/>
      <c r="J57" s="272">
        <v>88</v>
      </c>
      <c r="K57" s="272">
        <v>52</v>
      </c>
      <c r="L57" s="272">
        <v>36</v>
      </c>
      <c r="M57" s="272"/>
      <c r="N57" s="272">
        <v>50</v>
      </c>
      <c r="O57" s="272">
        <v>27</v>
      </c>
      <c r="P57" s="272">
        <v>23</v>
      </c>
      <c r="Q57" s="272"/>
      <c r="R57" s="272">
        <v>68</v>
      </c>
      <c r="S57" s="272">
        <v>26</v>
      </c>
      <c r="T57" s="272">
        <v>42</v>
      </c>
      <c r="U57" s="272"/>
      <c r="V57" s="272">
        <v>39</v>
      </c>
      <c r="W57" s="272">
        <v>20</v>
      </c>
      <c r="X57" s="272">
        <v>19</v>
      </c>
      <c r="Y57" s="119"/>
      <c r="Z57" s="119">
        <v>0</v>
      </c>
      <c r="AA57" s="119">
        <v>0</v>
      </c>
      <c r="AB57" s="119">
        <v>0</v>
      </c>
      <c r="AD57" s="108" t="s">
        <v>80</v>
      </c>
      <c r="AE57" s="126">
        <f t="shared" si="40"/>
        <v>33.257661748013625</v>
      </c>
      <c r="AF57" s="126">
        <f t="shared" si="41"/>
        <v>42.487046632124354</v>
      </c>
      <c r="AG57" s="126">
        <f t="shared" si="42"/>
        <v>26.060606060606062</v>
      </c>
      <c r="AH57" s="150"/>
      <c r="AI57" s="126">
        <f t="shared" si="43"/>
        <v>28.235294117647058</v>
      </c>
      <c r="AJ57" s="126">
        <f t="shared" si="44"/>
        <v>47.560975609756099</v>
      </c>
      <c r="AK57" s="126">
        <f t="shared" si="45"/>
        <v>10.227272727272728</v>
      </c>
      <c r="AL57" s="166"/>
      <c r="AM57" s="126">
        <f t="shared" si="46"/>
        <v>46.073298429319372</v>
      </c>
      <c r="AN57" s="126">
        <f t="shared" si="47"/>
        <v>61.176470588235297</v>
      </c>
      <c r="AO57" s="126">
        <f t="shared" si="48"/>
        <v>33.962264150943398</v>
      </c>
      <c r="AP57" s="166"/>
      <c r="AQ57" s="126">
        <f t="shared" si="49"/>
        <v>21.645021645021643</v>
      </c>
      <c r="AR57" s="126">
        <f t="shared" si="50"/>
        <v>28.125</v>
      </c>
      <c r="AS57" s="126">
        <f t="shared" si="51"/>
        <v>17.037037037037038</v>
      </c>
      <c r="AT57" s="166"/>
      <c r="AU57" s="126">
        <f t="shared" si="52"/>
        <v>45.333333333333329</v>
      </c>
      <c r="AV57" s="126">
        <f t="shared" si="53"/>
        <v>41.269841269841265</v>
      </c>
      <c r="AW57" s="126">
        <f t="shared" si="54"/>
        <v>48.275862068965516</v>
      </c>
      <c r="AX57" s="166"/>
      <c r="AY57" s="126">
        <f t="shared" si="55"/>
        <v>28.057553956834528</v>
      </c>
      <c r="AZ57" s="126">
        <f t="shared" si="56"/>
        <v>33.333333333333329</v>
      </c>
      <c r="BA57" s="126">
        <f t="shared" si="57"/>
        <v>24.050632911392405</v>
      </c>
      <c r="BB57" s="150"/>
      <c r="BC57" s="229">
        <v>0</v>
      </c>
      <c r="BD57" s="229">
        <v>0</v>
      </c>
      <c r="BE57" s="229">
        <v>0</v>
      </c>
    </row>
    <row r="58" spans="1:62" ht="15" customHeight="1" x14ac:dyDescent="0.2">
      <c r="A58" s="108" t="s">
        <v>82</v>
      </c>
      <c r="B58" s="272">
        <v>495</v>
      </c>
      <c r="C58" s="272">
        <v>221</v>
      </c>
      <c r="D58" s="272">
        <v>274</v>
      </c>
      <c r="E58" s="272"/>
      <c r="F58" s="272">
        <v>54</v>
      </c>
      <c r="G58" s="272">
        <v>25</v>
      </c>
      <c r="H58" s="272">
        <v>29</v>
      </c>
      <c r="I58" s="272"/>
      <c r="J58" s="272">
        <v>139</v>
      </c>
      <c r="K58" s="272">
        <v>59</v>
      </c>
      <c r="L58" s="272">
        <v>80</v>
      </c>
      <c r="M58" s="272"/>
      <c r="N58" s="272">
        <v>72</v>
      </c>
      <c r="O58" s="272">
        <v>40</v>
      </c>
      <c r="P58" s="272">
        <v>32</v>
      </c>
      <c r="Q58" s="272"/>
      <c r="R58" s="272">
        <v>155</v>
      </c>
      <c r="S58" s="272">
        <v>73</v>
      </c>
      <c r="T58" s="272">
        <v>82</v>
      </c>
      <c r="U58" s="272"/>
      <c r="V58" s="272">
        <v>75</v>
      </c>
      <c r="W58" s="272">
        <v>24</v>
      </c>
      <c r="X58" s="272">
        <v>51</v>
      </c>
      <c r="Y58" s="119"/>
      <c r="Z58" s="119">
        <v>0</v>
      </c>
      <c r="AA58" s="119">
        <v>0</v>
      </c>
      <c r="AB58" s="119">
        <v>0</v>
      </c>
      <c r="AD58" s="108" t="s">
        <v>82</v>
      </c>
      <c r="AE58" s="126">
        <f t="shared" si="40"/>
        <v>72.052401746724897</v>
      </c>
      <c r="AF58" s="126">
        <f t="shared" si="41"/>
        <v>70.833333333333343</v>
      </c>
      <c r="AG58" s="126">
        <f t="shared" si="42"/>
        <v>73.066666666666663</v>
      </c>
      <c r="AH58" s="150"/>
      <c r="AI58" s="126">
        <f t="shared" si="43"/>
        <v>70.129870129870127</v>
      </c>
      <c r="AJ58" s="126">
        <f t="shared" si="44"/>
        <v>71.428571428571431</v>
      </c>
      <c r="AK58" s="126">
        <f t="shared" si="45"/>
        <v>69.047619047619051</v>
      </c>
      <c r="AL58" s="166"/>
      <c r="AM58" s="126">
        <f t="shared" si="46"/>
        <v>68.137254901960787</v>
      </c>
      <c r="AN58" s="126">
        <f t="shared" si="47"/>
        <v>66.292134831460672</v>
      </c>
      <c r="AO58" s="126">
        <f t="shared" si="48"/>
        <v>69.565217391304344</v>
      </c>
      <c r="AP58" s="166"/>
      <c r="AQ58" s="126">
        <f t="shared" si="49"/>
        <v>62.068965517241381</v>
      </c>
      <c r="AR58" s="126">
        <f t="shared" si="50"/>
        <v>61.53846153846154</v>
      </c>
      <c r="AS58" s="126">
        <f t="shared" si="51"/>
        <v>62.745098039215684</v>
      </c>
      <c r="AT58" s="166"/>
      <c r="AU58" s="126">
        <f t="shared" si="52"/>
        <v>83.78378378378379</v>
      </c>
      <c r="AV58" s="126">
        <f t="shared" si="53"/>
        <v>85.882352941176464</v>
      </c>
      <c r="AW58" s="126">
        <f t="shared" si="54"/>
        <v>82</v>
      </c>
      <c r="AX58" s="166"/>
      <c r="AY58" s="126">
        <f t="shared" si="55"/>
        <v>71.428571428571431</v>
      </c>
      <c r="AZ58" s="126">
        <f t="shared" si="56"/>
        <v>63.157894736842103</v>
      </c>
      <c r="BA58" s="126">
        <f t="shared" si="57"/>
        <v>76.119402985074629</v>
      </c>
      <c r="BB58" s="150"/>
      <c r="BC58" s="229">
        <v>0</v>
      </c>
      <c r="BD58" s="229">
        <v>0</v>
      </c>
      <c r="BE58" s="229">
        <v>0</v>
      </c>
    </row>
    <row r="59" spans="1:62" ht="15" customHeight="1" x14ac:dyDescent="0.2">
      <c r="A59" s="108" t="s">
        <v>83</v>
      </c>
      <c r="B59" s="272">
        <v>232</v>
      </c>
      <c r="C59" s="272">
        <v>129</v>
      </c>
      <c r="D59" s="272">
        <v>103</v>
      </c>
      <c r="E59" s="272"/>
      <c r="F59" s="272">
        <v>30</v>
      </c>
      <c r="G59" s="272">
        <v>19</v>
      </c>
      <c r="H59" s="272">
        <v>11</v>
      </c>
      <c r="I59" s="272"/>
      <c r="J59" s="272">
        <v>51</v>
      </c>
      <c r="K59" s="272">
        <v>27</v>
      </c>
      <c r="L59" s="272">
        <v>24</v>
      </c>
      <c r="M59" s="272"/>
      <c r="N59" s="272">
        <v>45</v>
      </c>
      <c r="O59" s="272">
        <v>32</v>
      </c>
      <c r="P59" s="272">
        <v>13</v>
      </c>
      <c r="Q59" s="272"/>
      <c r="R59" s="272">
        <v>90</v>
      </c>
      <c r="S59" s="272">
        <v>42</v>
      </c>
      <c r="T59" s="272">
        <v>48</v>
      </c>
      <c r="U59" s="272"/>
      <c r="V59" s="272">
        <v>16</v>
      </c>
      <c r="W59" s="272">
        <v>9</v>
      </c>
      <c r="X59" s="272">
        <v>7</v>
      </c>
      <c r="Y59" s="119"/>
      <c r="Z59" s="119">
        <v>0</v>
      </c>
      <c r="AA59" s="119">
        <v>0</v>
      </c>
      <c r="AB59" s="119">
        <v>0</v>
      </c>
      <c r="AD59" s="108" t="s">
        <v>83</v>
      </c>
      <c r="AE59" s="126">
        <f t="shared" si="40"/>
        <v>47.154471544715449</v>
      </c>
      <c r="AF59" s="126">
        <f t="shared" si="41"/>
        <v>57.333333333333336</v>
      </c>
      <c r="AG59" s="126">
        <f t="shared" si="42"/>
        <v>38.576779026217231</v>
      </c>
      <c r="AH59" s="150"/>
      <c r="AI59" s="126">
        <f t="shared" si="43"/>
        <v>48.387096774193552</v>
      </c>
      <c r="AJ59" s="126">
        <f t="shared" si="44"/>
        <v>48.717948717948715</v>
      </c>
      <c r="AK59" s="126">
        <f t="shared" si="45"/>
        <v>47.826086956521742</v>
      </c>
      <c r="AL59" s="166"/>
      <c r="AM59" s="126">
        <f t="shared" si="46"/>
        <v>56.043956043956044</v>
      </c>
      <c r="AN59" s="126">
        <f t="shared" si="47"/>
        <v>67.5</v>
      </c>
      <c r="AO59" s="126">
        <f t="shared" si="48"/>
        <v>47.058823529411761</v>
      </c>
      <c r="AP59" s="166"/>
      <c r="AQ59" s="126">
        <f t="shared" si="49"/>
        <v>42.857142857142854</v>
      </c>
      <c r="AR59" s="126">
        <f t="shared" si="50"/>
        <v>60.377358490566039</v>
      </c>
      <c r="AS59" s="126">
        <f t="shared" si="51"/>
        <v>25</v>
      </c>
      <c r="AT59" s="166"/>
      <c r="AU59" s="126">
        <f t="shared" si="52"/>
        <v>60.402684563758392</v>
      </c>
      <c r="AV59" s="126">
        <f t="shared" si="53"/>
        <v>64.615384615384613</v>
      </c>
      <c r="AW59" s="126">
        <f t="shared" si="54"/>
        <v>57.142857142857139</v>
      </c>
      <c r="AX59" s="166"/>
      <c r="AY59" s="126">
        <f t="shared" si="55"/>
        <v>18.823529411764707</v>
      </c>
      <c r="AZ59" s="126">
        <f t="shared" si="56"/>
        <v>32.142857142857146</v>
      </c>
      <c r="BA59" s="126">
        <f t="shared" si="57"/>
        <v>12.280701754385964</v>
      </c>
      <c r="BB59" s="150"/>
      <c r="BC59" s="229">
        <v>0</v>
      </c>
      <c r="BD59" s="229">
        <v>0</v>
      </c>
      <c r="BE59" s="229">
        <v>0</v>
      </c>
    </row>
    <row r="60" spans="1:62" ht="15" customHeight="1" x14ac:dyDescent="0.2">
      <c r="A60" s="108" t="s">
        <v>84</v>
      </c>
      <c r="B60" s="272">
        <v>1400</v>
      </c>
      <c r="C60" s="272">
        <v>737</v>
      </c>
      <c r="D60" s="272">
        <v>663</v>
      </c>
      <c r="E60" s="272"/>
      <c r="F60" s="272">
        <v>186</v>
      </c>
      <c r="G60" s="272">
        <v>111</v>
      </c>
      <c r="H60" s="272">
        <v>75</v>
      </c>
      <c r="I60" s="272"/>
      <c r="J60" s="272">
        <v>275</v>
      </c>
      <c r="K60" s="272">
        <v>162</v>
      </c>
      <c r="L60" s="272">
        <v>113</v>
      </c>
      <c r="M60" s="272"/>
      <c r="N60" s="272">
        <v>222</v>
      </c>
      <c r="O60" s="272">
        <v>135</v>
      </c>
      <c r="P60" s="272">
        <v>87</v>
      </c>
      <c r="Q60" s="272"/>
      <c r="R60" s="272">
        <v>492</v>
      </c>
      <c r="S60" s="272">
        <v>235</v>
      </c>
      <c r="T60" s="272">
        <v>257</v>
      </c>
      <c r="U60" s="272"/>
      <c r="V60" s="272">
        <v>225</v>
      </c>
      <c r="W60" s="272">
        <v>94</v>
      </c>
      <c r="X60" s="272">
        <v>131</v>
      </c>
      <c r="Y60" s="119"/>
      <c r="Z60" s="119">
        <v>0</v>
      </c>
      <c r="AA60" s="119">
        <v>0</v>
      </c>
      <c r="AB60" s="119">
        <v>0</v>
      </c>
      <c r="AD60" s="108" t="s">
        <v>84</v>
      </c>
      <c r="AE60" s="126">
        <f t="shared" si="40"/>
        <v>46.713380046713382</v>
      </c>
      <c r="AF60" s="126">
        <f t="shared" si="41"/>
        <v>47.183098591549296</v>
      </c>
      <c r="AG60" s="126">
        <f t="shared" si="42"/>
        <v>46.202090592334493</v>
      </c>
      <c r="AH60" s="150"/>
      <c r="AI60" s="126">
        <f t="shared" si="43"/>
        <v>41.797752808988761</v>
      </c>
      <c r="AJ60" s="126">
        <f t="shared" si="44"/>
        <v>42.366412213740453</v>
      </c>
      <c r="AK60" s="126">
        <f t="shared" si="45"/>
        <v>40.983606557377051</v>
      </c>
      <c r="AL60" s="166"/>
      <c r="AM60" s="126">
        <f t="shared" si="46"/>
        <v>48.758865248226954</v>
      </c>
      <c r="AN60" s="126">
        <f t="shared" si="47"/>
        <v>53.642384105960261</v>
      </c>
      <c r="AO60" s="126">
        <f t="shared" si="48"/>
        <v>43.12977099236641</v>
      </c>
      <c r="AP60" s="166"/>
      <c r="AQ60" s="126">
        <f t="shared" si="49"/>
        <v>42.125237191650854</v>
      </c>
      <c r="AR60" s="126">
        <f t="shared" si="50"/>
        <v>43.973941368078172</v>
      </c>
      <c r="AS60" s="126">
        <f t="shared" si="51"/>
        <v>39.545454545454547</v>
      </c>
      <c r="AT60" s="166"/>
      <c r="AU60" s="126">
        <f t="shared" si="52"/>
        <v>56.812933025404156</v>
      </c>
      <c r="AV60" s="126">
        <f t="shared" si="53"/>
        <v>55.555555555555557</v>
      </c>
      <c r="AW60" s="126">
        <f t="shared" si="54"/>
        <v>58.013544018058695</v>
      </c>
      <c r="AX60" s="166"/>
      <c r="AY60" s="126">
        <f t="shared" si="55"/>
        <v>37.815126050420169</v>
      </c>
      <c r="AZ60" s="126">
        <f t="shared" si="56"/>
        <v>35.074626865671647</v>
      </c>
      <c r="BA60" s="126">
        <f t="shared" si="57"/>
        <v>40.061162079510702</v>
      </c>
      <c r="BB60" s="150"/>
      <c r="BC60" s="229">
        <v>0</v>
      </c>
      <c r="BD60" s="229">
        <v>0</v>
      </c>
      <c r="BE60" s="229">
        <v>0</v>
      </c>
    </row>
    <row r="61" spans="1:62" ht="15" customHeight="1" x14ac:dyDescent="0.2">
      <c r="A61" s="108" t="s">
        <v>86</v>
      </c>
      <c r="B61" s="272">
        <v>812</v>
      </c>
      <c r="C61" s="272">
        <v>424</v>
      </c>
      <c r="D61" s="272">
        <v>388</v>
      </c>
      <c r="E61" s="272"/>
      <c r="F61" s="272">
        <v>201</v>
      </c>
      <c r="G61" s="272">
        <v>131</v>
      </c>
      <c r="H61" s="272">
        <v>70</v>
      </c>
      <c r="I61" s="272"/>
      <c r="J61" s="272">
        <v>186</v>
      </c>
      <c r="K61" s="272">
        <v>92</v>
      </c>
      <c r="L61" s="272">
        <v>94</v>
      </c>
      <c r="M61" s="272"/>
      <c r="N61" s="272">
        <v>131</v>
      </c>
      <c r="O61" s="272">
        <v>52</v>
      </c>
      <c r="P61" s="272">
        <v>79</v>
      </c>
      <c r="Q61" s="272"/>
      <c r="R61" s="272">
        <v>209</v>
      </c>
      <c r="S61" s="272">
        <v>107</v>
      </c>
      <c r="T61" s="272">
        <v>102</v>
      </c>
      <c r="U61" s="272"/>
      <c r="V61" s="272">
        <v>85</v>
      </c>
      <c r="W61" s="272">
        <v>42</v>
      </c>
      <c r="X61" s="272">
        <v>43</v>
      </c>
      <c r="Y61" s="119"/>
      <c r="Z61" s="119">
        <v>0</v>
      </c>
      <c r="AA61" s="119">
        <v>0</v>
      </c>
      <c r="AB61" s="119">
        <v>0</v>
      </c>
      <c r="AD61" s="108" t="s">
        <v>86</v>
      </c>
      <c r="AE61" s="126">
        <f t="shared" si="40"/>
        <v>53.211009174311933</v>
      </c>
      <c r="AF61" s="126">
        <f t="shared" si="41"/>
        <v>57.452574525745263</v>
      </c>
      <c r="AG61" s="126">
        <f t="shared" si="42"/>
        <v>49.238578680203041</v>
      </c>
      <c r="AH61" s="150"/>
      <c r="AI61" s="126">
        <f t="shared" si="43"/>
        <v>61.094224924012153</v>
      </c>
      <c r="AJ61" s="126">
        <f t="shared" si="44"/>
        <v>73.184357541899431</v>
      </c>
      <c r="AK61" s="126">
        <f t="shared" si="45"/>
        <v>46.666666666666664</v>
      </c>
      <c r="AL61" s="166"/>
      <c r="AM61" s="126">
        <f t="shared" si="46"/>
        <v>62</v>
      </c>
      <c r="AN61" s="126">
        <f t="shared" si="47"/>
        <v>62.162162162162161</v>
      </c>
      <c r="AO61" s="126">
        <f t="shared" si="48"/>
        <v>61.842105263157897</v>
      </c>
      <c r="AP61" s="166"/>
      <c r="AQ61" s="126">
        <f t="shared" si="49"/>
        <v>39.221556886227546</v>
      </c>
      <c r="AR61" s="126">
        <f t="shared" si="50"/>
        <v>33.333333333333329</v>
      </c>
      <c r="AS61" s="126">
        <f t="shared" si="51"/>
        <v>44.382022471910112</v>
      </c>
      <c r="AT61" s="166"/>
      <c r="AU61" s="126">
        <f t="shared" si="52"/>
        <v>62.574850299401199</v>
      </c>
      <c r="AV61" s="126">
        <f t="shared" si="53"/>
        <v>69.032258064516128</v>
      </c>
      <c r="AW61" s="126">
        <f t="shared" si="54"/>
        <v>56.983240223463682</v>
      </c>
      <c r="AX61" s="166"/>
      <c r="AY61" s="126">
        <f t="shared" si="55"/>
        <v>37.117903930131</v>
      </c>
      <c r="AZ61" s="126">
        <f t="shared" si="56"/>
        <v>42</v>
      </c>
      <c r="BA61" s="126">
        <f t="shared" si="57"/>
        <v>33.333333333333329</v>
      </c>
      <c r="BB61" s="150"/>
      <c r="BC61" s="229">
        <v>0</v>
      </c>
      <c r="BD61" s="229">
        <v>0</v>
      </c>
      <c r="BE61" s="229">
        <v>0</v>
      </c>
    </row>
    <row r="62" spans="1:62" ht="15" customHeight="1" x14ac:dyDescent="0.2">
      <c r="A62" s="108" t="s">
        <v>87</v>
      </c>
      <c r="B62" s="272">
        <v>882</v>
      </c>
      <c r="C62" s="272">
        <v>457</v>
      </c>
      <c r="D62" s="272">
        <v>425</v>
      </c>
      <c r="E62" s="272"/>
      <c r="F62" s="272">
        <v>155</v>
      </c>
      <c r="G62" s="272">
        <v>94</v>
      </c>
      <c r="H62" s="272">
        <v>61</v>
      </c>
      <c r="I62" s="272"/>
      <c r="J62" s="272">
        <v>154</v>
      </c>
      <c r="K62" s="272">
        <v>83</v>
      </c>
      <c r="L62" s="272">
        <v>71</v>
      </c>
      <c r="M62" s="272"/>
      <c r="N62" s="272">
        <v>158</v>
      </c>
      <c r="O62" s="272">
        <v>94</v>
      </c>
      <c r="P62" s="272">
        <v>64</v>
      </c>
      <c r="Q62" s="272"/>
      <c r="R62" s="272">
        <v>252</v>
      </c>
      <c r="S62" s="272">
        <v>115</v>
      </c>
      <c r="T62" s="272">
        <v>137</v>
      </c>
      <c r="U62" s="272"/>
      <c r="V62" s="272">
        <v>163</v>
      </c>
      <c r="W62" s="272">
        <v>71</v>
      </c>
      <c r="X62" s="272">
        <v>92</v>
      </c>
      <c r="Y62" s="119"/>
      <c r="Z62" s="119">
        <v>0</v>
      </c>
      <c r="AA62" s="119">
        <v>0</v>
      </c>
      <c r="AB62" s="119">
        <v>0</v>
      </c>
      <c r="AD62" s="108" t="s">
        <v>87</v>
      </c>
      <c r="AE62" s="126">
        <f t="shared" si="40"/>
        <v>42</v>
      </c>
      <c r="AF62" s="126">
        <f t="shared" si="41"/>
        <v>44.62890625</v>
      </c>
      <c r="AG62" s="126">
        <f t="shared" si="42"/>
        <v>39.498141263940525</v>
      </c>
      <c r="AH62" s="150"/>
      <c r="AI62" s="126">
        <f t="shared" si="43"/>
        <v>47.112462006079028</v>
      </c>
      <c r="AJ62" s="126">
        <f t="shared" si="44"/>
        <v>52.80898876404494</v>
      </c>
      <c r="AK62" s="126">
        <f t="shared" si="45"/>
        <v>40.397350993377486</v>
      </c>
      <c r="AL62" s="166"/>
      <c r="AM62" s="126">
        <f t="shared" si="46"/>
        <v>38.118811881188122</v>
      </c>
      <c r="AN62" s="126">
        <f t="shared" si="47"/>
        <v>38.604651162790695</v>
      </c>
      <c r="AO62" s="126">
        <f t="shared" si="48"/>
        <v>37.566137566137563</v>
      </c>
      <c r="AP62" s="166"/>
      <c r="AQ62" s="126">
        <f t="shared" si="49"/>
        <v>34.649122807017548</v>
      </c>
      <c r="AR62" s="126">
        <f t="shared" si="50"/>
        <v>43.119266055045877</v>
      </c>
      <c r="AS62" s="126">
        <f t="shared" si="51"/>
        <v>26.890756302521009</v>
      </c>
      <c r="AT62" s="166"/>
      <c r="AU62" s="126">
        <f t="shared" si="52"/>
        <v>46.153846153846153</v>
      </c>
      <c r="AV62" s="126">
        <f t="shared" si="53"/>
        <v>46.184738955823299</v>
      </c>
      <c r="AW62" s="126">
        <f t="shared" si="54"/>
        <v>46.127946127946132</v>
      </c>
      <c r="AX62" s="166"/>
      <c r="AY62" s="126">
        <f t="shared" si="55"/>
        <v>44.657534246575345</v>
      </c>
      <c r="AZ62" s="126">
        <f t="shared" si="56"/>
        <v>43.292682926829265</v>
      </c>
      <c r="BA62" s="126">
        <f t="shared" si="57"/>
        <v>45.771144278606968</v>
      </c>
      <c r="BB62" s="150"/>
      <c r="BC62" s="229">
        <v>0</v>
      </c>
      <c r="BD62" s="229">
        <v>0</v>
      </c>
      <c r="BE62" s="229">
        <v>0</v>
      </c>
    </row>
    <row r="63" spans="1:62" ht="15" customHeight="1" x14ac:dyDescent="0.2">
      <c r="A63" s="108" t="s">
        <v>90</v>
      </c>
      <c r="B63" s="272">
        <v>1487</v>
      </c>
      <c r="C63" s="272">
        <v>714</v>
      </c>
      <c r="D63" s="272">
        <v>773</v>
      </c>
      <c r="E63" s="272"/>
      <c r="F63" s="272">
        <v>329</v>
      </c>
      <c r="G63" s="272">
        <v>161</v>
      </c>
      <c r="H63" s="272">
        <v>168</v>
      </c>
      <c r="I63" s="272"/>
      <c r="J63" s="272">
        <v>346</v>
      </c>
      <c r="K63" s="272">
        <v>165</v>
      </c>
      <c r="L63" s="272">
        <v>181</v>
      </c>
      <c r="M63" s="272"/>
      <c r="N63" s="272">
        <v>251</v>
      </c>
      <c r="O63" s="272">
        <v>111</v>
      </c>
      <c r="P63" s="272">
        <v>140</v>
      </c>
      <c r="Q63" s="272"/>
      <c r="R63" s="272">
        <v>377</v>
      </c>
      <c r="S63" s="272">
        <v>184</v>
      </c>
      <c r="T63" s="272">
        <v>193</v>
      </c>
      <c r="U63" s="272"/>
      <c r="V63" s="272">
        <v>184</v>
      </c>
      <c r="W63" s="272">
        <v>93</v>
      </c>
      <c r="X63" s="272">
        <v>91</v>
      </c>
      <c r="Y63" s="119"/>
      <c r="Z63" s="119">
        <v>0</v>
      </c>
      <c r="AA63" s="119">
        <v>0</v>
      </c>
      <c r="AB63" s="119">
        <v>0</v>
      </c>
      <c r="AD63" s="108" t="s">
        <v>90</v>
      </c>
      <c r="AE63" s="126">
        <f t="shared" si="40"/>
        <v>59.337589784517164</v>
      </c>
      <c r="AF63" s="126">
        <f t="shared" si="41"/>
        <v>59.549624687239366</v>
      </c>
      <c r="AG63" s="126">
        <f t="shared" si="42"/>
        <v>59.143075745983168</v>
      </c>
      <c r="AH63" s="150"/>
      <c r="AI63" s="126">
        <f t="shared" si="43"/>
        <v>61.495327102803742</v>
      </c>
      <c r="AJ63" s="126">
        <f t="shared" si="44"/>
        <v>60.074626865671647</v>
      </c>
      <c r="AK63" s="126">
        <f t="shared" si="45"/>
        <v>62.921348314606739</v>
      </c>
      <c r="AL63" s="166"/>
      <c r="AM63" s="126">
        <f t="shared" si="46"/>
        <v>66.538461538461533</v>
      </c>
      <c r="AN63" s="126">
        <f t="shared" si="47"/>
        <v>63.46153846153846</v>
      </c>
      <c r="AO63" s="126">
        <f t="shared" si="48"/>
        <v>69.615384615384613</v>
      </c>
      <c r="AP63" s="166"/>
      <c r="AQ63" s="126">
        <f t="shared" si="49"/>
        <v>46.224677716390424</v>
      </c>
      <c r="AR63" s="126">
        <f t="shared" si="50"/>
        <v>41.729323308270679</v>
      </c>
      <c r="AS63" s="126">
        <f t="shared" si="51"/>
        <v>50.541516245487358</v>
      </c>
      <c r="AT63" s="166"/>
      <c r="AU63" s="126">
        <f t="shared" si="52"/>
        <v>70.204841713221597</v>
      </c>
      <c r="AV63" s="126">
        <f t="shared" si="53"/>
        <v>78.632478632478637</v>
      </c>
      <c r="AW63" s="126">
        <f t="shared" si="54"/>
        <v>63.696369636963702</v>
      </c>
      <c r="AX63" s="166"/>
      <c r="AY63" s="126">
        <f t="shared" si="55"/>
        <v>49.595687331536389</v>
      </c>
      <c r="AZ63" s="126">
        <f t="shared" si="56"/>
        <v>54.385964912280706</v>
      </c>
      <c r="BA63" s="126">
        <f t="shared" si="57"/>
        <v>45.5</v>
      </c>
      <c r="BB63" s="150"/>
      <c r="BC63" s="229">
        <v>0</v>
      </c>
      <c r="BD63" s="229">
        <v>0</v>
      </c>
      <c r="BE63" s="229">
        <v>0</v>
      </c>
    </row>
    <row r="64" spans="1:62" ht="15" customHeight="1" x14ac:dyDescent="0.2">
      <c r="A64" s="108" t="s">
        <v>91</v>
      </c>
      <c r="B64" s="272">
        <v>313</v>
      </c>
      <c r="C64" s="272">
        <v>150</v>
      </c>
      <c r="D64" s="272">
        <v>163</v>
      </c>
      <c r="E64" s="272"/>
      <c r="F64" s="272">
        <v>28</v>
      </c>
      <c r="G64" s="272">
        <v>18</v>
      </c>
      <c r="H64" s="272">
        <v>10</v>
      </c>
      <c r="I64" s="272"/>
      <c r="J64" s="272">
        <v>38</v>
      </c>
      <c r="K64" s="272">
        <v>13</v>
      </c>
      <c r="L64" s="272">
        <v>25</v>
      </c>
      <c r="M64" s="272"/>
      <c r="N64" s="272">
        <v>72</v>
      </c>
      <c r="O64" s="272">
        <v>41</v>
      </c>
      <c r="P64" s="272">
        <v>31</v>
      </c>
      <c r="Q64" s="272"/>
      <c r="R64" s="272">
        <v>116</v>
      </c>
      <c r="S64" s="272">
        <v>52</v>
      </c>
      <c r="T64" s="272">
        <v>64</v>
      </c>
      <c r="U64" s="272"/>
      <c r="V64" s="272">
        <v>59</v>
      </c>
      <c r="W64" s="272">
        <v>26</v>
      </c>
      <c r="X64" s="272">
        <v>33</v>
      </c>
      <c r="Y64" s="119"/>
      <c r="Z64" s="119">
        <v>0</v>
      </c>
      <c r="AA64" s="119">
        <v>0</v>
      </c>
      <c r="AB64" s="119">
        <v>0</v>
      </c>
      <c r="AD64" s="108" t="s">
        <v>91</v>
      </c>
      <c r="AE64" s="126">
        <f t="shared" si="40"/>
        <v>52.341137123745817</v>
      </c>
      <c r="AF64" s="126">
        <f t="shared" si="41"/>
        <v>51.724137931034484</v>
      </c>
      <c r="AG64" s="126">
        <f t="shared" si="42"/>
        <v>52.922077922077925</v>
      </c>
      <c r="AH64" s="150"/>
      <c r="AI64" s="126">
        <f t="shared" si="43"/>
        <v>36.84210526315789</v>
      </c>
      <c r="AJ64" s="126">
        <f t="shared" si="44"/>
        <v>38.297872340425535</v>
      </c>
      <c r="AK64" s="126">
        <f t="shared" si="45"/>
        <v>34.482758620689658</v>
      </c>
      <c r="AL64" s="166"/>
      <c r="AM64" s="126">
        <f t="shared" si="46"/>
        <v>30.4</v>
      </c>
      <c r="AN64" s="126">
        <f t="shared" si="47"/>
        <v>22.033898305084744</v>
      </c>
      <c r="AO64" s="126">
        <f t="shared" si="48"/>
        <v>37.878787878787875</v>
      </c>
      <c r="AP64" s="166"/>
      <c r="AQ64" s="126">
        <f t="shared" si="49"/>
        <v>69.230769230769226</v>
      </c>
      <c r="AR64" s="126">
        <f t="shared" si="50"/>
        <v>67.213114754098356</v>
      </c>
      <c r="AS64" s="126">
        <f t="shared" si="51"/>
        <v>72.093023255813947</v>
      </c>
      <c r="AT64" s="166"/>
      <c r="AU64" s="126">
        <f t="shared" si="52"/>
        <v>72.95597484276729</v>
      </c>
      <c r="AV64" s="126">
        <f t="shared" si="53"/>
        <v>77.611940298507463</v>
      </c>
      <c r="AW64" s="126">
        <f t="shared" si="54"/>
        <v>69.565217391304344</v>
      </c>
      <c r="AX64" s="166"/>
      <c r="AY64" s="126">
        <f t="shared" si="55"/>
        <v>44.029850746268657</v>
      </c>
      <c r="AZ64" s="126">
        <f t="shared" si="56"/>
        <v>46.428571428571431</v>
      </c>
      <c r="BA64" s="126">
        <f t="shared" si="57"/>
        <v>42.307692307692307</v>
      </c>
      <c r="BB64" s="150"/>
      <c r="BC64" s="229">
        <v>0</v>
      </c>
      <c r="BD64" s="229">
        <v>0</v>
      </c>
      <c r="BE64" s="229">
        <v>0</v>
      </c>
    </row>
    <row r="65" spans="1:62" ht="15" customHeight="1" x14ac:dyDescent="0.2">
      <c r="A65" s="108" t="s">
        <v>92</v>
      </c>
      <c r="B65" s="272">
        <v>567</v>
      </c>
      <c r="C65" s="272">
        <v>283</v>
      </c>
      <c r="D65" s="272">
        <v>284</v>
      </c>
      <c r="E65" s="272"/>
      <c r="F65" s="272">
        <v>111</v>
      </c>
      <c r="G65" s="272">
        <v>59</v>
      </c>
      <c r="H65" s="272">
        <v>52</v>
      </c>
      <c r="I65" s="272"/>
      <c r="J65" s="272">
        <v>146</v>
      </c>
      <c r="K65" s="272">
        <v>81</v>
      </c>
      <c r="L65" s="272">
        <v>65</v>
      </c>
      <c r="M65" s="272"/>
      <c r="N65" s="272">
        <v>90</v>
      </c>
      <c r="O65" s="272">
        <v>45</v>
      </c>
      <c r="P65" s="272">
        <v>45</v>
      </c>
      <c r="Q65" s="272"/>
      <c r="R65" s="272">
        <v>176</v>
      </c>
      <c r="S65" s="272">
        <v>78</v>
      </c>
      <c r="T65" s="272">
        <v>98</v>
      </c>
      <c r="U65" s="272"/>
      <c r="V65" s="272">
        <v>44</v>
      </c>
      <c r="W65" s="272">
        <v>20</v>
      </c>
      <c r="X65" s="272">
        <v>24</v>
      </c>
      <c r="Y65" s="119"/>
      <c r="Z65" s="119">
        <v>0</v>
      </c>
      <c r="AA65" s="119">
        <v>0</v>
      </c>
      <c r="AB65" s="119">
        <v>0</v>
      </c>
      <c r="AD65" s="108" t="s">
        <v>92</v>
      </c>
      <c r="AE65" s="126">
        <f t="shared" si="40"/>
        <v>40.557939914163086</v>
      </c>
      <c r="AF65" s="126">
        <f t="shared" si="41"/>
        <v>46.091205211726383</v>
      </c>
      <c r="AG65" s="126">
        <f t="shared" si="42"/>
        <v>36.224489795918366</v>
      </c>
      <c r="AH65" s="150"/>
      <c r="AI65" s="126">
        <f t="shared" si="43"/>
        <v>39.784946236559136</v>
      </c>
      <c r="AJ65" s="126">
        <f t="shared" si="44"/>
        <v>46.825396825396822</v>
      </c>
      <c r="AK65" s="126">
        <f t="shared" si="45"/>
        <v>33.986928104575163</v>
      </c>
      <c r="AL65" s="166"/>
      <c r="AM65" s="126">
        <f t="shared" si="46"/>
        <v>48.344370860927157</v>
      </c>
      <c r="AN65" s="126">
        <f t="shared" si="47"/>
        <v>55.862068965517238</v>
      </c>
      <c r="AO65" s="126">
        <f t="shared" si="48"/>
        <v>41.401273885350321</v>
      </c>
      <c r="AP65" s="166"/>
      <c r="AQ65" s="126">
        <f t="shared" si="49"/>
        <v>34.351145038167942</v>
      </c>
      <c r="AR65" s="126">
        <f t="shared" si="50"/>
        <v>41.284403669724774</v>
      </c>
      <c r="AS65" s="126">
        <f t="shared" si="51"/>
        <v>29.411764705882355</v>
      </c>
      <c r="AT65" s="166"/>
      <c r="AU65" s="126">
        <f t="shared" si="52"/>
        <v>54.658385093167702</v>
      </c>
      <c r="AV65" s="126">
        <f t="shared" si="53"/>
        <v>56.115107913669057</v>
      </c>
      <c r="AW65" s="126">
        <f t="shared" si="54"/>
        <v>53.551912568306015</v>
      </c>
      <c r="AX65" s="166"/>
      <c r="AY65" s="126">
        <f t="shared" si="55"/>
        <v>18.884120171673821</v>
      </c>
      <c r="AZ65" s="126">
        <f t="shared" si="56"/>
        <v>21.052631578947366</v>
      </c>
      <c r="BA65" s="126">
        <f t="shared" si="57"/>
        <v>17.391304347826086</v>
      </c>
      <c r="BB65" s="150"/>
      <c r="BC65" s="229">
        <v>0</v>
      </c>
      <c r="BD65" s="229">
        <v>0</v>
      </c>
      <c r="BE65" s="229">
        <v>0</v>
      </c>
    </row>
    <row r="66" spans="1:62" ht="15" customHeight="1" x14ac:dyDescent="0.2">
      <c r="A66" s="108" t="s">
        <v>162</v>
      </c>
      <c r="B66" s="272">
        <v>536</v>
      </c>
      <c r="C66" s="272">
        <v>307</v>
      </c>
      <c r="D66" s="272">
        <v>229</v>
      </c>
      <c r="E66" s="272"/>
      <c r="F66" s="272">
        <v>56</v>
      </c>
      <c r="G66" s="272">
        <v>42</v>
      </c>
      <c r="H66" s="272">
        <v>14</v>
      </c>
      <c r="I66" s="272"/>
      <c r="J66" s="272">
        <v>94</v>
      </c>
      <c r="K66" s="272">
        <v>58</v>
      </c>
      <c r="L66" s="272">
        <v>36</v>
      </c>
      <c r="M66" s="272"/>
      <c r="N66" s="272">
        <v>102</v>
      </c>
      <c r="O66" s="272">
        <v>61</v>
      </c>
      <c r="P66" s="272">
        <v>41</v>
      </c>
      <c r="Q66" s="272"/>
      <c r="R66" s="272">
        <v>163</v>
      </c>
      <c r="S66" s="272">
        <v>81</v>
      </c>
      <c r="T66" s="272">
        <v>82</v>
      </c>
      <c r="U66" s="272"/>
      <c r="V66" s="272">
        <v>121</v>
      </c>
      <c r="W66" s="272">
        <v>65</v>
      </c>
      <c r="X66" s="272">
        <v>56</v>
      </c>
      <c r="Y66" s="119"/>
      <c r="Z66" s="119">
        <v>0</v>
      </c>
      <c r="AA66" s="119">
        <v>0</v>
      </c>
      <c r="AB66" s="119">
        <v>0</v>
      </c>
      <c r="AD66" s="108" t="s">
        <v>162</v>
      </c>
      <c r="AE66" s="126">
        <f t="shared" si="40"/>
        <v>40.853658536585364</v>
      </c>
      <c r="AF66" s="126">
        <f t="shared" si="41"/>
        <v>49.356913183279744</v>
      </c>
      <c r="AG66" s="126">
        <f t="shared" si="42"/>
        <v>33.188405797101453</v>
      </c>
      <c r="AH66" s="150"/>
      <c r="AI66" s="126">
        <f t="shared" si="43"/>
        <v>33.136094674556219</v>
      </c>
      <c r="AJ66" s="126">
        <f t="shared" si="44"/>
        <v>46.666666666666664</v>
      </c>
      <c r="AK66" s="126">
        <f t="shared" si="45"/>
        <v>17.721518987341771</v>
      </c>
      <c r="AL66" s="166"/>
      <c r="AM66" s="126">
        <f t="shared" si="46"/>
        <v>40</v>
      </c>
      <c r="AN66" s="126">
        <f t="shared" si="47"/>
        <v>51.785714285714292</v>
      </c>
      <c r="AO66" s="126">
        <f t="shared" si="48"/>
        <v>29.268292682926827</v>
      </c>
      <c r="AP66" s="166"/>
      <c r="AQ66" s="126">
        <f t="shared" si="49"/>
        <v>36.95652173913043</v>
      </c>
      <c r="AR66" s="126">
        <f t="shared" si="50"/>
        <v>44.852941176470587</v>
      </c>
      <c r="AS66" s="126">
        <f t="shared" si="51"/>
        <v>29.285714285714288</v>
      </c>
      <c r="AT66" s="166"/>
      <c r="AU66" s="126">
        <f t="shared" si="52"/>
        <v>50</v>
      </c>
      <c r="AV66" s="126">
        <f t="shared" si="53"/>
        <v>55.102040816326522</v>
      </c>
      <c r="AW66" s="126">
        <f t="shared" si="54"/>
        <v>45.81005586592179</v>
      </c>
      <c r="AX66" s="166"/>
      <c r="AY66" s="126">
        <f t="shared" si="55"/>
        <v>39.542483660130721</v>
      </c>
      <c r="AZ66" s="126">
        <f t="shared" si="56"/>
        <v>47.445255474452551</v>
      </c>
      <c r="BA66" s="126">
        <f t="shared" si="57"/>
        <v>33.136094674556219</v>
      </c>
      <c r="BB66" s="150"/>
      <c r="BC66" s="229">
        <v>0</v>
      </c>
      <c r="BD66" s="229">
        <v>0</v>
      </c>
      <c r="BE66" s="229">
        <v>0</v>
      </c>
    </row>
    <row r="67" spans="1:62" ht="15" customHeight="1" x14ac:dyDescent="0.2">
      <c r="A67" s="154" t="s">
        <v>94</v>
      </c>
      <c r="B67" s="272">
        <v>727</v>
      </c>
      <c r="C67" s="272">
        <v>340</v>
      </c>
      <c r="D67" s="272">
        <v>387</v>
      </c>
      <c r="E67" s="272"/>
      <c r="F67" s="272">
        <v>137</v>
      </c>
      <c r="G67" s="272">
        <v>75</v>
      </c>
      <c r="H67" s="272">
        <v>62</v>
      </c>
      <c r="I67" s="272"/>
      <c r="J67" s="272">
        <v>107</v>
      </c>
      <c r="K67" s="272">
        <v>53</v>
      </c>
      <c r="L67" s="272">
        <v>54</v>
      </c>
      <c r="M67" s="272"/>
      <c r="N67" s="272">
        <v>151</v>
      </c>
      <c r="O67" s="272">
        <v>66</v>
      </c>
      <c r="P67" s="272">
        <v>85</v>
      </c>
      <c r="Q67" s="272"/>
      <c r="R67" s="272">
        <v>186</v>
      </c>
      <c r="S67" s="272">
        <v>83</v>
      </c>
      <c r="T67" s="272">
        <v>103</v>
      </c>
      <c r="U67" s="272"/>
      <c r="V67" s="272">
        <v>146</v>
      </c>
      <c r="W67" s="272">
        <v>63</v>
      </c>
      <c r="X67" s="272">
        <v>83</v>
      </c>
      <c r="Y67" s="119"/>
      <c r="Z67" s="119">
        <v>0</v>
      </c>
      <c r="AA67" s="119">
        <v>0</v>
      </c>
      <c r="AB67" s="119">
        <v>0</v>
      </c>
      <c r="AD67" s="154" t="s">
        <v>94</v>
      </c>
      <c r="AE67" s="126">
        <f t="shared" si="40"/>
        <v>58.067092651757193</v>
      </c>
      <c r="AF67" s="126">
        <f t="shared" si="41"/>
        <v>61.041292639138248</v>
      </c>
      <c r="AG67" s="126">
        <f t="shared" si="42"/>
        <v>55.683453237410077</v>
      </c>
      <c r="AH67" s="150"/>
      <c r="AI67" s="126">
        <f t="shared" si="43"/>
        <v>58.050847457627121</v>
      </c>
      <c r="AJ67" s="126">
        <f t="shared" si="44"/>
        <v>65.217391304347828</v>
      </c>
      <c r="AK67" s="126">
        <f t="shared" si="45"/>
        <v>51.239669421487598</v>
      </c>
      <c r="AL67" s="166"/>
      <c r="AM67" s="126">
        <f t="shared" si="46"/>
        <v>51.442307692307686</v>
      </c>
      <c r="AN67" s="126">
        <f t="shared" si="47"/>
        <v>52.475247524752476</v>
      </c>
      <c r="AO67" s="126">
        <f t="shared" si="48"/>
        <v>50.467289719626166</v>
      </c>
      <c r="AP67" s="166"/>
      <c r="AQ67" s="126">
        <f t="shared" si="49"/>
        <v>60.642570281124499</v>
      </c>
      <c r="AR67" s="126">
        <f t="shared" si="50"/>
        <v>58.407079646017699</v>
      </c>
      <c r="AS67" s="126">
        <f t="shared" si="51"/>
        <v>62.5</v>
      </c>
      <c r="AT67" s="166"/>
      <c r="AU67" s="126">
        <f t="shared" si="52"/>
        <v>58.125000000000007</v>
      </c>
      <c r="AV67" s="126">
        <f t="shared" si="53"/>
        <v>63.84615384615384</v>
      </c>
      <c r="AW67" s="126">
        <f t="shared" si="54"/>
        <v>54.210526315789473</v>
      </c>
      <c r="AX67" s="166"/>
      <c r="AY67" s="126">
        <f t="shared" si="55"/>
        <v>61.087866108786613</v>
      </c>
      <c r="AZ67" s="126">
        <f t="shared" si="56"/>
        <v>64.285714285714292</v>
      </c>
      <c r="BA67" s="126">
        <f t="shared" si="57"/>
        <v>58.865248226950349</v>
      </c>
      <c r="BB67" s="150"/>
      <c r="BC67" s="229">
        <v>0</v>
      </c>
      <c r="BD67" s="229">
        <v>0</v>
      </c>
      <c r="BE67" s="229">
        <v>0</v>
      </c>
    </row>
    <row r="68" spans="1:62" ht="15" customHeight="1" x14ac:dyDescent="0.2">
      <c r="A68" s="108" t="s">
        <v>95</v>
      </c>
      <c r="B68" s="272">
        <v>165</v>
      </c>
      <c r="C68" s="272">
        <v>85</v>
      </c>
      <c r="D68" s="272">
        <v>80</v>
      </c>
      <c r="E68" s="272"/>
      <c r="F68" s="272">
        <v>20</v>
      </c>
      <c r="G68" s="272">
        <v>11</v>
      </c>
      <c r="H68" s="272">
        <v>9</v>
      </c>
      <c r="I68" s="272"/>
      <c r="J68" s="272">
        <v>16</v>
      </c>
      <c r="K68" s="272">
        <v>11</v>
      </c>
      <c r="L68" s="272">
        <v>5</v>
      </c>
      <c r="M68" s="272"/>
      <c r="N68" s="272">
        <v>25</v>
      </c>
      <c r="O68" s="272">
        <v>14</v>
      </c>
      <c r="P68" s="272">
        <v>11</v>
      </c>
      <c r="Q68" s="272"/>
      <c r="R68" s="272">
        <v>36</v>
      </c>
      <c r="S68" s="272">
        <v>15</v>
      </c>
      <c r="T68" s="272">
        <v>21</v>
      </c>
      <c r="U68" s="272"/>
      <c r="V68" s="272">
        <v>68</v>
      </c>
      <c r="W68" s="272">
        <v>34</v>
      </c>
      <c r="X68" s="272">
        <v>34</v>
      </c>
      <c r="Y68" s="119"/>
      <c r="Z68" s="119">
        <v>0</v>
      </c>
      <c r="AA68" s="119">
        <v>0</v>
      </c>
      <c r="AB68" s="119">
        <v>0</v>
      </c>
      <c r="AD68" s="108" t="s">
        <v>95</v>
      </c>
      <c r="AE68" s="126">
        <f t="shared" si="40"/>
        <v>57.093425605536332</v>
      </c>
      <c r="AF68" s="126">
        <f t="shared" si="41"/>
        <v>59.027777777777779</v>
      </c>
      <c r="AG68" s="126">
        <f t="shared" si="42"/>
        <v>55.172413793103445</v>
      </c>
      <c r="AH68" s="150"/>
      <c r="AI68" s="126">
        <f t="shared" si="43"/>
        <v>71.428571428571431</v>
      </c>
      <c r="AJ68" s="126">
        <f t="shared" si="44"/>
        <v>73.333333333333329</v>
      </c>
      <c r="AK68" s="126">
        <f t="shared" si="45"/>
        <v>69.230769230769226</v>
      </c>
      <c r="AL68" s="166"/>
      <c r="AM68" s="126">
        <f t="shared" si="46"/>
        <v>51.612903225806448</v>
      </c>
      <c r="AN68" s="126">
        <f t="shared" si="47"/>
        <v>73.333333333333329</v>
      </c>
      <c r="AO68" s="126">
        <f t="shared" si="48"/>
        <v>31.25</v>
      </c>
      <c r="AP68" s="166"/>
      <c r="AQ68" s="126">
        <f t="shared" si="49"/>
        <v>55.555555555555557</v>
      </c>
      <c r="AR68" s="126">
        <f t="shared" si="50"/>
        <v>63.636363636363633</v>
      </c>
      <c r="AS68" s="126">
        <f t="shared" si="51"/>
        <v>47.826086956521742</v>
      </c>
      <c r="AT68" s="166"/>
      <c r="AU68" s="126">
        <f t="shared" si="52"/>
        <v>56.25</v>
      </c>
      <c r="AV68" s="126">
        <f t="shared" si="53"/>
        <v>51.724137931034484</v>
      </c>
      <c r="AW68" s="126">
        <f t="shared" si="54"/>
        <v>60</v>
      </c>
      <c r="AX68" s="166"/>
      <c r="AY68" s="126">
        <f t="shared" si="55"/>
        <v>56.198347107438018</v>
      </c>
      <c r="AZ68" s="126">
        <f t="shared" si="56"/>
        <v>53.968253968253968</v>
      </c>
      <c r="BA68" s="126">
        <f t="shared" si="57"/>
        <v>58.620689655172406</v>
      </c>
      <c r="BB68" s="150"/>
      <c r="BC68" s="229">
        <v>0</v>
      </c>
      <c r="BD68" s="229">
        <v>0</v>
      </c>
      <c r="BE68" s="229">
        <v>0</v>
      </c>
    </row>
    <row r="69" spans="1:62" ht="15" customHeight="1" x14ac:dyDescent="0.2">
      <c r="A69" s="108" t="s">
        <v>96</v>
      </c>
      <c r="B69" s="272">
        <v>96</v>
      </c>
      <c r="C69" s="272">
        <v>50</v>
      </c>
      <c r="D69" s="272">
        <v>46</v>
      </c>
      <c r="E69" s="272"/>
      <c r="F69" s="272">
        <v>9</v>
      </c>
      <c r="G69" s="272">
        <v>6</v>
      </c>
      <c r="H69" s="272">
        <v>3</v>
      </c>
      <c r="I69" s="272"/>
      <c r="J69" s="272">
        <v>14</v>
      </c>
      <c r="K69" s="272">
        <v>10</v>
      </c>
      <c r="L69" s="272">
        <v>4</v>
      </c>
      <c r="M69" s="272"/>
      <c r="N69" s="272">
        <v>10</v>
      </c>
      <c r="O69" s="272">
        <v>4</v>
      </c>
      <c r="P69" s="272">
        <v>6</v>
      </c>
      <c r="Q69" s="272"/>
      <c r="R69" s="272">
        <v>28</v>
      </c>
      <c r="S69" s="272">
        <v>16</v>
      </c>
      <c r="T69" s="272">
        <v>12</v>
      </c>
      <c r="U69" s="272"/>
      <c r="V69" s="272">
        <v>35</v>
      </c>
      <c r="W69" s="272">
        <v>14</v>
      </c>
      <c r="X69" s="272">
        <v>21</v>
      </c>
      <c r="Y69" s="119"/>
      <c r="Z69" s="119">
        <v>0</v>
      </c>
      <c r="AA69" s="119">
        <v>0</v>
      </c>
      <c r="AB69" s="119">
        <v>0</v>
      </c>
      <c r="AD69" s="108" t="s">
        <v>96</v>
      </c>
      <c r="AE69" s="126">
        <f t="shared" si="40"/>
        <v>56.470588235294116</v>
      </c>
      <c r="AF69" s="126">
        <f t="shared" si="41"/>
        <v>60.24096385542169</v>
      </c>
      <c r="AG69" s="126">
        <f t="shared" si="42"/>
        <v>52.873563218390807</v>
      </c>
      <c r="AH69" s="150"/>
      <c r="AI69" s="126">
        <f t="shared" si="43"/>
        <v>64.285714285714292</v>
      </c>
      <c r="AJ69" s="126">
        <f t="shared" si="44"/>
        <v>66.666666666666657</v>
      </c>
      <c r="AK69" s="126">
        <f t="shared" si="45"/>
        <v>60</v>
      </c>
      <c r="AL69" s="166"/>
      <c r="AM69" s="126">
        <f t="shared" si="46"/>
        <v>53.846153846153847</v>
      </c>
      <c r="AN69" s="126">
        <f t="shared" si="47"/>
        <v>62.5</v>
      </c>
      <c r="AO69" s="126">
        <f t="shared" si="48"/>
        <v>40</v>
      </c>
      <c r="AP69" s="166"/>
      <c r="AQ69" s="126">
        <f t="shared" si="49"/>
        <v>33.333333333333329</v>
      </c>
      <c r="AR69" s="126">
        <f t="shared" si="50"/>
        <v>33.333333333333329</v>
      </c>
      <c r="AS69" s="126">
        <f t="shared" si="51"/>
        <v>33.333333333333329</v>
      </c>
      <c r="AT69" s="166"/>
      <c r="AU69" s="126">
        <f t="shared" si="52"/>
        <v>62.222222222222221</v>
      </c>
      <c r="AV69" s="126">
        <f t="shared" si="53"/>
        <v>61.53846153846154</v>
      </c>
      <c r="AW69" s="126">
        <f t="shared" si="54"/>
        <v>63.157894736842103</v>
      </c>
      <c r="AX69" s="166"/>
      <c r="AY69" s="126">
        <f t="shared" si="55"/>
        <v>63.636363636363633</v>
      </c>
      <c r="AZ69" s="126">
        <f t="shared" si="56"/>
        <v>70</v>
      </c>
      <c r="BA69" s="126">
        <f t="shared" si="57"/>
        <v>60</v>
      </c>
      <c r="BB69" s="150"/>
      <c r="BC69" s="229">
        <v>0</v>
      </c>
      <c r="BD69" s="229">
        <v>0</v>
      </c>
      <c r="BE69" s="229">
        <v>0</v>
      </c>
    </row>
    <row r="70" spans="1:62" ht="15" customHeight="1" x14ac:dyDescent="0.2">
      <c r="A70" s="108" t="s">
        <v>97</v>
      </c>
      <c r="B70" s="272">
        <v>239</v>
      </c>
      <c r="C70" s="272">
        <v>96</v>
      </c>
      <c r="D70" s="272">
        <v>143</v>
      </c>
      <c r="E70" s="272"/>
      <c r="F70" s="272">
        <v>16</v>
      </c>
      <c r="G70" s="272">
        <v>3</v>
      </c>
      <c r="H70" s="272">
        <v>13</v>
      </c>
      <c r="I70" s="272"/>
      <c r="J70" s="272">
        <v>47</v>
      </c>
      <c r="K70" s="272">
        <v>23</v>
      </c>
      <c r="L70" s="272">
        <v>24</v>
      </c>
      <c r="M70" s="272"/>
      <c r="N70" s="272">
        <v>33</v>
      </c>
      <c r="O70" s="272">
        <v>11</v>
      </c>
      <c r="P70" s="272">
        <v>22</v>
      </c>
      <c r="Q70" s="272"/>
      <c r="R70" s="272">
        <v>74</v>
      </c>
      <c r="S70" s="272">
        <v>31</v>
      </c>
      <c r="T70" s="272">
        <v>43</v>
      </c>
      <c r="U70" s="272"/>
      <c r="V70" s="272">
        <v>69</v>
      </c>
      <c r="W70" s="272">
        <v>28</v>
      </c>
      <c r="X70" s="272">
        <v>41</v>
      </c>
      <c r="Y70" s="119"/>
      <c r="Z70" s="119">
        <v>0</v>
      </c>
      <c r="AA70" s="119">
        <v>0</v>
      </c>
      <c r="AB70" s="119">
        <v>0</v>
      </c>
      <c r="AD70" s="108" t="s">
        <v>97</v>
      </c>
      <c r="AE70" s="126">
        <f t="shared" si="40"/>
        <v>40.854700854700852</v>
      </c>
      <c r="AF70" s="126">
        <f t="shared" si="41"/>
        <v>39.834024896265561</v>
      </c>
      <c r="AG70" s="126">
        <f t="shared" si="42"/>
        <v>41.569767441860463</v>
      </c>
      <c r="AH70" s="150"/>
      <c r="AI70" s="126">
        <f t="shared" si="43"/>
        <v>30.188679245283019</v>
      </c>
      <c r="AJ70" s="126">
        <f t="shared" si="44"/>
        <v>14.285714285714285</v>
      </c>
      <c r="AK70" s="126">
        <f t="shared" si="45"/>
        <v>40.625</v>
      </c>
      <c r="AL70" s="166"/>
      <c r="AM70" s="126">
        <f t="shared" si="46"/>
        <v>43.925233644859816</v>
      </c>
      <c r="AN70" s="126">
        <f t="shared" si="47"/>
        <v>47.916666666666671</v>
      </c>
      <c r="AO70" s="126">
        <f t="shared" si="48"/>
        <v>40.677966101694921</v>
      </c>
      <c r="AP70" s="166"/>
      <c r="AQ70" s="126">
        <f t="shared" si="49"/>
        <v>30.555555555555557</v>
      </c>
      <c r="AR70" s="126">
        <f t="shared" si="50"/>
        <v>22.448979591836736</v>
      </c>
      <c r="AS70" s="126">
        <f t="shared" si="51"/>
        <v>37.288135593220339</v>
      </c>
      <c r="AT70" s="166"/>
      <c r="AU70" s="126">
        <f t="shared" si="52"/>
        <v>47.435897435897431</v>
      </c>
      <c r="AV70" s="126">
        <f t="shared" si="53"/>
        <v>49.206349206349202</v>
      </c>
      <c r="AW70" s="126">
        <f t="shared" si="54"/>
        <v>46.236559139784944</v>
      </c>
      <c r="AX70" s="166"/>
      <c r="AY70" s="126">
        <f t="shared" si="55"/>
        <v>42.857142857142854</v>
      </c>
      <c r="AZ70" s="126">
        <f t="shared" si="56"/>
        <v>46.666666666666664</v>
      </c>
      <c r="BA70" s="126">
        <f t="shared" si="57"/>
        <v>40.594059405940598</v>
      </c>
      <c r="BB70" s="150"/>
      <c r="BC70" s="229">
        <v>0</v>
      </c>
      <c r="BD70" s="229">
        <v>0</v>
      </c>
      <c r="BE70" s="229">
        <v>0</v>
      </c>
    </row>
    <row r="71" spans="1:62" ht="15" customHeight="1" x14ac:dyDescent="0.2">
      <c r="A71" s="108" t="s">
        <v>98</v>
      </c>
      <c r="B71" s="272">
        <v>259</v>
      </c>
      <c r="C71" s="272">
        <v>132</v>
      </c>
      <c r="D71" s="272">
        <v>127</v>
      </c>
      <c r="E71" s="272"/>
      <c r="F71" s="272">
        <v>43</v>
      </c>
      <c r="G71" s="272">
        <v>27</v>
      </c>
      <c r="H71" s="272">
        <v>16</v>
      </c>
      <c r="I71" s="272"/>
      <c r="J71" s="272">
        <v>52</v>
      </c>
      <c r="K71" s="272">
        <v>27</v>
      </c>
      <c r="L71" s="272">
        <v>25</v>
      </c>
      <c r="M71" s="272"/>
      <c r="N71" s="272">
        <v>53</v>
      </c>
      <c r="O71" s="272">
        <v>28</v>
      </c>
      <c r="P71" s="272">
        <v>25</v>
      </c>
      <c r="Q71" s="272"/>
      <c r="R71" s="272">
        <v>65</v>
      </c>
      <c r="S71" s="272">
        <v>26</v>
      </c>
      <c r="T71" s="272">
        <v>39</v>
      </c>
      <c r="U71" s="272"/>
      <c r="V71" s="272">
        <v>46</v>
      </c>
      <c r="W71" s="272">
        <v>24</v>
      </c>
      <c r="X71" s="272">
        <v>22</v>
      </c>
      <c r="Y71" s="119"/>
      <c r="Z71" s="119">
        <v>0</v>
      </c>
      <c r="AA71" s="119">
        <v>0</v>
      </c>
      <c r="AB71" s="119">
        <v>0</v>
      </c>
      <c r="AD71" s="108" t="s">
        <v>98</v>
      </c>
      <c r="AE71" s="126">
        <f t="shared" si="40"/>
        <v>48.592870544090054</v>
      </c>
      <c r="AF71" s="126">
        <f t="shared" si="41"/>
        <v>52.589641434262944</v>
      </c>
      <c r="AG71" s="126">
        <f t="shared" si="42"/>
        <v>45.035460992907801</v>
      </c>
      <c r="AH71" s="150"/>
      <c r="AI71" s="126">
        <f t="shared" si="43"/>
        <v>51.807228915662648</v>
      </c>
      <c r="AJ71" s="126">
        <f t="shared" si="44"/>
        <v>62.790697674418603</v>
      </c>
      <c r="AK71" s="126">
        <f t="shared" si="45"/>
        <v>40</v>
      </c>
      <c r="AL71" s="166"/>
      <c r="AM71" s="126">
        <f t="shared" si="46"/>
        <v>57.777777777777771</v>
      </c>
      <c r="AN71" s="126">
        <f t="shared" si="47"/>
        <v>61.363636363636367</v>
      </c>
      <c r="AO71" s="126">
        <f t="shared" si="48"/>
        <v>54.347826086956516</v>
      </c>
      <c r="AP71" s="166"/>
      <c r="AQ71" s="126">
        <f t="shared" si="49"/>
        <v>50.476190476190474</v>
      </c>
      <c r="AR71" s="126">
        <f t="shared" si="50"/>
        <v>53.846153846153847</v>
      </c>
      <c r="AS71" s="126">
        <f t="shared" si="51"/>
        <v>47.169811320754718</v>
      </c>
      <c r="AT71" s="166"/>
      <c r="AU71" s="126">
        <f t="shared" si="52"/>
        <v>57.017543859649123</v>
      </c>
      <c r="AV71" s="126">
        <f t="shared" si="53"/>
        <v>55.319148936170215</v>
      </c>
      <c r="AW71" s="126">
        <f t="shared" si="54"/>
        <v>58.208955223880601</v>
      </c>
      <c r="AX71" s="166"/>
      <c r="AY71" s="126">
        <f t="shared" si="55"/>
        <v>32.62411347517731</v>
      </c>
      <c r="AZ71" s="126">
        <f t="shared" si="56"/>
        <v>36.923076923076927</v>
      </c>
      <c r="BA71" s="126">
        <f t="shared" si="57"/>
        <v>28.947368421052634</v>
      </c>
      <c r="BB71" s="150"/>
      <c r="BC71" s="229">
        <v>0</v>
      </c>
      <c r="BD71" s="229">
        <v>0</v>
      </c>
      <c r="BE71" s="229">
        <v>0</v>
      </c>
    </row>
    <row r="72" spans="1:62" ht="15" customHeight="1" x14ac:dyDescent="0.2">
      <c r="A72" s="108" t="s">
        <v>99</v>
      </c>
      <c r="B72" s="272">
        <v>1019</v>
      </c>
      <c r="C72" s="272">
        <v>564</v>
      </c>
      <c r="D72" s="272">
        <v>455</v>
      </c>
      <c r="E72" s="272"/>
      <c r="F72" s="272">
        <v>139</v>
      </c>
      <c r="G72" s="272">
        <v>87</v>
      </c>
      <c r="H72" s="272">
        <v>52</v>
      </c>
      <c r="I72" s="272"/>
      <c r="J72" s="272">
        <v>173</v>
      </c>
      <c r="K72" s="272">
        <v>108</v>
      </c>
      <c r="L72" s="272">
        <v>65</v>
      </c>
      <c r="M72" s="272"/>
      <c r="N72" s="272">
        <v>176</v>
      </c>
      <c r="O72" s="272">
        <v>99</v>
      </c>
      <c r="P72" s="272">
        <v>77</v>
      </c>
      <c r="Q72" s="272"/>
      <c r="R72" s="272">
        <v>290</v>
      </c>
      <c r="S72" s="272">
        <v>154</v>
      </c>
      <c r="T72" s="272">
        <v>136</v>
      </c>
      <c r="U72" s="272"/>
      <c r="V72" s="272">
        <v>241</v>
      </c>
      <c r="W72" s="272">
        <v>116</v>
      </c>
      <c r="X72" s="272">
        <v>125</v>
      </c>
      <c r="Y72" s="119"/>
      <c r="Z72" s="119">
        <v>0</v>
      </c>
      <c r="AA72" s="119">
        <v>0</v>
      </c>
      <c r="AB72" s="119">
        <v>0</v>
      </c>
      <c r="AD72" s="108" t="s">
        <v>99</v>
      </c>
      <c r="AE72" s="126">
        <f t="shared" si="40"/>
        <v>49.466019417475728</v>
      </c>
      <c r="AF72" s="126">
        <f t="shared" si="41"/>
        <v>53.10734463276836</v>
      </c>
      <c r="AG72" s="126">
        <f t="shared" si="42"/>
        <v>45.591182364729463</v>
      </c>
      <c r="AH72" s="150"/>
      <c r="AI72" s="126">
        <f t="shared" si="43"/>
        <v>51.481481481481481</v>
      </c>
      <c r="AJ72" s="126">
        <f t="shared" si="44"/>
        <v>56.129032258064512</v>
      </c>
      <c r="AK72" s="126">
        <f t="shared" si="45"/>
        <v>45.217391304347828</v>
      </c>
      <c r="AL72" s="166"/>
      <c r="AM72" s="126">
        <f t="shared" si="46"/>
        <v>54.40251572327044</v>
      </c>
      <c r="AN72" s="126">
        <f t="shared" si="47"/>
        <v>60</v>
      </c>
      <c r="AO72" s="126">
        <f t="shared" si="48"/>
        <v>47.10144927536232</v>
      </c>
      <c r="AP72" s="166"/>
      <c r="AQ72" s="126">
        <f t="shared" si="49"/>
        <v>44.444444444444443</v>
      </c>
      <c r="AR72" s="126">
        <f t="shared" si="50"/>
        <v>49.5</v>
      </c>
      <c r="AS72" s="126">
        <f t="shared" si="51"/>
        <v>39.285714285714285</v>
      </c>
      <c r="AT72" s="166"/>
      <c r="AU72" s="126">
        <f t="shared" si="52"/>
        <v>51.509769094138548</v>
      </c>
      <c r="AV72" s="126">
        <f t="shared" si="53"/>
        <v>53.287197231833908</v>
      </c>
      <c r="AW72" s="126">
        <f t="shared" si="54"/>
        <v>49.635036496350367</v>
      </c>
      <c r="AX72" s="166"/>
      <c r="AY72" s="126">
        <f t="shared" si="55"/>
        <v>46.978557504873294</v>
      </c>
      <c r="AZ72" s="126">
        <f t="shared" si="56"/>
        <v>48.739495798319325</v>
      </c>
      <c r="BA72" s="126">
        <f t="shared" si="57"/>
        <v>45.454545454545453</v>
      </c>
      <c r="BB72" s="150"/>
      <c r="BC72" s="229">
        <v>0</v>
      </c>
      <c r="BD72" s="229">
        <v>0</v>
      </c>
      <c r="BE72" s="229">
        <v>0</v>
      </c>
    </row>
    <row r="73" spans="1:62" ht="15" customHeight="1" x14ac:dyDescent="0.2">
      <c r="A73" s="108" t="s">
        <v>100</v>
      </c>
      <c r="B73" s="272">
        <v>508</v>
      </c>
      <c r="C73" s="272">
        <v>237</v>
      </c>
      <c r="D73" s="272">
        <v>271</v>
      </c>
      <c r="E73" s="272"/>
      <c r="F73" s="272">
        <v>107</v>
      </c>
      <c r="G73" s="272">
        <v>61</v>
      </c>
      <c r="H73" s="272">
        <v>46</v>
      </c>
      <c r="I73" s="272"/>
      <c r="J73" s="272">
        <v>86</v>
      </c>
      <c r="K73" s="272">
        <v>43</v>
      </c>
      <c r="L73" s="272">
        <v>43</v>
      </c>
      <c r="M73" s="272"/>
      <c r="N73" s="272">
        <v>124</v>
      </c>
      <c r="O73" s="272">
        <v>58</v>
      </c>
      <c r="P73" s="272">
        <v>66</v>
      </c>
      <c r="Q73" s="272"/>
      <c r="R73" s="272">
        <v>113</v>
      </c>
      <c r="S73" s="272">
        <v>44</v>
      </c>
      <c r="T73" s="272">
        <v>69</v>
      </c>
      <c r="U73" s="272"/>
      <c r="V73" s="272">
        <v>78</v>
      </c>
      <c r="W73" s="272">
        <v>31</v>
      </c>
      <c r="X73" s="272">
        <v>47</v>
      </c>
      <c r="Y73" s="119"/>
      <c r="Z73" s="119">
        <v>0</v>
      </c>
      <c r="AA73" s="119">
        <v>0</v>
      </c>
      <c r="AB73" s="119">
        <v>0</v>
      </c>
      <c r="AD73" s="108" t="s">
        <v>100</v>
      </c>
      <c r="AE73" s="126">
        <f t="shared" si="40"/>
        <v>33.620119126406358</v>
      </c>
      <c r="AF73" s="126">
        <f t="shared" si="41"/>
        <v>34.750733137829911</v>
      </c>
      <c r="AG73" s="126">
        <f t="shared" si="42"/>
        <v>32.689987937273827</v>
      </c>
      <c r="AH73" s="150"/>
      <c r="AI73" s="126">
        <f t="shared" si="43"/>
        <v>38.078291814946617</v>
      </c>
      <c r="AJ73" s="126">
        <f t="shared" si="44"/>
        <v>38.125</v>
      </c>
      <c r="AK73" s="126">
        <f t="shared" si="45"/>
        <v>38.016528925619838</v>
      </c>
      <c r="AL73" s="166"/>
      <c r="AM73" s="126">
        <f t="shared" si="46"/>
        <v>27.831715210355988</v>
      </c>
      <c r="AN73" s="126">
        <f t="shared" si="47"/>
        <v>29.861111111111111</v>
      </c>
      <c r="AO73" s="126">
        <f t="shared" si="48"/>
        <v>26.060606060606062</v>
      </c>
      <c r="AP73" s="166"/>
      <c r="AQ73" s="126">
        <f t="shared" si="49"/>
        <v>42.03389830508474</v>
      </c>
      <c r="AR73" s="126">
        <f t="shared" si="50"/>
        <v>43.283582089552233</v>
      </c>
      <c r="AS73" s="126">
        <f t="shared" si="51"/>
        <v>40.993788819875775</v>
      </c>
      <c r="AT73" s="166"/>
      <c r="AU73" s="126">
        <f t="shared" si="52"/>
        <v>33.630952380952387</v>
      </c>
      <c r="AV73" s="126">
        <f t="shared" si="53"/>
        <v>31.884057971014489</v>
      </c>
      <c r="AW73" s="126">
        <f t="shared" si="54"/>
        <v>34.848484848484851</v>
      </c>
      <c r="AX73" s="166"/>
      <c r="AY73" s="126">
        <f t="shared" si="55"/>
        <v>26.896551724137929</v>
      </c>
      <c r="AZ73" s="126">
        <f t="shared" si="56"/>
        <v>29.245283018867923</v>
      </c>
      <c r="BA73" s="126">
        <f t="shared" si="57"/>
        <v>25.543478260869566</v>
      </c>
      <c r="BB73" s="150"/>
      <c r="BC73" s="229">
        <v>0</v>
      </c>
      <c r="BD73" s="229">
        <v>0</v>
      </c>
      <c r="BE73" s="229">
        <v>0</v>
      </c>
    </row>
    <row r="74" spans="1:62" ht="15" customHeight="1" x14ac:dyDescent="0.2">
      <c r="A74" s="108" t="s">
        <v>163</v>
      </c>
      <c r="B74" s="272">
        <v>423</v>
      </c>
      <c r="C74" s="272">
        <v>224</v>
      </c>
      <c r="D74" s="272">
        <v>199</v>
      </c>
      <c r="E74" s="272"/>
      <c r="F74" s="272">
        <v>106</v>
      </c>
      <c r="G74" s="272">
        <v>57</v>
      </c>
      <c r="H74" s="272">
        <v>49</v>
      </c>
      <c r="I74" s="272"/>
      <c r="J74" s="272">
        <v>73</v>
      </c>
      <c r="K74" s="272">
        <v>38</v>
      </c>
      <c r="L74" s="272">
        <v>35</v>
      </c>
      <c r="M74" s="272"/>
      <c r="N74" s="272">
        <v>35</v>
      </c>
      <c r="O74" s="272">
        <v>26</v>
      </c>
      <c r="P74" s="272">
        <v>9</v>
      </c>
      <c r="Q74" s="272"/>
      <c r="R74" s="272">
        <v>112</v>
      </c>
      <c r="S74" s="272">
        <v>60</v>
      </c>
      <c r="T74" s="272">
        <v>52</v>
      </c>
      <c r="U74" s="272"/>
      <c r="V74" s="272">
        <v>97</v>
      </c>
      <c r="W74" s="272">
        <v>43</v>
      </c>
      <c r="X74" s="272">
        <v>54</v>
      </c>
      <c r="Y74" s="119"/>
      <c r="Z74" s="119">
        <v>0</v>
      </c>
      <c r="AA74" s="119">
        <v>0</v>
      </c>
      <c r="AB74" s="119">
        <v>0</v>
      </c>
      <c r="AD74" s="108" t="s">
        <v>163</v>
      </c>
      <c r="AE74" s="126">
        <f t="shared" si="40"/>
        <v>30.607814761215629</v>
      </c>
      <c r="AF74" s="126">
        <f t="shared" si="41"/>
        <v>33.383010432190765</v>
      </c>
      <c r="AG74" s="126">
        <f t="shared" si="42"/>
        <v>27.988748241912798</v>
      </c>
      <c r="AH74" s="150"/>
      <c r="AI74" s="126">
        <f t="shared" si="43"/>
        <v>47.111111111111107</v>
      </c>
      <c r="AJ74" s="126">
        <f t="shared" si="44"/>
        <v>51.81818181818182</v>
      </c>
      <c r="AK74" s="126">
        <f t="shared" si="45"/>
        <v>42.608695652173914</v>
      </c>
      <c r="AL74" s="166"/>
      <c r="AM74" s="126">
        <f t="shared" si="46"/>
        <v>33.640552995391701</v>
      </c>
      <c r="AN74" s="126">
        <f t="shared" si="47"/>
        <v>31.666666666666664</v>
      </c>
      <c r="AO74" s="126">
        <f t="shared" si="48"/>
        <v>36.082474226804123</v>
      </c>
      <c r="AP74" s="166"/>
      <c r="AQ74" s="126">
        <f t="shared" si="49"/>
        <v>13.461538461538462</v>
      </c>
      <c r="AR74" s="126">
        <f t="shared" si="50"/>
        <v>20</v>
      </c>
      <c r="AS74" s="126">
        <f t="shared" si="51"/>
        <v>6.9230769230769234</v>
      </c>
      <c r="AT74" s="166"/>
      <c r="AU74" s="126">
        <f t="shared" si="52"/>
        <v>32.84457478005865</v>
      </c>
      <c r="AV74" s="126">
        <f t="shared" si="53"/>
        <v>33.707865168539328</v>
      </c>
      <c r="AW74" s="126">
        <f t="shared" si="54"/>
        <v>31.901840490797547</v>
      </c>
      <c r="AX74" s="166"/>
      <c r="AY74" s="126">
        <f t="shared" si="55"/>
        <v>28.613569321533923</v>
      </c>
      <c r="AZ74" s="126">
        <f t="shared" si="56"/>
        <v>32.330827067669169</v>
      </c>
      <c r="BA74" s="126">
        <f t="shared" si="57"/>
        <v>26.21359223300971</v>
      </c>
      <c r="BB74" s="150"/>
      <c r="BC74" s="229">
        <v>0</v>
      </c>
      <c r="BD74" s="229">
        <v>0</v>
      </c>
      <c r="BE74" s="229">
        <v>0</v>
      </c>
    </row>
    <row r="75" spans="1:62" ht="15" customHeight="1" x14ac:dyDescent="0.2">
      <c r="A75" s="108" t="s">
        <v>103</v>
      </c>
      <c r="B75" s="272">
        <v>717</v>
      </c>
      <c r="C75" s="272">
        <v>375</v>
      </c>
      <c r="D75" s="272">
        <v>342</v>
      </c>
      <c r="E75" s="272"/>
      <c r="F75" s="272">
        <v>168</v>
      </c>
      <c r="G75" s="272">
        <v>94</v>
      </c>
      <c r="H75" s="272">
        <v>74</v>
      </c>
      <c r="I75" s="272"/>
      <c r="J75" s="272">
        <v>182</v>
      </c>
      <c r="K75" s="272">
        <v>97</v>
      </c>
      <c r="L75" s="272">
        <v>85</v>
      </c>
      <c r="M75" s="272"/>
      <c r="N75" s="272">
        <v>118</v>
      </c>
      <c r="O75" s="272">
        <v>52</v>
      </c>
      <c r="P75" s="272">
        <v>66</v>
      </c>
      <c r="Q75" s="272"/>
      <c r="R75" s="272">
        <v>168</v>
      </c>
      <c r="S75" s="272">
        <v>84</v>
      </c>
      <c r="T75" s="272">
        <v>84</v>
      </c>
      <c r="U75" s="272"/>
      <c r="V75" s="272">
        <v>81</v>
      </c>
      <c r="W75" s="272">
        <v>48</v>
      </c>
      <c r="X75" s="272">
        <v>33</v>
      </c>
      <c r="Y75" s="119"/>
      <c r="Z75" s="119">
        <v>0</v>
      </c>
      <c r="AA75" s="119">
        <v>0</v>
      </c>
      <c r="AB75" s="119">
        <v>0</v>
      </c>
      <c r="AD75" s="108" t="s">
        <v>103</v>
      </c>
      <c r="AE75" s="126">
        <f t="shared" si="40"/>
        <v>34.339080459770116</v>
      </c>
      <c r="AF75" s="126">
        <f t="shared" si="41"/>
        <v>38.032454361054768</v>
      </c>
      <c r="AG75" s="126">
        <f t="shared" si="42"/>
        <v>31.03448275862069</v>
      </c>
      <c r="AH75" s="150"/>
      <c r="AI75" s="126">
        <f t="shared" si="43"/>
        <v>42.748091603053432</v>
      </c>
      <c r="AJ75" s="126">
        <f t="shared" si="44"/>
        <v>44.976076555023923</v>
      </c>
      <c r="AK75" s="126">
        <f t="shared" si="45"/>
        <v>40.217391304347828</v>
      </c>
      <c r="AL75" s="166"/>
      <c r="AM75" s="126">
        <f t="shared" si="46"/>
        <v>46.666666666666664</v>
      </c>
      <c r="AN75" s="126">
        <f t="shared" si="47"/>
        <v>47.549019607843135</v>
      </c>
      <c r="AO75" s="126">
        <f t="shared" si="48"/>
        <v>45.698924731182792</v>
      </c>
      <c r="AP75" s="166"/>
      <c r="AQ75" s="126">
        <f t="shared" si="49"/>
        <v>31.134564643799472</v>
      </c>
      <c r="AR75" s="126">
        <f t="shared" si="50"/>
        <v>33.333333333333329</v>
      </c>
      <c r="AS75" s="126">
        <f t="shared" si="51"/>
        <v>29.596412556053814</v>
      </c>
      <c r="AT75" s="166"/>
      <c r="AU75" s="126">
        <f t="shared" si="52"/>
        <v>33.267326732673268</v>
      </c>
      <c r="AV75" s="126">
        <f t="shared" si="53"/>
        <v>37.668161434977577</v>
      </c>
      <c r="AW75" s="126">
        <f t="shared" si="54"/>
        <v>29.787234042553191</v>
      </c>
      <c r="AX75" s="166"/>
      <c r="AY75" s="126">
        <f t="shared" si="55"/>
        <v>19.239904988123516</v>
      </c>
      <c r="AZ75" s="126">
        <f t="shared" si="56"/>
        <v>24.742268041237114</v>
      </c>
      <c r="BA75" s="126">
        <f t="shared" si="57"/>
        <v>14.537444933920703</v>
      </c>
      <c r="BB75" s="150"/>
      <c r="BC75" s="229">
        <v>0</v>
      </c>
      <c r="BD75" s="229">
        <v>0</v>
      </c>
      <c r="BE75" s="229">
        <v>0</v>
      </c>
    </row>
    <row r="76" spans="1:62" s="166" customFormat="1" ht="15" customHeight="1" x14ac:dyDescent="0.2">
      <c r="A76" s="108" t="s">
        <v>104</v>
      </c>
      <c r="B76" s="272">
        <v>609</v>
      </c>
      <c r="C76" s="272">
        <v>300</v>
      </c>
      <c r="D76" s="272">
        <v>309</v>
      </c>
      <c r="E76" s="272"/>
      <c r="F76" s="272">
        <v>82</v>
      </c>
      <c r="G76" s="272">
        <v>46</v>
      </c>
      <c r="H76" s="272">
        <v>36</v>
      </c>
      <c r="I76" s="272"/>
      <c r="J76" s="272">
        <v>84</v>
      </c>
      <c r="K76" s="272">
        <v>44</v>
      </c>
      <c r="L76" s="272">
        <v>40</v>
      </c>
      <c r="M76" s="272"/>
      <c r="N76" s="272">
        <v>72</v>
      </c>
      <c r="O76" s="272">
        <v>33</v>
      </c>
      <c r="P76" s="272">
        <v>39</v>
      </c>
      <c r="Q76" s="272"/>
      <c r="R76" s="272">
        <v>223</v>
      </c>
      <c r="S76" s="272">
        <v>117</v>
      </c>
      <c r="T76" s="272">
        <v>106</v>
      </c>
      <c r="U76" s="272"/>
      <c r="V76" s="272">
        <v>148</v>
      </c>
      <c r="W76" s="272">
        <v>60</v>
      </c>
      <c r="X76" s="272">
        <v>88</v>
      </c>
      <c r="Y76" s="172"/>
      <c r="Z76" s="172">
        <v>0</v>
      </c>
      <c r="AA76" s="172">
        <v>0</v>
      </c>
      <c r="AB76" s="172">
        <v>0</v>
      </c>
      <c r="AD76" s="108" t="s">
        <v>104</v>
      </c>
      <c r="AE76" s="126">
        <f t="shared" si="40"/>
        <v>46.031746031746032</v>
      </c>
      <c r="AF76" s="126">
        <f t="shared" si="41"/>
        <v>49.423393739703457</v>
      </c>
      <c r="AG76" s="126">
        <f t="shared" si="42"/>
        <v>43.156424581005588</v>
      </c>
      <c r="AH76" s="150"/>
      <c r="AI76" s="126">
        <f t="shared" si="43"/>
        <v>46.067415730337082</v>
      </c>
      <c r="AJ76" s="126">
        <f t="shared" si="44"/>
        <v>56.09756097560976</v>
      </c>
      <c r="AK76" s="126">
        <f t="shared" si="45"/>
        <v>37.5</v>
      </c>
      <c r="AM76" s="126">
        <f t="shared" si="46"/>
        <v>48</v>
      </c>
      <c r="AN76" s="126">
        <f t="shared" si="47"/>
        <v>50</v>
      </c>
      <c r="AO76" s="126">
        <f t="shared" si="48"/>
        <v>45.977011494252871</v>
      </c>
      <c r="AQ76" s="126">
        <f t="shared" si="49"/>
        <v>29.75206611570248</v>
      </c>
      <c r="AR76" s="126">
        <f t="shared" si="50"/>
        <v>28.695652173913043</v>
      </c>
      <c r="AS76" s="126">
        <f t="shared" si="51"/>
        <v>30.708661417322837</v>
      </c>
      <c r="AU76" s="126">
        <f t="shared" si="52"/>
        <v>55.334987593052112</v>
      </c>
      <c r="AV76" s="126">
        <f t="shared" si="53"/>
        <v>62.566844919786092</v>
      </c>
      <c r="AW76" s="126">
        <f t="shared" si="54"/>
        <v>49.074074074074076</v>
      </c>
      <c r="AY76" s="126">
        <f t="shared" si="55"/>
        <v>45.53846153846154</v>
      </c>
      <c r="AZ76" s="126">
        <f t="shared" si="56"/>
        <v>44.444444444444443</v>
      </c>
      <c r="BA76" s="126">
        <f t="shared" si="57"/>
        <v>46.315789473684212</v>
      </c>
      <c r="BB76" s="150"/>
      <c r="BC76" s="229">
        <v>0</v>
      </c>
      <c r="BD76" s="229">
        <v>0</v>
      </c>
      <c r="BE76" s="229">
        <v>0</v>
      </c>
      <c r="BF76" s="134"/>
      <c r="BG76" s="134"/>
      <c r="BH76" s="134"/>
      <c r="BI76" s="134"/>
    </row>
    <row r="77" spans="1:62" ht="15" customHeight="1" thickBot="1" x14ac:dyDescent="0.25">
      <c r="A77" s="108" t="s">
        <v>164</v>
      </c>
      <c r="B77" s="272">
        <v>138</v>
      </c>
      <c r="C77" s="272">
        <v>78</v>
      </c>
      <c r="D77" s="272">
        <v>60</v>
      </c>
      <c r="E77" s="272"/>
      <c r="F77" s="272">
        <v>39</v>
      </c>
      <c r="G77" s="272">
        <v>27</v>
      </c>
      <c r="H77" s="272">
        <v>12</v>
      </c>
      <c r="I77" s="272"/>
      <c r="J77" s="272">
        <v>20</v>
      </c>
      <c r="K77" s="272">
        <v>12</v>
      </c>
      <c r="L77" s="272">
        <v>8</v>
      </c>
      <c r="M77" s="272"/>
      <c r="N77" s="272">
        <v>20</v>
      </c>
      <c r="O77" s="272">
        <v>11</v>
      </c>
      <c r="P77" s="272">
        <v>9</v>
      </c>
      <c r="Q77" s="272"/>
      <c r="R77" s="272">
        <v>41</v>
      </c>
      <c r="S77" s="272">
        <v>20</v>
      </c>
      <c r="T77" s="272">
        <v>21</v>
      </c>
      <c r="U77" s="272"/>
      <c r="V77" s="272">
        <v>18</v>
      </c>
      <c r="W77" s="272">
        <v>8</v>
      </c>
      <c r="X77" s="272">
        <v>10</v>
      </c>
      <c r="Y77" s="121"/>
      <c r="Z77" s="121">
        <v>0</v>
      </c>
      <c r="AA77" s="121">
        <v>0</v>
      </c>
      <c r="AB77" s="121">
        <v>0</v>
      </c>
      <c r="AD77" s="108" t="s">
        <v>164</v>
      </c>
      <c r="AE77" s="126">
        <f t="shared" si="40"/>
        <v>74.193548387096769</v>
      </c>
      <c r="AF77" s="126">
        <f t="shared" si="41"/>
        <v>81.25</v>
      </c>
      <c r="AG77" s="126">
        <f t="shared" si="42"/>
        <v>66.666666666666657</v>
      </c>
      <c r="AH77" s="211"/>
      <c r="AI77" s="126">
        <f t="shared" si="43"/>
        <v>84.782608695652172</v>
      </c>
      <c r="AJ77" s="126">
        <f t="shared" si="44"/>
        <v>96.428571428571431</v>
      </c>
      <c r="AK77" s="126">
        <f t="shared" si="45"/>
        <v>66.666666666666657</v>
      </c>
      <c r="AL77" s="122"/>
      <c r="AM77" s="126">
        <f t="shared" si="46"/>
        <v>64.516129032258064</v>
      </c>
      <c r="AN77" s="126">
        <f t="shared" si="47"/>
        <v>75</v>
      </c>
      <c r="AO77" s="126">
        <f t="shared" si="48"/>
        <v>53.333333333333336</v>
      </c>
      <c r="AP77" s="122"/>
      <c r="AQ77" s="126">
        <f t="shared" si="49"/>
        <v>76.923076923076934</v>
      </c>
      <c r="AR77" s="126">
        <f t="shared" si="50"/>
        <v>84.615384615384613</v>
      </c>
      <c r="AS77" s="126">
        <f t="shared" si="51"/>
        <v>69.230769230769226</v>
      </c>
      <c r="AT77" s="122"/>
      <c r="AU77" s="126">
        <f t="shared" si="52"/>
        <v>85.416666666666657</v>
      </c>
      <c r="AV77" s="126">
        <f t="shared" si="53"/>
        <v>83.333333333333343</v>
      </c>
      <c r="AW77" s="126">
        <f t="shared" si="54"/>
        <v>87.5</v>
      </c>
      <c r="AX77" s="122"/>
      <c r="AY77" s="126">
        <f t="shared" si="55"/>
        <v>51.428571428571423</v>
      </c>
      <c r="AZ77" s="126">
        <f t="shared" si="56"/>
        <v>53.333333333333336</v>
      </c>
      <c r="BA77" s="126">
        <f t="shared" si="57"/>
        <v>50</v>
      </c>
      <c r="BB77" s="211"/>
      <c r="BC77" s="232">
        <v>0</v>
      </c>
      <c r="BD77" s="232">
        <v>0</v>
      </c>
      <c r="BE77" s="232">
        <v>0</v>
      </c>
    </row>
    <row r="78" spans="1:62" s="102" customFormat="1" ht="15" customHeight="1" x14ac:dyDescent="0.2">
      <c r="A78" s="317" t="s">
        <v>256</v>
      </c>
      <c r="B78" s="317"/>
      <c r="C78" s="317"/>
      <c r="D78" s="317"/>
      <c r="E78" s="317"/>
      <c r="F78" s="317"/>
      <c r="G78" s="317"/>
      <c r="H78" s="317"/>
      <c r="I78" s="317"/>
      <c r="J78" s="317"/>
      <c r="K78" s="317"/>
      <c r="L78" s="317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  <c r="AA78" s="317"/>
      <c r="AB78" s="317"/>
      <c r="AD78" s="317" t="s">
        <v>256</v>
      </c>
      <c r="AE78" s="317"/>
      <c r="AF78" s="317"/>
      <c r="AG78" s="317"/>
      <c r="AH78" s="317"/>
      <c r="AI78" s="317"/>
      <c r="AJ78" s="317"/>
      <c r="AK78" s="317"/>
      <c r="AL78" s="317"/>
      <c r="AM78" s="317"/>
      <c r="AN78" s="317"/>
      <c r="AO78" s="317"/>
      <c r="AP78" s="317"/>
      <c r="AQ78" s="317"/>
      <c r="AR78" s="317"/>
      <c r="AS78" s="317"/>
      <c r="AT78" s="317"/>
      <c r="AU78" s="317"/>
      <c r="AV78" s="317"/>
      <c r="AW78" s="317"/>
      <c r="AX78" s="317"/>
      <c r="AY78" s="317"/>
      <c r="AZ78" s="317"/>
      <c r="BA78" s="317"/>
      <c r="BB78" s="317"/>
      <c r="BC78" s="317"/>
      <c r="BD78" s="317"/>
      <c r="BE78" s="317"/>
      <c r="BF78" s="96"/>
      <c r="BG78" s="96"/>
      <c r="BH78" s="96"/>
      <c r="BI78" s="96"/>
      <c r="BJ78" s="96"/>
    </row>
    <row r="79" spans="1:62" s="102" customFormat="1" ht="15" customHeight="1" x14ac:dyDescent="0.2">
      <c r="A79" s="318" t="s">
        <v>242</v>
      </c>
      <c r="B79" s="318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18"/>
      <c r="W79" s="318"/>
      <c r="X79" s="318"/>
      <c r="Y79" s="318"/>
      <c r="Z79" s="318"/>
      <c r="AA79" s="318"/>
      <c r="AB79" s="318"/>
      <c r="AD79" s="318" t="s">
        <v>242</v>
      </c>
      <c r="AE79" s="318"/>
      <c r="AF79" s="318"/>
      <c r="AG79" s="318"/>
      <c r="AH79" s="318"/>
      <c r="AI79" s="318"/>
      <c r="AJ79" s="318"/>
      <c r="AK79" s="318"/>
      <c r="AL79" s="318"/>
      <c r="AM79" s="318"/>
      <c r="AN79" s="318"/>
      <c r="AO79" s="318"/>
      <c r="AP79" s="318"/>
      <c r="AQ79" s="318"/>
      <c r="AR79" s="318"/>
      <c r="AS79" s="318"/>
      <c r="AT79" s="318"/>
      <c r="AU79" s="318"/>
      <c r="AV79" s="318"/>
      <c r="AW79" s="318"/>
      <c r="AX79" s="318"/>
      <c r="AY79" s="318"/>
      <c r="AZ79" s="318"/>
      <c r="BA79" s="318"/>
      <c r="BB79" s="318"/>
      <c r="BC79" s="318"/>
      <c r="BD79" s="318"/>
      <c r="BE79" s="318"/>
      <c r="BF79" s="96"/>
      <c r="BG79" s="96"/>
      <c r="BH79" s="96"/>
      <c r="BI79" s="96"/>
      <c r="BJ79" s="96"/>
    </row>
  </sheetData>
  <mergeCells count="68">
    <mergeCell ref="A49:AB49"/>
    <mergeCell ref="AD49:BE49"/>
    <mergeCell ref="A46:AB46"/>
    <mergeCell ref="AD46:BE46"/>
    <mergeCell ref="A47:AB47"/>
    <mergeCell ref="AD47:BE47"/>
    <mergeCell ref="A48:AB48"/>
    <mergeCell ref="AD48:BE48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79:AB79"/>
    <mergeCell ref="AD79:BE79"/>
    <mergeCell ref="BC51:BE51"/>
    <mergeCell ref="A51:A52"/>
    <mergeCell ref="B51:D51"/>
    <mergeCell ref="F51:H51"/>
    <mergeCell ref="J51:L51"/>
    <mergeCell ref="N51:P51"/>
    <mergeCell ref="R51:T51"/>
    <mergeCell ref="V51:X51"/>
    <mergeCell ref="Z51:AB51"/>
    <mergeCell ref="AD51:AD52"/>
    <mergeCell ref="AE51:AG51"/>
    <mergeCell ref="AI51:AK51"/>
    <mergeCell ref="AM51:AO51"/>
    <mergeCell ref="AQ51:AS51"/>
    <mergeCell ref="F10:H10"/>
    <mergeCell ref="J10:L10"/>
    <mergeCell ref="N10:P10"/>
    <mergeCell ref="A78:AB78"/>
    <mergeCell ref="AD78:BE78"/>
    <mergeCell ref="AU51:AW51"/>
    <mergeCell ref="AY51:BA51"/>
    <mergeCell ref="AI10:AK10"/>
    <mergeCell ref="AM10:AO10"/>
    <mergeCell ref="AQ10:AS10"/>
    <mergeCell ref="AU10:AW10"/>
    <mergeCell ref="AY10:BA10"/>
    <mergeCell ref="A44:AB44"/>
    <mergeCell ref="AD44:BE44"/>
    <mergeCell ref="A45:AB45"/>
    <mergeCell ref="AD45:BE45"/>
    <mergeCell ref="Z1:AA2"/>
    <mergeCell ref="AA40:AB41"/>
    <mergeCell ref="BG1:BH2"/>
    <mergeCell ref="BG40:BH41"/>
    <mergeCell ref="A37:AB37"/>
    <mergeCell ref="AD37:BE37"/>
    <mergeCell ref="A38:AB38"/>
    <mergeCell ref="AD38:BE38"/>
    <mergeCell ref="BC10:BE10"/>
    <mergeCell ref="R10:T10"/>
    <mergeCell ref="V10:X10"/>
    <mergeCell ref="Z10:AB10"/>
    <mergeCell ref="AD10:AD11"/>
    <mergeCell ref="AE10:AG10"/>
    <mergeCell ref="A10:A11"/>
    <mergeCell ref="B10:D10"/>
  </mergeCells>
  <hyperlinks>
    <hyperlink ref="AD1" r:id="rId1" location="INDICE!A1" display="INDICE"/>
    <hyperlink ref="Z1" r:id="rId2" location="INDICE!A1"/>
    <hyperlink ref="Z1:AA2" location="INDICE!A1" display="INDICE"/>
    <hyperlink ref="AA40" r:id="rId3" location="INDICE!A1"/>
    <hyperlink ref="AA40:AB41" location="INDICE!A1" display="INDICE"/>
    <hyperlink ref="BG1" r:id="rId4" location="INDICE!A1"/>
    <hyperlink ref="BG1:BH2" location="INDICE!A1" display="INDICE"/>
    <hyperlink ref="BG40" r:id="rId5" location="INDICE!A1"/>
    <hyperlink ref="BG40:BH41" location="INDICE!A1" display="INDICE"/>
  </hyperlinks>
  <printOptions horizontalCentered="1"/>
  <pageMargins left="0.59055118110236227" right="0.59055118110236227" top="0.59055118110236227" bottom="0.98425196850393704" header="0" footer="0"/>
  <pageSetup scale="80" orientation="landscape" r:id="rId6"/>
  <headerFooter alignWithMargins="0"/>
  <rowBreaks count="1" manualBreakCount="1">
    <brk id="4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6.28515625" style="108" customWidth="1"/>
    <col min="2" max="4" width="7.5703125" style="108" customWidth="1"/>
    <col min="5" max="5" width="1.7109375" style="108" customWidth="1"/>
    <col min="6" max="8" width="7.140625" style="108" customWidth="1"/>
    <col min="9" max="9" width="1.7109375" style="108" customWidth="1"/>
    <col min="10" max="12" width="7.140625" style="108" customWidth="1"/>
    <col min="13" max="13" width="1.7109375" style="108" customWidth="1"/>
    <col min="14" max="16" width="7.140625" style="108" customWidth="1"/>
    <col min="17" max="17" width="1.7109375" style="108" customWidth="1"/>
    <col min="18" max="20" width="6.42578125" style="108" customWidth="1"/>
    <col min="21" max="21" width="1.7109375" style="108" customWidth="1"/>
    <col min="22" max="24" width="7" style="108" customWidth="1"/>
    <col min="25" max="25" width="1.7109375" style="108" customWidth="1"/>
    <col min="26" max="28" width="7.28515625" style="108" customWidth="1"/>
    <col min="29" max="33" width="8.7109375" style="171" customWidth="1"/>
    <col min="34" max="256" width="11.42578125" style="171"/>
    <col min="257" max="257" width="21.42578125" style="171" customWidth="1"/>
    <col min="258" max="258" width="8.42578125" style="171" customWidth="1"/>
    <col min="259" max="259" width="8.140625" style="171" customWidth="1"/>
    <col min="260" max="260" width="7.5703125" style="171" customWidth="1"/>
    <col min="261" max="261" width="1.7109375" style="171" customWidth="1"/>
    <col min="262" max="264" width="6.7109375" style="171" customWidth="1"/>
    <col min="265" max="265" width="1.7109375" style="171" customWidth="1"/>
    <col min="266" max="268" width="6.7109375" style="171" customWidth="1"/>
    <col min="269" max="269" width="1.7109375" style="171" customWidth="1"/>
    <col min="270" max="272" width="6.7109375" style="171" customWidth="1"/>
    <col min="273" max="273" width="1.7109375" style="171" customWidth="1"/>
    <col min="274" max="276" width="6.7109375" style="171" customWidth="1"/>
    <col min="277" max="277" width="1.7109375" style="171" customWidth="1"/>
    <col min="278" max="280" width="6.7109375" style="171" customWidth="1"/>
    <col min="281" max="281" width="1.7109375" style="171" customWidth="1"/>
    <col min="282" max="284" width="6.7109375" style="171" customWidth="1"/>
    <col min="285" max="512" width="11.42578125" style="171"/>
    <col min="513" max="513" width="21.42578125" style="171" customWidth="1"/>
    <col min="514" max="514" width="8.42578125" style="171" customWidth="1"/>
    <col min="515" max="515" width="8.140625" style="171" customWidth="1"/>
    <col min="516" max="516" width="7.5703125" style="171" customWidth="1"/>
    <col min="517" max="517" width="1.7109375" style="171" customWidth="1"/>
    <col min="518" max="520" width="6.7109375" style="171" customWidth="1"/>
    <col min="521" max="521" width="1.7109375" style="171" customWidth="1"/>
    <col min="522" max="524" width="6.7109375" style="171" customWidth="1"/>
    <col min="525" max="525" width="1.7109375" style="171" customWidth="1"/>
    <col min="526" max="528" width="6.7109375" style="171" customWidth="1"/>
    <col min="529" max="529" width="1.7109375" style="171" customWidth="1"/>
    <col min="530" max="532" width="6.7109375" style="171" customWidth="1"/>
    <col min="533" max="533" width="1.7109375" style="171" customWidth="1"/>
    <col min="534" max="536" width="6.7109375" style="171" customWidth="1"/>
    <col min="537" max="537" width="1.7109375" style="171" customWidth="1"/>
    <col min="538" max="540" width="6.7109375" style="171" customWidth="1"/>
    <col min="541" max="768" width="11.42578125" style="171"/>
    <col min="769" max="769" width="21.42578125" style="171" customWidth="1"/>
    <col min="770" max="770" width="8.42578125" style="171" customWidth="1"/>
    <col min="771" max="771" width="8.140625" style="171" customWidth="1"/>
    <col min="772" max="772" width="7.5703125" style="171" customWidth="1"/>
    <col min="773" max="773" width="1.7109375" style="171" customWidth="1"/>
    <col min="774" max="776" width="6.7109375" style="171" customWidth="1"/>
    <col min="777" max="777" width="1.7109375" style="171" customWidth="1"/>
    <col min="778" max="780" width="6.7109375" style="171" customWidth="1"/>
    <col min="781" max="781" width="1.7109375" style="171" customWidth="1"/>
    <col min="782" max="784" width="6.7109375" style="171" customWidth="1"/>
    <col min="785" max="785" width="1.7109375" style="171" customWidth="1"/>
    <col min="786" max="788" width="6.7109375" style="171" customWidth="1"/>
    <col min="789" max="789" width="1.7109375" style="171" customWidth="1"/>
    <col min="790" max="792" width="6.7109375" style="171" customWidth="1"/>
    <col min="793" max="793" width="1.7109375" style="171" customWidth="1"/>
    <col min="794" max="796" width="6.7109375" style="171" customWidth="1"/>
    <col min="797" max="1024" width="11.42578125" style="171"/>
    <col min="1025" max="1025" width="21.42578125" style="171" customWidth="1"/>
    <col min="1026" max="1026" width="8.42578125" style="171" customWidth="1"/>
    <col min="1027" max="1027" width="8.140625" style="171" customWidth="1"/>
    <col min="1028" max="1028" width="7.5703125" style="171" customWidth="1"/>
    <col min="1029" max="1029" width="1.7109375" style="171" customWidth="1"/>
    <col min="1030" max="1032" width="6.7109375" style="171" customWidth="1"/>
    <col min="1033" max="1033" width="1.7109375" style="171" customWidth="1"/>
    <col min="1034" max="1036" width="6.7109375" style="171" customWidth="1"/>
    <col min="1037" max="1037" width="1.7109375" style="171" customWidth="1"/>
    <col min="1038" max="1040" width="6.7109375" style="171" customWidth="1"/>
    <col min="1041" max="1041" width="1.7109375" style="171" customWidth="1"/>
    <col min="1042" max="1044" width="6.7109375" style="171" customWidth="1"/>
    <col min="1045" max="1045" width="1.7109375" style="171" customWidth="1"/>
    <col min="1046" max="1048" width="6.7109375" style="171" customWidth="1"/>
    <col min="1049" max="1049" width="1.7109375" style="171" customWidth="1"/>
    <col min="1050" max="1052" width="6.7109375" style="171" customWidth="1"/>
    <col min="1053" max="1280" width="11.42578125" style="171"/>
    <col min="1281" max="1281" width="21.42578125" style="171" customWidth="1"/>
    <col min="1282" max="1282" width="8.42578125" style="171" customWidth="1"/>
    <col min="1283" max="1283" width="8.140625" style="171" customWidth="1"/>
    <col min="1284" max="1284" width="7.5703125" style="171" customWidth="1"/>
    <col min="1285" max="1285" width="1.7109375" style="171" customWidth="1"/>
    <col min="1286" max="1288" width="6.7109375" style="171" customWidth="1"/>
    <col min="1289" max="1289" width="1.7109375" style="171" customWidth="1"/>
    <col min="1290" max="1292" width="6.7109375" style="171" customWidth="1"/>
    <col min="1293" max="1293" width="1.7109375" style="171" customWidth="1"/>
    <col min="1294" max="1296" width="6.7109375" style="171" customWidth="1"/>
    <col min="1297" max="1297" width="1.7109375" style="171" customWidth="1"/>
    <col min="1298" max="1300" width="6.7109375" style="171" customWidth="1"/>
    <col min="1301" max="1301" width="1.7109375" style="171" customWidth="1"/>
    <col min="1302" max="1304" width="6.7109375" style="171" customWidth="1"/>
    <col min="1305" max="1305" width="1.7109375" style="171" customWidth="1"/>
    <col min="1306" max="1308" width="6.7109375" style="171" customWidth="1"/>
    <col min="1309" max="1536" width="11.42578125" style="171"/>
    <col min="1537" max="1537" width="21.42578125" style="171" customWidth="1"/>
    <col min="1538" max="1538" width="8.42578125" style="171" customWidth="1"/>
    <col min="1539" max="1539" width="8.140625" style="171" customWidth="1"/>
    <col min="1540" max="1540" width="7.5703125" style="171" customWidth="1"/>
    <col min="1541" max="1541" width="1.7109375" style="171" customWidth="1"/>
    <col min="1542" max="1544" width="6.7109375" style="171" customWidth="1"/>
    <col min="1545" max="1545" width="1.7109375" style="171" customWidth="1"/>
    <col min="1546" max="1548" width="6.7109375" style="171" customWidth="1"/>
    <col min="1549" max="1549" width="1.7109375" style="171" customWidth="1"/>
    <col min="1550" max="1552" width="6.7109375" style="171" customWidth="1"/>
    <col min="1553" max="1553" width="1.7109375" style="171" customWidth="1"/>
    <col min="1554" max="1556" width="6.7109375" style="171" customWidth="1"/>
    <col min="1557" max="1557" width="1.7109375" style="171" customWidth="1"/>
    <col min="1558" max="1560" width="6.7109375" style="171" customWidth="1"/>
    <col min="1561" max="1561" width="1.7109375" style="171" customWidth="1"/>
    <col min="1562" max="1564" width="6.7109375" style="171" customWidth="1"/>
    <col min="1565" max="1792" width="11.42578125" style="171"/>
    <col min="1793" max="1793" width="21.42578125" style="171" customWidth="1"/>
    <col min="1794" max="1794" width="8.42578125" style="171" customWidth="1"/>
    <col min="1795" max="1795" width="8.140625" style="171" customWidth="1"/>
    <col min="1796" max="1796" width="7.5703125" style="171" customWidth="1"/>
    <col min="1797" max="1797" width="1.7109375" style="171" customWidth="1"/>
    <col min="1798" max="1800" width="6.7109375" style="171" customWidth="1"/>
    <col min="1801" max="1801" width="1.7109375" style="171" customWidth="1"/>
    <col min="1802" max="1804" width="6.7109375" style="171" customWidth="1"/>
    <col min="1805" max="1805" width="1.7109375" style="171" customWidth="1"/>
    <col min="1806" max="1808" width="6.7109375" style="171" customWidth="1"/>
    <col min="1809" max="1809" width="1.7109375" style="171" customWidth="1"/>
    <col min="1810" max="1812" width="6.7109375" style="171" customWidth="1"/>
    <col min="1813" max="1813" width="1.7109375" style="171" customWidth="1"/>
    <col min="1814" max="1816" width="6.7109375" style="171" customWidth="1"/>
    <col min="1817" max="1817" width="1.7109375" style="171" customWidth="1"/>
    <col min="1818" max="1820" width="6.7109375" style="171" customWidth="1"/>
    <col min="1821" max="2048" width="11.42578125" style="171"/>
    <col min="2049" max="2049" width="21.42578125" style="171" customWidth="1"/>
    <col min="2050" max="2050" width="8.42578125" style="171" customWidth="1"/>
    <col min="2051" max="2051" width="8.140625" style="171" customWidth="1"/>
    <col min="2052" max="2052" width="7.5703125" style="171" customWidth="1"/>
    <col min="2053" max="2053" width="1.7109375" style="171" customWidth="1"/>
    <col min="2054" max="2056" width="6.7109375" style="171" customWidth="1"/>
    <col min="2057" max="2057" width="1.7109375" style="171" customWidth="1"/>
    <col min="2058" max="2060" width="6.7109375" style="171" customWidth="1"/>
    <col min="2061" max="2061" width="1.7109375" style="171" customWidth="1"/>
    <col min="2062" max="2064" width="6.7109375" style="171" customWidth="1"/>
    <col min="2065" max="2065" width="1.7109375" style="171" customWidth="1"/>
    <col min="2066" max="2068" width="6.7109375" style="171" customWidth="1"/>
    <col min="2069" max="2069" width="1.7109375" style="171" customWidth="1"/>
    <col min="2070" max="2072" width="6.7109375" style="171" customWidth="1"/>
    <col min="2073" max="2073" width="1.7109375" style="171" customWidth="1"/>
    <col min="2074" max="2076" width="6.7109375" style="171" customWidth="1"/>
    <col min="2077" max="2304" width="11.42578125" style="171"/>
    <col min="2305" max="2305" width="21.42578125" style="171" customWidth="1"/>
    <col min="2306" max="2306" width="8.42578125" style="171" customWidth="1"/>
    <col min="2307" max="2307" width="8.140625" style="171" customWidth="1"/>
    <col min="2308" max="2308" width="7.5703125" style="171" customWidth="1"/>
    <col min="2309" max="2309" width="1.7109375" style="171" customWidth="1"/>
    <col min="2310" max="2312" width="6.7109375" style="171" customWidth="1"/>
    <col min="2313" max="2313" width="1.7109375" style="171" customWidth="1"/>
    <col min="2314" max="2316" width="6.7109375" style="171" customWidth="1"/>
    <col min="2317" max="2317" width="1.7109375" style="171" customWidth="1"/>
    <col min="2318" max="2320" width="6.7109375" style="171" customWidth="1"/>
    <col min="2321" max="2321" width="1.7109375" style="171" customWidth="1"/>
    <col min="2322" max="2324" width="6.7109375" style="171" customWidth="1"/>
    <col min="2325" max="2325" width="1.7109375" style="171" customWidth="1"/>
    <col min="2326" max="2328" width="6.7109375" style="171" customWidth="1"/>
    <col min="2329" max="2329" width="1.7109375" style="171" customWidth="1"/>
    <col min="2330" max="2332" width="6.7109375" style="171" customWidth="1"/>
    <col min="2333" max="2560" width="11.42578125" style="171"/>
    <col min="2561" max="2561" width="21.42578125" style="171" customWidth="1"/>
    <col min="2562" max="2562" width="8.42578125" style="171" customWidth="1"/>
    <col min="2563" max="2563" width="8.140625" style="171" customWidth="1"/>
    <col min="2564" max="2564" width="7.5703125" style="171" customWidth="1"/>
    <col min="2565" max="2565" width="1.7109375" style="171" customWidth="1"/>
    <col min="2566" max="2568" width="6.7109375" style="171" customWidth="1"/>
    <col min="2569" max="2569" width="1.7109375" style="171" customWidth="1"/>
    <col min="2570" max="2572" width="6.7109375" style="171" customWidth="1"/>
    <col min="2573" max="2573" width="1.7109375" style="171" customWidth="1"/>
    <col min="2574" max="2576" width="6.7109375" style="171" customWidth="1"/>
    <col min="2577" max="2577" width="1.7109375" style="171" customWidth="1"/>
    <col min="2578" max="2580" width="6.7109375" style="171" customWidth="1"/>
    <col min="2581" max="2581" width="1.7109375" style="171" customWidth="1"/>
    <col min="2582" max="2584" width="6.7109375" style="171" customWidth="1"/>
    <col min="2585" max="2585" width="1.7109375" style="171" customWidth="1"/>
    <col min="2586" max="2588" width="6.7109375" style="171" customWidth="1"/>
    <col min="2589" max="2816" width="11.42578125" style="171"/>
    <col min="2817" max="2817" width="21.42578125" style="171" customWidth="1"/>
    <col min="2818" max="2818" width="8.42578125" style="171" customWidth="1"/>
    <col min="2819" max="2819" width="8.140625" style="171" customWidth="1"/>
    <col min="2820" max="2820" width="7.5703125" style="171" customWidth="1"/>
    <col min="2821" max="2821" width="1.7109375" style="171" customWidth="1"/>
    <col min="2822" max="2824" width="6.7109375" style="171" customWidth="1"/>
    <col min="2825" max="2825" width="1.7109375" style="171" customWidth="1"/>
    <col min="2826" max="2828" width="6.7109375" style="171" customWidth="1"/>
    <col min="2829" max="2829" width="1.7109375" style="171" customWidth="1"/>
    <col min="2830" max="2832" width="6.7109375" style="171" customWidth="1"/>
    <col min="2833" max="2833" width="1.7109375" style="171" customWidth="1"/>
    <col min="2834" max="2836" width="6.7109375" style="171" customWidth="1"/>
    <col min="2837" max="2837" width="1.7109375" style="171" customWidth="1"/>
    <col min="2838" max="2840" width="6.7109375" style="171" customWidth="1"/>
    <col min="2841" max="2841" width="1.7109375" style="171" customWidth="1"/>
    <col min="2842" max="2844" width="6.7109375" style="171" customWidth="1"/>
    <col min="2845" max="3072" width="11.42578125" style="171"/>
    <col min="3073" max="3073" width="21.42578125" style="171" customWidth="1"/>
    <col min="3074" max="3074" width="8.42578125" style="171" customWidth="1"/>
    <col min="3075" max="3075" width="8.140625" style="171" customWidth="1"/>
    <col min="3076" max="3076" width="7.5703125" style="171" customWidth="1"/>
    <col min="3077" max="3077" width="1.7109375" style="171" customWidth="1"/>
    <col min="3078" max="3080" width="6.7109375" style="171" customWidth="1"/>
    <col min="3081" max="3081" width="1.7109375" style="171" customWidth="1"/>
    <col min="3082" max="3084" width="6.7109375" style="171" customWidth="1"/>
    <col min="3085" max="3085" width="1.7109375" style="171" customWidth="1"/>
    <col min="3086" max="3088" width="6.7109375" style="171" customWidth="1"/>
    <col min="3089" max="3089" width="1.7109375" style="171" customWidth="1"/>
    <col min="3090" max="3092" width="6.7109375" style="171" customWidth="1"/>
    <col min="3093" max="3093" width="1.7109375" style="171" customWidth="1"/>
    <col min="3094" max="3096" width="6.7109375" style="171" customWidth="1"/>
    <col min="3097" max="3097" width="1.7109375" style="171" customWidth="1"/>
    <col min="3098" max="3100" width="6.7109375" style="171" customWidth="1"/>
    <col min="3101" max="3328" width="11.42578125" style="171"/>
    <col min="3329" max="3329" width="21.42578125" style="171" customWidth="1"/>
    <col min="3330" max="3330" width="8.42578125" style="171" customWidth="1"/>
    <col min="3331" max="3331" width="8.140625" style="171" customWidth="1"/>
    <col min="3332" max="3332" width="7.5703125" style="171" customWidth="1"/>
    <col min="3333" max="3333" width="1.7109375" style="171" customWidth="1"/>
    <col min="3334" max="3336" width="6.7109375" style="171" customWidth="1"/>
    <col min="3337" max="3337" width="1.7109375" style="171" customWidth="1"/>
    <col min="3338" max="3340" width="6.7109375" style="171" customWidth="1"/>
    <col min="3341" max="3341" width="1.7109375" style="171" customWidth="1"/>
    <col min="3342" max="3344" width="6.7109375" style="171" customWidth="1"/>
    <col min="3345" max="3345" width="1.7109375" style="171" customWidth="1"/>
    <col min="3346" max="3348" width="6.7109375" style="171" customWidth="1"/>
    <col min="3349" max="3349" width="1.7109375" style="171" customWidth="1"/>
    <col min="3350" max="3352" width="6.7109375" style="171" customWidth="1"/>
    <col min="3353" max="3353" width="1.7109375" style="171" customWidth="1"/>
    <col min="3354" max="3356" width="6.7109375" style="171" customWidth="1"/>
    <col min="3357" max="3584" width="11.42578125" style="171"/>
    <col min="3585" max="3585" width="21.42578125" style="171" customWidth="1"/>
    <col min="3586" max="3586" width="8.42578125" style="171" customWidth="1"/>
    <col min="3587" max="3587" width="8.140625" style="171" customWidth="1"/>
    <col min="3588" max="3588" width="7.5703125" style="171" customWidth="1"/>
    <col min="3589" max="3589" width="1.7109375" style="171" customWidth="1"/>
    <col min="3590" max="3592" width="6.7109375" style="171" customWidth="1"/>
    <col min="3593" max="3593" width="1.7109375" style="171" customWidth="1"/>
    <col min="3594" max="3596" width="6.7109375" style="171" customWidth="1"/>
    <col min="3597" max="3597" width="1.7109375" style="171" customWidth="1"/>
    <col min="3598" max="3600" width="6.7109375" style="171" customWidth="1"/>
    <col min="3601" max="3601" width="1.7109375" style="171" customWidth="1"/>
    <col min="3602" max="3604" width="6.7109375" style="171" customWidth="1"/>
    <col min="3605" max="3605" width="1.7109375" style="171" customWidth="1"/>
    <col min="3606" max="3608" width="6.7109375" style="171" customWidth="1"/>
    <col min="3609" max="3609" width="1.7109375" style="171" customWidth="1"/>
    <col min="3610" max="3612" width="6.7109375" style="171" customWidth="1"/>
    <col min="3613" max="3840" width="11.42578125" style="171"/>
    <col min="3841" max="3841" width="21.42578125" style="171" customWidth="1"/>
    <col min="3842" max="3842" width="8.42578125" style="171" customWidth="1"/>
    <col min="3843" max="3843" width="8.140625" style="171" customWidth="1"/>
    <col min="3844" max="3844" width="7.5703125" style="171" customWidth="1"/>
    <col min="3845" max="3845" width="1.7109375" style="171" customWidth="1"/>
    <col min="3846" max="3848" width="6.7109375" style="171" customWidth="1"/>
    <col min="3849" max="3849" width="1.7109375" style="171" customWidth="1"/>
    <col min="3850" max="3852" width="6.7109375" style="171" customWidth="1"/>
    <col min="3853" max="3853" width="1.7109375" style="171" customWidth="1"/>
    <col min="3854" max="3856" width="6.7109375" style="171" customWidth="1"/>
    <col min="3857" max="3857" width="1.7109375" style="171" customWidth="1"/>
    <col min="3858" max="3860" width="6.7109375" style="171" customWidth="1"/>
    <col min="3861" max="3861" width="1.7109375" style="171" customWidth="1"/>
    <col min="3862" max="3864" width="6.7109375" style="171" customWidth="1"/>
    <col min="3865" max="3865" width="1.7109375" style="171" customWidth="1"/>
    <col min="3866" max="3868" width="6.7109375" style="171" customWidth="1"/>
    <col min="3869" max="4096" width="11.42578125" style="171"/>
    <col min="4097" max="4097" width="21.42578125" style="171" customWidth="1"/>
    <col min="4098" max="4098" width="8.42578125" style="171" customWidth="1"/>
    <col min="4099" max="4099" width="8.140625" style="171" customWidth="1"/>
    <col min="4100" max="4100" width="7.5703125" style="171" customWidth="1"/>
    <col min="4101" max="4101" width="1.7109375" style="171" customWidth="1"/>
    <col min="4102" max="4104" width="6.7109375" style="171" customWidth="1"/>
    <col min="4105" max="4105" width="1.7109375" style="171" customWidth="1"/>
    <col min="4106" max="4108" width="6.7109375" style="171" customWidth="1"/>
    <col min="4109" max="4109" width="1.7109375" style="171" customWidth="1"/>
    <col min="4110" max="4112" width="6.7109375" style="171" customWidth="1"/>
    <col min="4113" max="4113" width="1.7109375" style="171" customWidth="1"/>
    <col min="4114" max="4116" width="6.7109375" style="171" customWidth="1"/>
    <col min="4117" max="4117" width="1.7109375" style="171" customWidth="1"/>
    <col min="4118" max="4120" width="6.7109375" style="171" customWidth="1"/>
    <col min="4121" max="4121" width="1.7109375" style="171" customWidth="1"/>
    <col min="4122" max="4124" width="6.7109375" style="171" customWidth="1"/>
    <col min="4125" max="4352" width="11.42578125" style="171"/>
    <col min="4353" max="4353" width="21.42578125" style="171" customWidth="1"/>
    <col min="4354" max="4354" width="8.42578125" style="171" customWidth="1"/>
    <col min="4355" max="4355" width="8.140625" style="171" customWidth="1"/>
    <col min="4356" max="4356" width="7.5703125" style="171" customWidth="1"/>
    <col min="4357" max="4357" width="1.7109375" style="171" customWidth="1"/>
    <col min="4358" max="4360" width="6.7109375" style="171" customWidth="1"/>
    <col min="4361" max="4361" width="1.7109375" style="171" customWidth="1"/>
    <col min="4362" max="4364" width="6.7109375" style="171" customWidth="1"/>
    <col min="4365" max="4365" width="1.7109375" style="171" customWidth="1"/>
    <col min="4366" max="4368" width="6.7109375" style="171" customWidth="1"/>
    <col min="4369" max="4369" width="1.7109375" style="171" customWidth="1"/>
    <col min="4370" max="4372" width="6.7109375" style="171" customWidth="1"/>
    <col min="4373" max="4373" width="1.7109375" style="171" customWidth="1"/>
    <col min="4374" max="4376" width="6.7109375" style="171" customWidth="1"/>
    <col min="4377" max="4377" width="1.7109375" style="171" customWidth="1"/>
    <col min="4378" max="4380" width="6.7109375" style="171" customWidth="1"/>
    <col min="4381" max="4608" width="11.42578125" style="171"/>
    <col min="4609" max="4609" width="21.42578125" style="171" customWidth="1"/>
    <col min="4610" max="4610" width="8.42578125" style="171" customWidth="1"/>
    <col min="4611" max="4611" width="8.140625" style="171" customWidth="1"/>
    <col min="4612" max="4612" width="7.5703125" style="171" customWidth="1"/>
    <col min="4613" max="4613" width="1.7109375" style="171" customWidth="1"/>
    <col min="4614" max="4616" width="6.7109375" style="171" customWidth="1"/>
    <col min="4617" max="4617" width="1.7109375" style="171" customWidth="1"/>
    <col min="4618" max="4620" width="6.7109375" style="171" customWidth="1"/>
    <col min="4621" max="4621" width="1.7109375" style="171" customWidth="1"/>
    <col min="4622" max="4624" width="6.7109375" style="171" customWidth="1"/>
    <col min="4625" max="4625" width="1.7109375" style="171" customWidth="1"/>
    <col min="4626" max="4628" width="6.7109375" style="171" customWidth="1"/>
    <col min="4629" max="4629" width="1.7109375" style="171" customWidth="1"/>
    <col min="4630" max="4632" width="6.7109375" style="171" customWidth="1"/>
    <col min="4633" max="4633" width="1.7109375" style="171" customWidth="1"/>
    <col min="4634" max="4636" width="6.7109375" style="171" customWidth="1"/>
    <col min="4637" max="4864" width="11.42578125" style="171"/>
    <col min="4865" max="4865" width="21.42578125" style="171" customWidth="1"/>
    <col min="4866" max="4866" width="8.42578125" style="171" customWidth="1"/>
    <col min="4867" max="4867" width="8.140625" style="171" customWidth="1"/>
    <col min="4868" max="4868" width="7.5703125" style="171" customWidth="1"/>
    <col min="4869" max="4869" width="1.7109375" style="171" customWidth="1"/>
    <col min="4870" max="4872" width="6.7109375" style="171" customWidth="1"/>
    <col min="4873" max="4873" width="1.7109375" style="171" customWidth="1"/>
    <col min="4874" max="4876" width="6.7109375" style="171" customWidth="1"/>
    <col min="4877" max="4877" width="1.7109375" style="171" customWidth="1"/>
    <col min="4878" max="4880" width="6.7109375" style="171" customWidth="1"/>
    <col min="4881" max="4881" width="1.7109375" style="171" customWidth="1"/>
    <col min="4882" max="4884" width="6.7109375" style="171" customWidth="1"/>
    <col min="4885" max="4885" width="1.7109375" style="171" customWidth="1"/>
    <col min="4886" max="4888" width="6.7109375" style="171" customWidth="1"/>
    <col min="4889" max="4889" width="1.7109375" style="171" customWidth="1"/>
    <col min="4890" max="4892" width="6.7109375" style="171" customWidth="1"/>
    <col min="4893" max="5120" width="11.42578125" style="171"/>
    <col min="5121" max="5121" width="21.42578125" style="171" customWidth="1"/>
    <col min="5122" max="5122" width="8.42578125" style="171" customWidth="1"/>
    <col min="5123" max="5123" width="8.140625" style="171" customWidth="1"/>
    <col min="5124" max="5124" width="7.5703125" style="171" customWidth="1"/>
    <col min="5125" max="5125" width="1.7109375" style="171" customWidth="1"/>
    <col min="5126" max="5128" width="6.7109375" style="171" customWidth="1"/>
    <col min="5129" max="5129" width="1.7109375" style="171" customWidth="1"/>
    <col min="5130" max="5132" width="6.7109375" style="171" customWidth="1"/>
    <col min="5133" max="5133" width="1.7109375" style="171" customWidth="1"/>
    <col min="5134" max="5136" width="6.7109375" style="171" customWidth="1"/>
    <col min="5137" max="5137" width="1.7109375" style="171" customWidth="1"/>
    <col min="5138" max="5140" width="6.7109375" style="171" customWidth="1"/>
    <col min="5141" max="5141" width="1.7109375" style="171" customWidth="1"/>
    <col min="5142" max="5144" width="6.7109375" style="171" customWidth="1"/>
    <col min="5145" max="5145" width="1.7109375" style="171" customWidth="1"/>
    <col min="5146" max="5148" width="6.7109375" style="171" customWidth="1"/>
    <col min="5149" max="5376" width="11.42578125" style="171"/>
    <col min="5377" max="5377" width="21.42578125" style="171" customWidth="1"/>
    <col min="5378" max="5378" width="8.42578125" style="171" customWidth="1"/>
    <col min="5379" max="5379" width="8.140625" style="171" customWidth="1"/>
    <col min="5380" max="5380" width="7.5703125" style="171" customWidth="1"/>
    <col min="5381" max="5381" width="1.7109375" style="171" customWidth="1"/>
    <col min="5382" max="5384" width="6.7109375" style="171" customWidth="1"/>
    <col min="5385" max="5385" width="1.7109375" style="171" customWidth="1"/>
    <col min="5386" max="5388" width="6.7109375" style="171" customWidth="1"/>
    <col min="5389" max="5389" width="1.7109375" style="171" customWidth="1"/>
    <col min="5390" max="5392" width="6.7109375" style="171" customWidth="1"/>
    <col min="5393" max="5393" width="1.7109375" style="171" customWidth="1"/>
    <col min="5394" max="5396" width="6.7109375" style="171" customWidth="1"/>
    <col min="5397" max="5397" width="1.7109375" style="171" customWidth="1"/>
    <col min="5398" max="5400" width="6.7109375" style="171" customWidth="1"/>
    <col min="5401" max="5401" width="1.7109375" style="171" customWidth="1"/>
    <col min="5402" max="5404" width="6.7109375" style="171" customWidth="1"/>
    <col min="5405" max="5632" width="11.42578125" style="171"/>
    <col min="5633" max="5633" width="21.42578125" style="171" customWidth="1"/>
    <col min="5634" max="5634" width="8.42578125" style="171" customWidth="1"/>
    <col min="5635" max="5635" width="8.140625" style="171" customWidth="1"/>
    <col min="5636" max="5636" width="7.5703125" style="171" customWidth="1"/>
    <col min="5637" max="5637" width="1.7109375" style="171" customWidth="1"/>
    <col min="5638" max="5640" width="6.7109375" style="171" customWidth="1"/>
    <col min="5641" max="5641" width="1.7109375" style="171" customWidth="1"/>
    <col min="5642" max="5644" width="6.7109375" style="171" customWidth="1"/>
    <col min="5645" max="5645" width="1.7109375" style="171" customWidth="1"/>
    <col min="5646" max="5648" width="6.7109375" style="171" customWidth="1"/>
    <col min="5649" max="5649" width="1.7109375" style="171" customWidth="1"/>
    <col min="5650" max="5652" width="6.7109375" style="171" customWidth="1"/>
    <col min="5653" max="5653" width="1.7109375" style="171" customWidth="1"/>
    <col min="5654" max="5656" width="6.7109375" style="171" customWidth="1"/>
    <col min="5657" max="5657" width="1.7109375" style="171" customWidth="1"/>
    <col min="5658" max="5660" width="6.7109375" style="171" customWidth="1"/>
    <col min="5661" max="5888" width="11.42578125" style="171"/>
    <col min="5889" max="5889" width="21.42578125" style="171" customWidth="1"/>
    <col min="5890" max="5890" width="8.42578125" style="171" customWidth="1"/>
    <col min="5891" max="5891" width="8.140625" style="171" customWidth="1"/>
    <col min="5892" max="5892" width="7.5703125" style="171" customWidth="1"/>
    <col min="5893" max="5893" width="1.7109375" style="171" customWidth="1"/>
    <col min="5894" max="5896" width="6.7109375" style="171" customWidth="1"/>
    <col min="5897" max="5897" width="1.7109375" style="171" customWidth="1"/>
    <col min="5898" max="5900" width="6.7109375" style="171" customWidth="1"/>
    <col min="5901" max="5901" width="1.7109375" style="171" customWidth="1"/>
    <col min="5902" max="5904" width="6.7109375" style="171" customWidth="1"/>
    <col min="5905" max="5905" width="1.7109375" style="171" customWidth="1"/>
    <col min="5906" max="5908" width="6.7109375" style="171" customWidth="1"/>
    <col min="5909" max="5909" width="1.7109375" style="171" customWidth="1"/>
    <col min="5910" max="5912" width="6.7109375" style="171" customWidth="1"/>
    <col min="5913" max="5913" width="1.7109375" style="171" customWidth="1"/>
    <col min="5914" max="5916" width="6.7109375" style="171" customWidth="1"/>
    <col min="5917" max="6144" width="11.42578125" style="171"/>
    <col min="6145" max="6145" width="21.42578125" style="171" customWidth="1"/>
    <col min="6146" max="6146" width="8.42578125" style="171" customWidth="1"/>
    <col min="6147" max="6147" width="8.140625" style="171" customWidth="1"/>
    <col min="6148" max="6148" width="7.5703125" style="171" customWidth="1"/>
    <col min="6149" max="6149" width="1.7109375" style="171" customWidth="1"/>
    <col min="6150" max="6152" width="6.7109375" style="171" customWidth="1"/>
    <col min="6153" max="6153" width="1.7109375" style="171" customWidth="1"/>
    <col min="6154" max="6156" width="6.7109375" style="171" customWidth="1"/>
    <col min="6157" max="6157" width="1.7109375" style="171" customWidth="1"/>
    <col min="6158" max="6160" width="6.7109375" style="171" customWidth="1"/>
    <col min="6161" max="6161" width="1.7109375" style="171" customWidth="1"/>
    <col min="6162" max="6164" width="6.7109375" style="171" customWidth="1"/>
    <col min="6165" max="6165" width="1.7109375" style="171" customWidth="1"/>
    <col min="6166" max="6168" width="6.7109375" style="171" customWidth="1"/>
    <col min="6169" max="6169" width="1.7109375" style="171" customWidth="1"/>
    <col min="6170" max="6172" width="6.7109375" style="171" customWidth="1"/>
    <col min="6173" max="6400" width="11.42578125" style="171"/>
    <col min="6401" max="6401" width="21.42578125" style="171" customWidth="1"/>
    <col min="6402" max="6402" width="8.42578125" style="171" customWidth="1"/>
    <col min="6403" max="6403" width="8.140625" style="171" customWidth="1"/>
    <col min="6404" max="6404" width="7.5703125" style="171" customWidth="1"/>
    <col min="6405" max="6405" width="1.7109375" style="171" customWidth="1"/>
    <col min="6406" max="6408" width="6.7109375" style="171" customWidth="1"/>
    <col min="6409" max="6409" width="1.7109375" style="171" customWidth="1"/>
    <col min="6410" max="6412" width="6.7109375" style="171" customWidth="1"/>
    <col min="6413" max="6413" width="1.7109375" style="171" customWidth="1"/>
    <col min="6414" max="6416" width="6.7109375" style="171" customWidth="1"/>
    <col min="6417" max="6417" width="1.7109375" style="171" customWidth="1"/>
    <col min="6418" max="6420" width="6.7109375" style="171" customWidth="1"/>
    <col min="6421" max="6421" width="1.7109375" style="171" customWidth="1"/>
    <col min="6422" max="6424" width="6.7109375" style="171" customWidth="1"/>
    <col min="6425" max="6425" width="1.7109375" style="171" customWidth="1"/>
    <col min="6426" max="6428" width="6.7109375" style="171" customWidth="1"/>
    <col min="6429" max="6656" width="11.42578125" style="171"/>
    <col min="6657" max="6657" width="21.42578125" style="171" customWidth="1"/>
    <col min="6658" max="6658" width="8.42578125" style="171" customWidth="1"/>
    <col min="6659" max="6659" width="8.140625" style="171" customWidth="1"/>
    <col min="6660" max="6660" width="7.5703125" style="171" customWidth="1"/>
    <col min="6661" max="6661" width="1.7109375" style="171" customWidth="1"/>
    <col min="6662" max="6664" width="6.7109375" style="171" customWidth="1"/>
    <col min="6665" max="6665" width="1.7109375" style="171" customWidth="1"/>
    <col min="6666" max="6668" width="6.7109375" style="171" customWidth="1"/>
    <col min="6669" max="6669" width="1.7109375" style="171" customWidth="1"/>
    <col min="6670" max="6672" width="6.7109375" style="171" customWidth="1"/>
    <col min="6673" max="6673" width="1.7109375" style="171" customWidth="1"/>
    <col min="6674" max="6676" width="6.7109375" style="171" customWidth="1"/>
    <col min="6677" max="6677" width="1.7109375" style="171" customWidth="1"/>
    <col min="6678" max="6680" width="6.7109375" style="171" customWidth="1"/>
    <col min="6681" max="6681" width="1.7109375" style="171" customWidth="1"/>
    <col min="6682" max="6684" width="6.7109375" style="171" customWidth="1"/>
    <col min="6685" max="6912" width="11.42578125" style="171"/>
    <col min="6913" max="6913" width="21.42578125" style="171" customWidth="1"/>
    <col min="6914" max="6914" width="8.42578125" style="171" customWidth="1"/>
    <col min="6915" max="6915" width="8.140625" style="171" customWidth="1"/>
    <col min="6916" max="6916" width="7.5703125" style="171" customWidth="1"/>
    <col min="6917" max="6917" width="1.7109375" style="171" customWidth="1"/>
    <col min="6918" max="6920" width="6.7109375" style="171" customWidth="1"/>
    <col min="6921" max="6921" width="1.7109375" style="171" customWidth="1"/>
    <col min="6922" max="6924" width="6.7109375" style="171" customWidth="1"/>
    <col min="6925" max="6925" width="1.7109375" style="171" customWidth="1"/>
    <col min="6926" max="6928" width="6.7109375" style="171" customWidth="1"/>
    <col min="6929" max="6929" width="1.7109375" style="171" customWidth="1"/>
    <col min="6930" max="6932" width="6.7109375" style="171" customWidth="1"/>
    <col min="6933" max="6933" width="1.7109375" style="171" customWidth="1"/>
    <col min="6934" max="6936" width="6.7109375" style="171" customWidth="1"/>
    <col min="6937" max="6937" width="1.7109375" style="171" customWidth="1"/>
    <col min="6938" max="6940" width="6.7109375" style="171" customWidth="1"/>
    <col min="6941" max="7168" width="11.42578125" style="171"/>
    <col min="7169" max="7169" width="21.42578125" style="171" customWidth="1"/>
    <col min="7170" max="7170" width="8.42578125" style="171" customWidth="1"/>
    <col min="7171" max="7171" width="8.140625" style="171" customWidth="1"/>
    <col min="7172" max="7172" width="7.5703125" style="171" customWidth="1"/>
    <col min="7173" max="7173" width="1.7109375" style="171" customWidth="1"/>
    <col min="7174" max="7176" width="6.7109375" style="171" customWidth="1"/>
    <col min="7177" max="7177" width="1.7109375" style="171" customWidth="1"/>
    <col min="7178" max="7180" width="6.7109375" style="171" customWidth="1"/>
    <col min="7181" max="7181" width="1.7109375" style="171" customWidth="1"/>
    <col min="7182" max="7184" width="6.7109375" style="171" customWidth="1"/>
    <col min="7185" max="7185" width="1.7109375" style="171" customWidth="1"/>
    <col min="7186" max="7188" width="6.7109375" style="171" customWidth="1"/>
    <col min="7189" max="7189" width="1.7109375" style="171" customWidth="1"/>
    <col min="7190" max="7192" width="6.7109375" style="171" customWidth="1"/>
    <col min="7193" max="7193" width="1.7109375" style="171" customWidth="1"/>
    <col min="7194" max="7196" width="6.7109375" style="171" customWidth="1"/>
    <col min="7197" max="7424" width="11.42578125" style="171"/>
    <col min="7425" max="7425" width="21.42578125" style="171" customWidth="1"/>
    <col min="7426" max="7426" width="8.42578125" style="171" customWidth="1"/>
    <col min="7427" max="7427" width="8.140625" style="171" customWidth="1"/>
    <col min="7428" max="7428" width="7.5703125" style="171" customWidth="1"/>
    <col min="7429" max="7429" width="1.7109375" style="171" customWidth="1"/>
    <col min="7430" max="7432" width="6.7109375" style="171" customWidth="1"/>
    <col min="7433" max="7433" width="1.7109375" style="171" customWidth="1"/>
    <col min="7434" max="7436" width="6.7109375" style="171" customWidth="1"/>
    <col min="7437" max="7437" width="1.7109375" style="171" customWidth="1"/>
    <col min="7438" max="7440" width="6.7109375" style="171" customWidth="1"/>
    <col min="7441" max="7441" width="1.7109375" style="171" customWidth="1"/>
    <col min="7442" max="7444" width="6.7109375" style="171" customWidth="1"/>
    <col min="7445" max="7445" width="1.7109375" style="171" customWidth="1"/>
    <col min="7446" max="7448" width="6.7109375" style="171" customWidth="1"/>
    <col min="7449" max="7449" width="1.7109375" style="171" customWidth="1"/>
    <col min="7450" max="7452" width="6.7109375" style="171" customWidth="1"/>
    <col min="7453" max="7680" width="11.42578125" style="171"/>
    <col min="7681" max="7681" width="21.42578125" style="171" customWidth="1"/>
    <col min="7682" max="7682" width="8.42578125" style="171" customWidth="1"/>
    <col min="7683" max="7683" width="8.140625" style="171" customWidth="1"/>
    <col min="7684" max="7684" width="7.5703125" style="171" customWidth="1"/>
    <col min="7685" max="7685" width="1.7109375" style="171" customWidth="1"/>
    <col min="7686" max="7688" width="6.7109375" style="171" customWidth="1"/>
    <col min="7689" max="7689" width="1.7109375" style="171" customWidth="1"/>
    <col min="7690" max="7692" width="6.7109375" style="171" customWidth="1"/>
    <col min="7693" max="7693" width="1.7109375" style="171" customWidth="1"/>
    <col min="7694" max="7696" width="6.7109375" style="171" customWidth="1"/>
    <col min="7697" max="7697" width="1.7109375" style="171" customWidth="1"/>
    <col min="7698" max="7700" width="6.7109375" style="171" customWidth="1"/>
    <col min="7701" max="7701" width="1.7109375" style="171" customWidth="1"/>
    <col min="7702" max="7704" width="6.7109375" style="171" customWidth="1"/>
    <col min="7705" max="7705" width="1.7109375" style="171" customWidth="1"/>
    <col min="7706" max="7708" width="6.7109375" style="171" customWidth="1"/>
    <col min="7709" max="7936" width="11.42578125" style="171"/>
    <col min="7937" max="7937" width="21.42578125" style="171" customWidth="1"/>
    <col min="7938" max="7938" width="8.42578125" style="171" customWidth="1"/>
    <col min="7939" max="7939" width="8.140625" style="171" customWidth="1"/>
    <col min="7940" max="7940" width="7.5703125" style="171" customWidth="1"/>
    <col min="7941" max="7941" width="1.7109375" style="171" customWidth="1"/>
    <col min="7942" max="7944" width="6.7109375" style="171" customWidth="1"/>
    <col min="7945" max="7945" width="1.7109375" style="171" customWidth="1"/>
    <col min="7946" max="7948" width="6.7109375" style="171" customWidth="1"/>
    <col min="7949" max="7949" width="1.7109375" style="171" customWidth="1"/>
    <col min="7950" max="7952" width="6.7109375" style="171" customWidth="1"/>
    <col min="7953" max="7953" width="1.7109375" style="171" customWidth="1"/>
    <col min="7954" max="7956" width="6.7109375" style="171" customWidth="1"/>
    <col min="7957" max="7957" width="1.7109375" style="171" customWidth="1"/>
    <col min="7958" max="7960" width="6.7109375" style="171" customWidth="1"/>
    <col min="7961" max="7961" width="1.7109375" style="171" customWidth="1"/>
    <col min="7962" max="7964" width="6.7109375" style="171" customWidth="1"/>
    <col min="7965" max="8192" width="11.42578125" style="171"/>
    <col min="8193" max="8193" width="21.42578125" style="171" customWidth="1"/>
    <col min="8194" max="8194" width="8.42578125" style="171" customWidth="1"/>
    <col min="8195" max="8195" width="8.140625" style="171" customWidth="1"/>
    <col min="8196" max="8196" width="7.5703125" style="171" customWidth="1"/>
    <col min="8197" max="8197" width="1.7109375" style="171" customWidth="1"/>
    <col min="8198" max="8200" width="6.7109375" style="171" customWidth="1"/>
    <col min="8201" max="8201" width="1.7109375" style="171" customWidth="1"/>
    <col min="8202" max="8204" width="6.7109375" style="171" customWidth="1"/>
    <col min="8205" max="8205" width="1.7109375" style="171" customWidth="1"/>
    <col min="8206" max="8208" width="6.7109375" style="171" customWidth="1"/>
    <col min="8209" max="8209" width="1.7109375" style="171" customWidth="1"/>
    <col min="8210" max="8212" width="6.7109375" style="171" customWidth="1"/>
    <col min="8213" max="8213" width="1.7109375" style="171" customWidth="1"/>
    <col min="8214" max="8216" width="6.7109375" style="171" customWidth="1"/>
    <col min="8217" max="8217" width="1.7109375" style="171" customWidth="1"/>
    <col min="8218" max="8220" width="6.7109375" style="171" customWidth="1"/>
    <col min="8221" max="8448" width="11.42578125" style="171"/>
    <col min="8449" max="8449" width="21.42578125" style="171" customWidth="1"/>
    <col min="8450" max="8450" width="8.42578125" style="171" customWidth="1"/>
    <col min="8451" max="8451" width="8.140625" style="171" customWidth="1"/>
    <col min="8452" max="8452" width="7.5703125" style="171" customWidth="1"/>
    <col min="8453" max="8453" width="1.7109375" style="171" customWidth="1"/>
    <col min="8454" max="8456" width="6.7109375" style="171" customWidth="1"/>
    <col min="8457" max="8457" width="1.7109375" style="171" customWidth="1"/>
    <col min="8458" max="8460" width="6.7109375" style="171" customWidth="1"/>
    <col min="8461" max="8461" width="1.7109375" style="171" customWidth="1"/>
    <col min="8462" max="8464" width="6.7109375" style="171" customWidth="1"/>
    <col min="8465" max="8465" width="1.7109375" style="171" customWidth="1"/>
    <col min="8466" max="8468" width="6.7109375" style="171" customWidth="1"/>
    <col min="8469" max="8469" width="1.7109375" style="171" customWidth="1"/>
    <col min="8470" max="8472" width="6.7109375" style="171" customWidth="1"/>
    <col min="8473" max="8473" width="1.7109375" style="171" customWidth="1"/>
    <col min="8474" max="8476" width="6.7109375" style="171" customWidth="1"/>
    <col min="8477" max="8704" width="11.42578125" style="171"/>
    <col min="8705" max="8705" width="21.42578125" style="171" customWidth="1"/>
    <col min="8706" max="8706" width="8.42578125" style="171" customWidth="1"/>
    <col min="8707" max="8707" width="8.140625" style="171" customWidth="1"/>
    <col min="8708" max="8708" width="7.5703125" style="171" customWidth="1"/>
    <col min="8709" max="8709" width="1.7109375" style="171" customWidth="1"/>
    <col min="8710" max="8712" width="6.7109375" style="171" customWidth="1"/>
    <col min="8713" max="8713" width="1.7109375" style="171" customWidth="1"/>
    <col min="8714" max="8716" width="6.7109375" style="171" customWidth="1"/>
    <col min="8717" max="8717" width="1.7109375" style="171" customWidth="1"/>
    <col min="8718" max="8720" width="6.7109375" style="171" customWidth="1"/>
    <col min="8721" max="8721" width="1.7109375" style="171" customWidth="1"/>
    <col min="8722" max="8724" width="6.7109375" style="171" customWidth="1"/>
    <col min="8725" max="8725" width="1.7109375" style="171" customWidth="1"/>
    <col min="8726" max="8728" width="6.7109375" style="171" customWidth="1"/>
    <col min="8729" max="8729" width="1.7109375" style="171" customWidth="1"/>
    <col min="8730" max="8732" width="6.7109375" style="171" customWidth="1"/>
    <col min="8733" max="8960" width="11.42578125" style="171"/>
    <col min="8961" max="8961" width="21.42578125" style="171" customWidth="1"/>
    <col min="8962" max="8962" width="8.42578125" style="171" customWidth="1"/>
    <col min="8963" max="8963" width="8.140625" style="171" customWidth="1"/>
    <col min="8964" max="8964" width="7.5703125" style="171" customWidth="1"/>
    <col min="8965" max="8965" width="1.7109375" style="171" customWidth="1"/>
    <col min="8966" max="8968" width="6.7109375" style="171" customWidth="1"/>
    <col min="8969" max="8969" width="1.7109375" style="171" customWidth="1"/>
    <col min="8970" max="8972" width="6.7109375" style="171" customWidth="1"/>
    <col min="8973" max="8973" width="1.7109375" style="171" customWidth="1"/>
    <col min="8974" max="8976" width="6.7109375" style="171" customWidth="1"/>
    <col min="8977" max="8977" width="1.7109375" style="171" customWidth="1"/>
    <col min="8978" max="8980" width="6.7109375" style="171" customWidth="1"/>
    <col min="8981" max="8981" width="1.7109375" style="171" customWidth="1"/>
    <col min="8982" max="8984" width="6.7109375" style="171" customWidth="1"/>
    <col min="8985" max="8985" width="1.7109375" style="171" customWidth="1"/>
    <col min="8986" max="8988" width="6.7109375" style="171" customWidth="1"/>
    <col min="8989" max="9216" width="11.42578125" style="171"/>
    <col min="9217" max="9217" width="21.42578125" style="171" customWidth="1"/>
    <col min="9218" max="9218" width="8.42578125" style="171" customWidth="1"/>
    <col min="9219" max="9219" width="8.140625" style="171" customWidth="1"/>
    <col min="9220" max="9220" width="7.5703125" style="171" customWidth="1"/>
    <col min="9221" max="9221" width="1.7109375" style="171" customWidth="1"/>
    <col min="9222" max="9224" width="6.7109375" style="171" customWidth="1"/>
    <col min="9225" max="9225" width="1.7109375" style="171" customWidth="1"/>
    <col min="9226" max="9228" width="6.7109375" style="171" customWidth="1"/>
    <col min="9229" max="9229" width="1.7109375" style="171" customWidth="1"/>
    <col min="9230" max="9232" width="6.7109375" style="171" customWidth="1"/>
    <col min="9233" max="9233" width="1.7109375" style="171" customWidth="1"/>
    <col min="9234" max="9236" width="6.7109375" style="171" customWidth="1"/>
    <col min="9237" max="9237" width="1.7109375" style="171" customWidth="1"/>
    <col min="9238" max="9240" width="6.7109375" style="171" customWidth="1"/>
    <col min="9241" max="9241" width="1.7109375" style="171" customWidth="1"/>
    <col min="9242" max="9244" width="6.7109375" style="171" customWidth="1"/>
    <col min="9245" max="9472" width="11.42578125" style="171"/>
    <col min="9473" max="9473" width="21.42578125" style="171" customWidth="1"/>
    <col min="9474" max="9474" width="8.42578125" style="171" customWidth="1"/>
    <col min="9475" max="9475" width="8.140625" style="171" customWidth="1"/>
    <col min="9476" max="9476" width="7.5703125" style="171" customWidth="1"/>
    <col min="9477" max="9477" width="1.7109375" style="171" customWidth="1"/>
    <col min="9478" max="9480" width="6.7109375" style="171" customWidth="1"/>
    <col min="9481" max="9481" width="1.7109375" style="171" customWidth="1"/>
    <col min="9482" max="9484" width="6.7109375" style="171" customWidth="1"/>
    <col min="9485" max="9485" width="1.7109375" style="171" customWidth="1"/>
    <col min="9486" max="9488" width="6.7109375" style="171" customWidth="1"/>
    <col min="9489" max="9489" width="1.7109375" style="171" customWidth="1"/>
    <col min="9490" max="9492" width="6.7109375" style="171" customWidth="1"/>
    <col min="9493" max="9493" width="1.7109375" style="171" customWidth="1"/>
    <col min="9494" max="9496" width="6.7109375" style="171" customWidth="1"/>
    <col min="9497" max="9497" width="1.7109375" style="171" customWidth="1"/>
    <col min="9498" max="9500" width="6.7109375" style="171" customWidth="1"/>
    <col min="9501" max="9728" width="11.42578125" style="171"/>
    <col min="9729" max="9729" width="21.42578125" style="171" customWidth="1"/>
    <col min="9730" max="9730" width="8.42578125" style="171" customWidth="1"/>
    <col min="9731" max="9731" width="8.140625" style="171" customWidth="1"/>
    <col min="9732" max="9732" width="7.5703125" style="171" customWidth="1"/>
    <col min="9733" max="9733" width="1.7109375" style="171" customWidth="1"/>
    <col min="9734" max="9736" width="6.7109375" style="171" customWidth="1"/>
    <col min="9737" max="9737" width="1.7109375" style="171" customWidth="1"/>
    <col min="9738" max="9740" width="6.7109375" style="171" customWidth="1"/>
    <col min="9741" max="9741" width="1.7109375" style="171" customWidth="1"/>
    <col min="9742" max="9744" width="6.7109375" style="171" customWidth="1"/>
    <col min="9745" max="9745" width="1.7109375" style="171" customWidth="1"/>
    <col min="9746" max="9748" width="6.7109375" style="171" customWidth="1"/>
    <col min="9749" max="9749" width="1.7109375" style="171" customWidth="1"/>
    <col min="9750" max="9752" width="6.7109375" style="171" customWidth="1"/>
    <col min="9753" max="9753" width="1.7109375" style="171" customWidth="1"/>
    <col min="9754" max="9756" width="6.7109375" style="171" customWidth="1"/>
    <col min="9757" max="9984" width="11.42578125" style="171"/>
    <col min="9985" max="9985" width="21.42578125" style="171" customWidth="1"/>
    <col min="9986" max="9986" width="8.42578125" style="171" customWidth="1"/>
    <col min="9987" max="9987" width="8.140625" style="171" customWidth="1"/>
    <col min="9988" max="9988" width="7.5703125" style="171" customWidth="1"/>
    <col min="9989" max="9989" width="1.7109375" style="171" customWidth="1"/>
    <col min="9990" max="9992" width="6.7109375" style="171" customWidth="1"/>
    <col min="9993" max="9993" width="1.7109375" style="171" customWidth="1"/>
    <col min="9994" max="9996" width="6.7109375" style="171" customWidth="1"/>
    <col min="9997" max="9997" width="1.7109375" style="171" customWidth="1"/>
    <col min="9998" max="10000" width="6.7109375" style="171" customWidth="1"/>
    <col min="10001" max="10001" width="1.7109375" style="171" customWidth="1"/>
    <col min="10002" max="10004" width="6.7109375" style="171" customWidth="1"/>
    <col min="10005" max="10005" width="1.7109375" style="171" customWidth="1"/>
    <col min="10006" max="10008" width="6.7109375" style="171" customWidth="1"/>
    <col min="10009" max="10009" width="1.7109375" style="171" customWidth="1"/>
    <col min="10010" max="10012" width="6.7109375" style="171" customWidth="1"/>
    <col min="10013" max="10240" width="11.42578125" style="171"/>
    <col min="10241" max="10241" width="21.42578125" style="171" customWidth="1"/>
    <col min="10242" max="10242" width="8.42578125" style="171" customWidth="1"/>
    <col min="10243" max="10243" width="8.140625" style="171" customWidth="1"/>
    <col min="10244" max="10244" width="7.5703125" style="171" customWidth="1"/>
    <col min="10245" max="10245" width="1.7109375" style="171" customWidth="1"/>
    <col min="10246" max="10248" width="6.7109375" style="171" customWidth="1"/>
    <col min="10249" max="10249" width="1.7109375" style="171" customWidth="1"/>
    <col min="10250" max="10252" width="6.7109375" style="171" customWidth="1"/>
    <col min="10253" max="10253" width="1.7109375" style="171" customWidth="1"/>
    <col min="10254" max="10256" width="6.7109375" style="171" customWidth="1"/>
    <col min="10257" max="10257" width="1.7109375" style="171" customWidth="1"/>
    <col min="10258" max="10260" width="6.7109375" style="171" customWidth="1"/>
    <col min="10261" max="10261" width="1.7109375" style="171" customWidth="1"/>
    <col min="10262" max="10264" width="6.7109375" style="171" customWidth="1"/>
    <col min="10265" max="10265" width="1.7109375" style="171" customWidth="1"/>
    <col min="10266" max="10268" width="6.7109375" style="171" customWidth="1"/>
    <col min="10269" max="10496" width="11.42578125" style="171"/>
    <col min="10497" max="10497" width="21.42578125" style="171" customWidth="1"/>
    <col min="10498" max="10498" width="8.42578125" style="171" customWidth="1"/>
    <col min="10499" max="10499" width="8.140625" style="171" customWidth="1"/>
    <col min="10500" max="10500" width="7.5703125" style="171" customWidth="1"/>
    <col min="10501" max="10501" width="1.7109375" style="171" customWidth="1"/>
    <col min="10502" max="10504" width="6.7109375" style="171" customWidth="1"/>
    <col min="10505" max="10505" width="1.7109375" style="171" customWidth="1"/>
    <col min="10506" max="10508" width="6.7109375" style="171" customWidth="1"/>
    <col min="10509" max="10509" width="1.7109375" style="171" customWidth="1"/>
    <col min="10510" max="10512" width="6.7109375" style="171" customWidth="1"/>
    <col min="10513" max="10513" width="1.7109375" style="171" customWidth="1"/>
    <col min="10514" max="10516" width="6.7109375" style="171" customWidth="1"/>
    <col min="10517" max="10517" width="1.7109375" style="171" customWidth="1"/>
    <col min="10518" max="10520" width="6.7109375" style="171" customWidth="1"/>
    <col min="10521" max="10521" width="1.7109375" style="171" customWidth="1"/>
    <col min="10522" max="10524" width="6.7109375" style="171" customWidth="1"/>
    <col min="10525" max="10752" width="11.42578125" style="171"/>
    <col min="10753" max="10753" width="21.42578125" style="171" customWidth="1"/>
    <col min="10754" max="10754" width="8.42578125" style="171" customWidth="1"/>
    <col min="10755" max="10755" width="8.140625" style="171" customWidth="1"/>
    <col min="10756" max="10756" width="7.5703125" style="171" customWidth="1"/>
    <col min="10757" max="10757" width="1.7109375" style="171" customWidth="1"/>
    <col min="10758" max="10760" width="6.7109375" style="171" customWidth="1"/>
    <col min="10761" max="10761" width="1.7109375" style="171" customWidth="1"/>
    <col min="10762" max="10764" width="6.7109375" style="171" customWidth="1"/>
    <col min="10765" max="10765" width="1.7109375" style="171" customWidth="1"/>
    <col min="10766" max="10768" width="6.7109375" style="171" customWidth="1"/>
    <col min="10769" max="10769" width="1.7109375" style="171" customWidth="1"/>
    <col min="10770" max="10772" width="6.7109375" style="171" customWidth="1"/>
    <col min="10773" max="10773" width="1.7109375" style="171" customWidth="1"/>
    <col min="10774" max="10776" width="6.7109375" style="171" customWidth="1"/>
    <col min="10777" max="10777" width="1.7109375" style="171" customWidth="1"/>
    <col min="10778" max="10780" width="6.7109375" style="171" customWidth="1"/>
    <col min="10781" max="11008" width="11.42578125" style="171"/>
    <col min="11009" max="11009" width="21.42578125" style="171" customWidth="1"/>
    <col min="11010" max="11010" width="8.42578125" style="171" customWidth="1"/>
    <col min="11011" max="11011" width="8.140625" style="171" customWidth="1"/>
    <col min="11012" max="11012" width="7.5703125" style="171" customWidth="1"/>
    <col min="11013" max="11013" width="1.7109375" style="171" customWidth="1"/>
    <col min="11014" max="11016" width="6.7109375" style="171" customWidth="1"/>
    <col min="11017" max="11017" width="1.7109375" style="171" customWidth="1"/>
    <col min="11018" max="11020" width="6.7109375" style="171" customWidth="1"/>
    <col min="11021" max="11021" width="1.7109375" style="171" customWidth="1"/>
    <col min="11022" max="11024" width="6.7109375" style="171" customWidth="1"/>
    <col min="11025" max="11025" width="1.7109375" style="171" customWidth="1"/>
    <col min="11026" max="11028" width="6.7109375" style="171" customWidth="1"/>
    <col min="11029" max="11029" width="1.7109375" style="171" customWidth="1"/>
    <col min="11030" max="11032" width="6.7109375" style="171" customWidth="1"/>
    <col min="11033" max="11033" width="1.7109375" style="171" customWidth="1"/>
    <col min="11034" max="11036" width="6.7109375" style="171" customWidth="1"/>
    <col min="11037" max="11264" width="11.42578125" style="171"/>
    <col min="11265" max="11265" width="21.42578125" style="171" customWidth="1"/>
    <col min="11266" max="11266" width="8.42578125" style="171" customWidth="1"/>
    <col min="11267" max="11267" width="8.140625" style="171" customWidth="1"/>
    <col min="11268" max="11268" width="7.5703125" style="171" customWidth="1"/>
    <col min="11269" max="11269" width="1.7109375" style="171" customWidth="1"/>
    <col min="11270" max="11272" width="6.7109375" style="171" customWidth="1"/>
    <col min="11273" max="11273" width="1.7109375" style="171" customWidth="1"/>
    <col min="11274" max="11276" width="6.7109375" style="171" customWidth="1"/>
    <col min="11277" max="11277" width="1.7109375" style="171" customWidth="1"/>
    <col min="11278" max="11280" width="6.7109375" style="171" customWidth="1"/>
    <col min="11281" max="11281" width="1.7109375" style="171" customWidth="1"/>
    <col min="11282" max="11284" width="6.7109375" style="171" customWidth="1"/>
    <col min="11285" max="11285" width="1.7109375" style="171" customWidth="1"/>
    <col min="11286" max="11288" width="6.7109375" style="171" customWidth="1"/>
    <col min="11289" max="11289" width="1.7109375" style="171" customWidth="1"/>
    <col min="11290" max="11292" width="6.7109375" style="171" customWidth="1"/>
    <col min="11293" max="11520" width="11.42578125" style="171"/>
    <col min="11521" max="11521" width="21.42578125" style="171" customWidth="1"/>
    <col min="11522" max="11522" width="8.42578125" style="171" customWidth="1"/>
    <col min="11523" max="11523" width="8.140625" style="171" customWidth="1"/>
    <col min="11524" max="11524" width="7.5703125" style="171" customWidth="1"/>
    <col min="11525" max="11525" width="1.7109375" style="171" customWidth="1"/>
    <col min="11526" max="11528" width="6.7109375" style="171" customWidth="1"/>
    <col min="11529" max="11529" width="1.7109375" style="171" customWidth="1"/>
    <col min="11530" max="11532" width="6.7109375" style="171" customWidth="1"/>
    <col min="11533" max="11533" width="1.7109375" style="171" customWidth="1"/>
    <col min="11534" max="11536" width="6.7109375" style="171" customWidth="1"/>
    <col min="11537" max="11537" width="1.7109375" style="171" customWidth="1"/>
    <col min="11538" max="11540" width="6.7109375" style="171" customWidth="1"/>
    <col min="11541" max="11541" width="1.7109375" style="171" customWidth="1"/>
    <col min="11542" max="11544" width="6.7109375" style="171" customWidth="1"/>
    <col min="11545" max="11545" width="1.7109375" style="171" customWidth="1"/>
    <col min="11546" max="11548" width="6.7109375" style="171" customWidth="1"/>
    <col min="11549" max="11776" width="11.42578125" style="171"/>
    <col min="11777" max="11777" width="21.42578125" style="171" customWidth="1"/>
    <col min="11778" max="11778" width="8.42578125" style="171" customWidth="1"/>
    <col min="11779" max="11779" width="8.140625" style="171" customWidth="1"/>
    <col min="11780" max="11780" width="7.5703125" style="171" customWidth="1"/>
    <col min="11781" max="11781" width="1.7109375" style="171" customWidth="1"/>
    <col min="11782" max="11784" width="6.7109375" style="171" customWidth="1"/>
    <col min="11785" max="11785" width="1.7109375" style="171" customWidth="1"/>
    <col min="11786" max="11788" width="6.7109375" style="171" customWidth="1"/>
    <col min="11789" max="11789" width="1.7109375" style="171" customWidth="1"/>
    <col min="11790" max="11792" width="6.7109375" style="171" customWidth="1"/>
    <col min="11793" max="11793" width="1.7109375" style="171" customWidth="1"/>
    <col min="11794" max="11796" width="6.7109375" style="171" customWidth="1"/>
    <col min="11797" max="11797" width="1.7109375" style="171" customWidth="1"/>
    <col min="11798" max="11800" width="6.7109375" style="171" customWidth="1"/>
    <col min="11801" max="11801" width="1.7109375" style="171" customWidth="1"/>
    <col min="11802" max="11804" width="6.7109375" style="171" customWidth="1"/>
    <col min="11805" max="12032" width="11.42578125" style="171"/>
    <col min="12033" max="12033" width="21.42578125" style="171" customWidth="1"/>
    <col min="12034" max="12034" width="8.42578125" style="171" customWidth="1"/>
    <col min="12035" max="12035" width="8.140625" style="171" customWidth="1"/>
    <col min="12036" max="12036" width="7.5703125" style="171" customWidth="1"/>
    <col min="12037" max="12037" width="1.7109375" style="171" customWidth="1"/>
    <col min="12038" max="12040" width="6.7109375" style="171" customWidth="1"/>
    <col min="12041" max="12041" width="1.7109375" style="171" customWidth="1"/>
    <col min="12042" max="12044" width="6.7109375" style="171" customWidth="1"/>
    <col min="12045" max="12045" width="1.7109375" style="171" customWidth="1"/>
    <col min="12046" max="12048" width="6.7109375" style="171" customWidth="1"/>
    <col min="12049" max="12049" width="1.7109375" style="171" customWidth="1"/>
    <col min="12050" max="12052" width="6.7109375" style="171" customWidth="1"/>
    <col min="12053" max="12053" width="1.7109375" style="171" customWidth="1"/>
    <col min="12054" max="12056" width="6.7109375" style="171" customWidth="1"/>
    <col min="12057" max="12057" width="1.7109375" style="171" customWidth="1"/>
    <col min="12058" max="12060" width="6.7109375" style="171" customWidth="1"/>
    <col min="12061" max="12288" width="11.42578125" style="171"/>
    <col min="12289" max="12289" width="21.42578125" style="171" customWidth="1"/>
    <col min="12290" max="12290" width="8.42578125" style="171" customWidth="1"/>
    <col min="12291" max="12291" width="8.140625" style="171" customWidth="1"/>
    <col min="12292" max="12292" width="7.5703125" style="171" customWidth="1"/>
    <col min="12293" max="12293" width="1.7109375" style="171" customWidth="1"/>
    <col min="12294" max="12296" width="6.7109375" style="171" customWidth="1"/>
    <col min="12297" max="12297" width="1.7109375" style="171" customWidth="1"/>
    <col min="12298" max="12300" width="6.7109375" style="171" customWidth="1"/>
    <col min="12301" max="12301" width="1.7109375" style="171" customWidth="1"/>
    <col min="12302" max="12304" width="6.7109375" style="171" customWidth="1"/>
    <col min="12305" max="12305" width="1.7109375" style="171" customWidth="1"/>
    <col min="12306" max="12308" width="6.7109375" style="171" customWidth="1"/>
    <col min="12309" max="12309" width="1.7109375" style="171" customWidth="1"/>
    <col min="12310" max="12312" width="6.7109375" style="171" customWidth="1"/>
    <col min="12313" max="12313" width="1.7109375" style="171" customWidth="1"/>
    <col min="12314" max="12316" width="6.7109375" style="171" customWidth="1"/>
    <col min="12317" max="12544" width="11.42578125" style="171"/>
    <col min="12545" max="12545" width="21.42578125" style="171" customWidth="1"/>
    <col min="12546" max="12546" width="8.42578125" style="171" customWidth="1"/>
    <col min="12547" max="12547" width="8.140625" style="171" customWidth="1"/>
    <col min="12548" max="12548" width="7.5703125" style="171" customWidth="1"/>
    <col min="12549" max="12549" width="1.7109375" style="171" customWidth="1"/>
    <col min="12550" max="12552" width="6.7109375" style="171" customWidth="1"/>
    <col min="12553" max="12553" width="1.7109375" style="171" customWidth="1"/>
    <col min="12554" max="12556" width="6.7109375" style="171" customWidth="1"/>
    <col min="12557" max="12557" width="1.7109375" style="171" customWidth="1"/>
    <col min="12558" max="12560" width="6.7109375" style="171" customWidth="1"/>
    <col min="12561" max="12561" width="1.7109375" style="171" customWidth="1"/>
    <col min="12562" max="12564" width="6.7109375" style="171" customWidth="1"/>
    <col min="12565" max="12565" width="1.7109375" style="171" customWidth="1"/>
    <col min="12566" max="12568" width="6.7109375" style="171" customWidth="1"/>
    <col min="12569" max="12569" width="1.7109375" style="171" customWidth="1"/>
    <col min="12570" max="12572" width="6.7109375" style="171" customWidth="1"/>
    <col min="12573" max="12800" width="11.42578125" style="171"/>
    <col min="12801" max="12801" width="21.42578125" style="171" customWidth="1"/>
    <col min="12802" max="12802" width="8.42578125" style="171" customWidth="1"/>
    <col min="12803" max="12803" width="8.140625" style="171" customWidth="1"/>
    <col min="12804" max="12804" width="7.5703125" style="171" customWidth="1"/>
    <col min="12805" max="12805" width="1.7109375" style="171" customWidth="1"/>
    <col min="12806" max="12808" width="6.7109375" style="171" customWidth="1"/>
    <col min="12809" max="12809" width="1.7109375" style="171" customWidth="1"/>
    <col min="12810" max="12812" width="6.7109375" style="171" customWidth="1"/>
    <col min="12813" max="12813" width="1.7109375" style="171" customWidth="1"/>
    <col min="12814" max="12816" width="6.7109375" style="171" customWidth="1"/>
    <col min="12817" max="12817" width="1.7109375" style="171" customWidth="1"/>
    <col min="12818" max="12820" width="6.7109375" style="171" customWidth="1"/>
    <col min="12821" max="12821" width="1.7109375" style="171" customWidth="1"/>
    <col min="12822" max="12824" width="6.7109375" style="171" customWidth="1"/>
    <col min="12825" max="12825" width="1.7109375" style="171" customWidth="1"/>
    <col min="12826" max="12828" width="6.7109375" style="171" customWidth="1"/>
    <col min="12829" max="13056" width="11.42578125" style="171"/>
    <col min="13057" max="13057" width="21.42578125" style="171" customWidth="1"/>
    <col min="13058" max="13058" width="8.42578125" style="171" customWidth="1"/>
    <col min="13059" max="13059" width="8.140625" style="171" customWidth="1"/>
    <col min="13060" max="13060" width="7.5703125" style="171" customWidth="1"/>
    <col min="13061" max="13061" width="1.7109375" style="171" customWidth="1"/>
    <col min="13062" max="13064" width="6.7109375" style="171" customWidth="1"/>
    <col min="13065" max="13065" width="1.7109375" style="171" customWidth="1"/>
    <col min="13066" max="13068" width="6.7109375" style="171" customWidth="1"/>
    <col min="13069" max="13069" width="1.7109375" style="171" customWidth="1"/>
    <col min="13070" max="13072" width="6.7109375" style="171" customWidth="1"/>
    <col min="13073" max="13073" width="1.7109375" style="171" customWidth="1"/>
    <col min="13074" max="13076" width="6.7109375" style="171" customWidth="1"/>
    <col min="13077" max="13077" width="1.7109375" style="171" customWidth="1"/>
    <col min="13078" max="13080" width="6.7109375" style="171" customWidth="1"/>
    <col min="13081" max="13081" width="1.7109375" style="171" customWidth="1"/>
    <col min="13082" max="13084" width="6.7109375" style="171" customWidth="1"/>
    <col min="13085" max="13312" width="11.42578125" style="171"/>
    <col min="13313" max="13313" width="21.42578125" style="171" customWidth="1"/>
    <col min="13314" max="13314" width="8.42578125" style="171" customWidth="1"/>
    <col min="13315" max="13315" width="8.140625" style="171" customWidth="1"/>
    <col min="13316" max="13316" width="7.5703125" style="171" customWidth="1"/>
    <col min="13317" max="13317" width="1.7109375" style="171" customWidth="1"/>
    <col min="13318" max="13320" width="6.7109375" style="171" customWidth="1"/>
    <col min="13321" max="13321" width="1.7109375" style="171" customWidth="1"/>
    <col min="13322" max="13324" width="6.7109375" style="171" customWidth="1"/>
    <col min="13325" max="13325" width="1.7109375" style="171" customWidth="1"/>
    <col min="13326" max="13328" width="6.7109375" style="171" customWidth="1"/>
    <col min="13329" max="13329" width="1.7109375" style="171" customWidth="1"/>
    <col min="13330" max="13332" width="6.7109375" style="171" customWidth="1"/>
    <col min="13333" max="13333" width="1.7109375" style="171" customWidth="1"/>
    <col min="13334" max="13336" width="6.7109375" style="171" customWidth="1"/>
    <col min="13337" max="13337" width="1.7109375" style="171" customWidth="1"/>
    <col min="13338" max="13340" width="6.7109375" style="171" customWidth="1"/>
    <col min="13341" max="13568" width="11.42578125" style="171"/>
    <col min="13569" max="13569" width="21.42578125" style="171" customWidth="1"/>
    <col min="13570" max="13570" width="8.42578125" style="171" customWidth="1"/>
    <col min="13571" max="13571" width="8.140625" style="171" customWidth="1"/>
    <col min="13572" max="13572" width="7.5703125" style="171" customWidth="1"/>
    <col min="13573" max="13573" width="1.7109375" style="171" customWidth="1"/>
    <col min="13574" max="13576" width="6.7109375" style="171" customWidth="1"/>
    <col min="13577" max="13577" width="1.7109375" style="171" customWidth="1"/>
    <col min="13578" max="13580" width="6.7109375" style="171" customWidth="1"/>
    <col min="13581" max="13581" width="1.7109375" style="171" customWidth="1"/>
    <col min="13582" max="13584" width="6.7109375" style="171" customWidth="1"/>
    <col min="13585" max="13585" width="1.7109375" style="171" customWidth="1"/>
    <col min="13586" max="13588" width="6.7109375" style="171" customWidth="1"/>
    <col min="13589" max="13589" width="1.7109375" style="171" customWidth="1"/>
    <col min="13590" max="13592" width="6.7109375" style="171" customWidth="1"/>
    <col min="13593" max="13593" width="1.7109375" style="171" customWidth="1"/>
    <col min="13594" max="13596" width="6.7109375" style="171" customWidth="1"/>
    <col min="13597" max="13824" width="11.42578125" style="171"/>
    <col min="13825" max="13825" width="21.42578125" style="171" customWidth="1"/>
    <col min="13826" max="13826" width="8.42578125" style="171" customWidth="1"/>
    <col min="13827" max="13827" width="8.140625" style="171" customWidth="1"/>
    <col min="13828" max="13828" width="7.5703125" style="171" customWidth="1"/>
    <col min="13829" max="13829" width="1.7109375" style="171" customWidth="1"/>
    <col min="13830" max="13832" width="6.7109375" style="171" customWidth="1"/>
    <col min="13833" max="13833" width="1.7109375" style="171" customWidth="1"/>
    <col min="13834" max="13836" width="6.7109375" style="171" customWidth="1"/>
    <col min="13837" max="13837" width="1.7109375" style="171" customWidth="1"/>
    <col min="13838" max="13840" width="6.7109375" style="171" customWidth="1"/>
    <col min="13841" max="13841" width="1.7109375" style="171" customWidth="1"/>
    <col min="13842" max="13844" width="6.7109375" style="171" customWidth="1"/>
    <col min="13845" max="13845" width="1.7109375" style="171" customWidth="1"/>
    <col min="13846" max="13848" width="6.7109375" style="171" customWidth="1"/>
    <col min="13849" max="13849" width="1.7109375" style="171" customWidth="1"/>
    <col min="13850" max="13852" width="6.7109375" style="171" customWidth="1"/>
    <col min="13853" max="14080" width="11.42578125" style="171"/>
    <col min="14081" max="14081" width="21.42578125" style="171" customWidth="1"/>
    <col min="14082" max="14082" width="8.42578125" style="171" customWidth="1"/>
    <col min="14083" max="14083" width="8.140625" style="171" customWidth="1"/>
    <col min="14084" max="14084" width="7.5703125" style="171" customWidth="1"/>
    <col min="14085" max="14085" width="1.7109375" style="171" customWidth="1"/>
    <col min="14086" max="14088" width="6.7109375" style="171" customWidth="1"/>
    <col min="14089" max="14089" width="1.7109375" style="171" customWidth="1"/>
    <col min="14090" max="14092" width="6.7109375" style="171" customWidth="1"/>
    <col min="14093" max="14093" width="1.7109375" style="171" customWidth="1"/>
    <col min="14094" max="14096" width="6.7109375" style="171" customWidth="1"/>
    <col min="14097" max="14097" width="1.7109375" style="171" customWidth="1"/>
    <col min="14098" max="14100" width="6.7109375" style="171" customWidth="1"/>
    <col min="14101" max="14101" width="1.7109375" style="171" customWidth="1"/>
    <col min="14102" max="14104" width="6.7109375" style="171" customWidth="1"/>
    <col min="14105" max="14105" width="1.7109375" style="171" customWidth="1"/>
    <col min="14106" max="14108" width="6.7109375" style="171" customWidth="1"/>
    <col min="14109" max="14336" width="11.42578125" style="171"/>
    <col min="14337" max="14337" width="21.42578125" style="171" customWidth="1"/>
    <col min="14338" max="14338" width="8.42578125" style="171" customWidth="1"/>
    <col min="14339" max="14339" width="8.140625" style="171" customWidth="1"/>
    <col min="14340" max="14340" width="7.5703125" style="171" customWidth="1"/>
    <col min="14341" max="14341" width="1.7109375" style="171" customWidth="1"/>
    <col min="14342" max="14344" width="6.7109375" style="171" customWidth="1"/>
    <col min="14345" max="14345" width="1.7109375" style="171" customWidth="1"/>
    <col min="14346" max="14348" width="6.7109375" style="171" customWidth="1"/>
    <col min="14349" max="14349" width="1.7109375" style="171" customWidth="1"/>
    <col min="14350" max="14352" width="6.7109375" style="171" customWidth="1"/>
    <col min="14353" max="14353" width="1.7109375" style="171" customWidth="1"/>
    <col min="14354" max="14356" width="6.7109375" style="171" customWidth="1"/>
    <col min="14357" max="14357" width="1.7109375" style="171" customWidth="1"/>
    <col min="14358" max="14360" width="6.7109375" style="171" customWidth="1"/>
    <col min="14361" max="14361" width="1.7109375" style="171" customWidth="1"/>
    <col min="14362" max="14364" width="6.7109375" style="171" customWidth="1"/>
    <col min="14365" max="14592" width="11.42578125" style="171"/>
    <col min="14593" max="14593" width="21.42578125" style="171" customWidth="1"/>
    <col min="14594" max="14594" width="8.42578125" style="171" customWidth="1"/>
    <col min="14595" max="14595" width="8.140625" style="171" customWidth="1"/>
    <col min="14596" max="14596" width="7.5703125" style="171" customWidth="1"/>
    <col min="14597" max="14597" width="1.7109375" style="171" customWidth="1"/>
    <col min="14598" max="14600" width="6.7109375" style="171" customWidth="1"/>
    <col min="14601" max="14601" width="1.7109375" style="171" customWidth="1"/>
    <col min="14602" max="14604" width="6.7109375" style="171" customWidth="1"/>
    <col min="14605" max="14605" width="1.7109375" style="171" customWidth="1"/>
    <col min="14606" max="14608" width="6.7109375" style="171" customWidth="1"/>
    <col min="14609" max="14609" width="1.7109375" style="171" customWidth="1"/>
    <col min="14610" max="14612" width="6.7109375" style="171" customWidth="1"/>
    <col min="14613" max="14613" width="1.7109375" style="171" customWidth="1"/>
    <col min="14614" max="14616" width="6.7109375" style="171" customWidth="1"/>
    <col min="14617" max="14617" width="1.7109375" style="171" customWidth="1"/>
    <col min="14618" max="14620" width="6.7109375" style="171" customWidth="1"/>
    <col min="14621" max="14848" width="11.42578125" style="171"/>
    <col min="14849" max="14849" width="21.42578125" style="171" customWidth="1"/>
    <col min="14850" max="14850" width="8.42578125" style="171" customWidth="1"/>
    <col min="14851" max="14851" width="8.140625" style="171" customWidth="1"/>
    <col min="14852" max="14852" width="7.5703125" style="171" customWidth="1"/>
    <col min="14853" max="14853" width="1.7109375" style="171" customWidth="1"/>
    <col min="14854" max="14856" width="6.7109375" style="171" customWidth="1"/>
    <col min="14857" max="14857" width="1.7109375" style="171" customWidth="1"/>
    <col min="14858" max="14860" width="6.7109375" style="171" customWidth="1"/>
    <col min="14861" max="14861" width="1.7109375" style="171" customWidth="1"/>
    <col min="14862" max="14864" width="6.7109375" style="171" customWidth="1"/>
    <col min="14865" max="14865" width="1.7109375" style="171" customWidth="1"/>
    <col min="14866" max="14868" width="6.7109375" style="171" customWidth="1"/>
    <col min="14869" max="14869" width="1.7109375" style="171" customWidth="1"/>
    <col min="14870" max="14872" width="6.7109375" style="171" customWidth="1"/>
    <col min="14873" max="14873" width="1.7109375" style="171" customWidth="1"/>
    <col min="14874" max="14876" width="6.7109375" style="171" customWidth="1"/>
    <col min="14877" max="15104" width="11.42578125" style="171"/>
    <col min="15105" max="15105" width="21.42578125" style="171" customWidth="1"/>
    <col min="15106" max="15106" width="8.42578125" style="171" customWidth="1"/>
    <col min="15107" max="15107" width="8.140625" style="171" customWidth="1"/>
    <col min="15108" max="15108" width="7.5703125" style="171" customWidth="1"/>
    <col min="15109" max="15109" width="1.7109375" style="171" customWidth="1"/>
    <col min="15110" max="15112" width="6.7109375" style="171" customWidth="1"/>
    <col min="15113" max="15113" width="1.7109375" style="171" customWidth="1"/>
    <col min="15114" max="15116" width="6.7109375" style="171" customWidth="1"/>
    <col min="15117" max="15117" width="1.7109375" style="171" customWidth="1"/>
    <col min="15118" max="15120" width="6.7109375" style="171" customWidth="1"/>
    <col min="15121" max="15121" width="1.7109375" style="171" customWidth="1"/>
    <col min="15122" max="15124" width="6.7109375" style="171" customWidth="1"/>
    <col min="15125" max="15125" width="1.7109375" style="171" customWidth="1"/>
    <col min="15126" max="15128" width="6.7109375" style="171" customWidth="1"/>
    <col min="15129" max="15129" width="1.7109375" style="171" customWidth="1"/>
    <col min="15130" max="15132" width="6.7109375" style="171" customWidth="1"/>
    <col min="15133" max="15360" width="11.42578125" style="171"/>
    <col min="15361" max="15361" width="21.42578125" style="171" customWidth="1"/>
    <col min="15362" max="15362" width="8.42578125" style="171" customWidth="1"/>
    <col min="15363" max="15363" width="8.140625" style="171" customWidth="1"/>
    <col min="15364" max="15364" width="7.5703125" style="171" customWidth="1"/>
    <col min="15365" max="15365" width="1.7109375" style="171" customWidth="1"/>
    <col min="15366" max="15368" width="6.7109375" style="171" customWidth="1"/>
    <col min="15369" max="15369" width="1.7109375" style="171" customWidth="1"/>
    <col min="15370" max="15372" width="6.7109375" style="171" customWidth="1"/>
    <col min="15373" max="15373" width="1.7109375" style="171" customWidth="1"/>
    <col min="15374" max="15376" width="6.7109375" style="171" customWidth="1"/>
    <col min="15377" max="15377" width="1.7109375" style="171" customWidth="1"/>
    <col min="15378" max="15380" width="6.7109375" style="171" customWidth="1"/>
    <col min="15381" max="15381" width="1.7109375" style="171" customWidth="1"/>
    <col min="15382" max="15384" width="6.7109375" style="171" customWidth="1"/>
    <col min="15385" max="15385" width="1.7109375" style="171" customWidth="1"/>
    <col min="15386" max="15388" width="6.7109375" style="171" customWidth="1"/>
    <col min="15389" max="15616" width="11.42578125" style="171"/>
    <col min="15617" max="15617" width="21.42578125" style="171" customWidth="1"/>
    <col min="15618" max="15618" width="8.42578125" style="171" customWidth="1"/>
    <col min="15619" max="15619" width="8.140625" style="171" customWidth="1"/>
    <col min="15620" max="15620" width="7.5703125" style="171" customWidth="1"/>
    <col min="15621" max="15621" width="1.7109375" style="171" customWidth="1"/>
    <col min="15622" max="15624" width="6.7109375" style="171" customWidth="1"/>
    <col min="15625" max="15625" width="1.7109375" style="171" customWidth="1"/>
    <col min="15626" max="15628" width="6.7109375" style="171" customWidth="1"/>
    <col min="15629" max="15629" width="1.7109375" style="171" customWidth="1"/>
    <col min="15630" max="15632" width="6.7109375" style="171" customWidth="1"/>
    <col min="15633" max="15633" width="1.7109375" style="171" customWidth="1"/>
    <col min="15634" max="15636" width="6.7109375" style="171" customWidth="1"/>
    <col min="15637" max="15637" width="1.7109375" style="171" customWidth="1"/>
    <col min="15638" max="15640" width="6.7109375" style="171" customWidth="1"/>
    <col min="15641" max="15641" width="1.7109375" style="171" customWidth="1"/>
    <col min="15642" max="15644" width="6.7109375" style="171" customWidth="1"/>
    <col min="15645" max="15872" width="11.42578125" style="171"/>
    <col min="15873" max="15873" width="21.42578125" style="171" customWidth="1"/>
    <col min="15874" max="15874" width="8.42578125" style="171" customWidth="1"/>
    <col min="15875" max="15875" width="8.140625" style="171" customWidth="1"/>
    <col min="15876" max="15876" width="7.5703125" style="171" customWidth="1"/>
    <col min="15877" max="15877" width="1.7109375" style="171" customWidth="1"/>
    <col min="15878" max="15880" width="6.7109375" style="171" customWidth="1"/>
    <col min="15881" max="15881" width="1.7109375" style="171" customWidth="1"/>
    <col min="15882" max="15884" width="6.7109375" style="171" customWidth="1"/>
    <col min="15885" max="15885" width="1.7109375" style="171" customWidth="1"/>
    <col min="15886" max="15888" width="6.7109375" style="171" customWidth="1"/>
    <col min="15889" max="15889" width="1.7109375" style="171" customWidth="1"/>
    <col min="15890" max="15892" width="6.7109375" style="171" customWidth="1"/>
    <col min="15893" max="15893" width="1.7109375" style="171" customWidth="1"/>
    <col min="15894" max="15896" width="6.7109375" style="171" customWidth="1"/>
    <col min="15897" max="15897" width="1.7109375" style="171" customWidth="1"/>
    <col min="15898" max="15900" width="6.7109375" style="171" customWidth="1"/>
    <col min="15901" max="16128" width="11.42578125" style="171"/>
    <col min="16129" max="16129" width="21.42578125" style="171" customWidth="1"/>
    <col min="16130" max="16130" width="8.42578125" style="171" customWidth="1"/>
    <col min="16131" max="16131" width="8.140625" style="171" customWidth="1"/>
    <col min="16132" max="16132" width="7.5703125" style="171" customWidth="1"/>
    <col min="16133" max="16133" width="1.7109375" style="171" customWidth="1"/>
    <col min="16134" max="16136" width="6.7109375" style="171" customWidth="1"/>
    <col min="16137" max="16137" width="1.7109375" style="171" customWidth="1"/>
    <col min="16138" max="16140" width="6.7109375" style="171" customWidth="1"/>
    <col min="16141" max="16141" width="1.7109375" style="171" customWidth="1"/>
    <col min="16142" max="16144" width="6.7109375" style="171" customWidth="1"/>
    <col min="16145" max="16145" width="1.7109375" style="171" customWidth="1"/>
    <col min="16146" max="16148" width="6.7109375" style="171" customWidth="1"/>
    <col min="16149" max="16149" width="1.7109375" style="171" customWidth="1"/>
    <col min="16150" max="16152" width="6.7109375" style="171" customWidth="1"/>
    <col min="16153" max="16153" width="1.7109375" style="171" customWidth="1"/>
    <col min="16154" max="16156" width="6.7109375" style="171" customWidth="1"/>
    <col min="16157" max="16384" width="11.42578125" style="171"/>
  </cols>
  <sheetData>
    <row r="1" spans="1:33" s="163" customFormat="1" ht="15" customHeight="1" x14ac:dyDescent="0.2">
      <c r="A1" s="322" t="s">
        <v>325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342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71"/>
      <c r="AF3" s="171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71"/>
      <c r="AF4" s="171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71"/>
      <c r="AF5" s="171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71"/>
      <c r="AF6" s="171"/>
      <c r="AG6" s="171"/>
    </row>
    <row r="7" spans="1:33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</row>
    <row r="8" spans="1:33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</row>
    <row r="9" spans="1:33" s="163" customFormat="1" ht="15" customHeight="1" x14ac:dyDescent="0.2">
      <c r="A9" s="112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71"/>
      <c r="AD9" s="171"/>
      <c r="AE9" s="171"/>
      <c r="AF9" s="171"/>
      <c r="AG9" s="171"/>
    </row>
    <row r="10" spans="1:33" s="163" customFormat="1" ht="15" customHeight="1" x14ac:dyDescent="0.2">
      <c r="A10" s="136" t="s">
        <v>19</v>
      </c>
      <c r="B10" s="152">
        <f t="shared" ref="B10:D11" si="0">+B16+B22</f>
        <v>10957</v>
      </c>
      <c r="C10" s="152">
        <f t="shared" si="0"/>
        <v>4058</v>
      </c>
      <c r="D10" s="152">
        <f t="shared" si="0"/>
        <v>6899</v>
      </c>
      <c r="E10" s="152"/>
      <c r="F10" s="251">
        <f t="shared" ref="F10:H12" si="1">+F16+F22</f>
        <v>0</v>
      </c>
      <c r="G10" s="251">
        <f t="shared" si="1"/>
        <v>0</v>
      </c>
      <c r="H10" s="251">
        <f t="shared" si="1"/>
        <v>0</v>
      </c>
      <c r="I10" s="251"/>
      <c r="J10" s="251">
        <f t="shared" ref="J10:L12" si="2">+J16+J22</f>
        <v>0</v>
      </c>
      <c r="K10" s="251">
        <f t="shared" si="2"/>
        <v>0</v>
      </c>
      <c r="L10" s="251">
        <f t="shared" si="2"/>
        <v>0</v>
      </c>
      <c r="M10" s="251"/>
      <c r="N10" s="251">
        <f t="shared" ref="N10:P12" si="3">+N16+N22</f>
        <v>0</v>
      </c>
      <c r="O10" s="251">
        <f t="shared" si="3"/>
        <v>0</v>
      </c>
      <c r="P10" s="251">
        <f t="shared" si="3"/>
        <v>0</v>
      </c>
      <c r="Q10" s="152"/>
      <c r="R10" s="152">
        <f t="shared" ref="R10:T12" si="4">+R16+R22</f>
        <v>5007</v>
      </c>
      <c r="S10" s="152">
        <f t="shared" si="4"/>
        <v>1900</v>
      </c>
      <c r="T10" s="152">
        <f t="shared" si="4"/>
        <v>3107</v>
      </c>
      <c r="U10" s="152"/>
      <c r="V10" s="152">
        <f t="shared" ref="V10:X12" si="5">+V16+V22</f>
        <v>3221</v>
      </c>
      <c r="W10" s="152">
        <f t="shared" si="5"/>
        <v>1194</v>
      </c>
      <c r="X10" s="152">
        <f t="shared" si="5"/>
        <v>2027</v>
      </c>
      <c r="Y10" s="152"/>
      <c r="Z10" s="152">
        <f t="shared" ref="Z10:AB12" si="6">+Z16+Z22</f>
        <v>2729</v>
      </c>
      <c r="AA10" s="152">
        <f t="shared" si="6"/>
        <v>964</v>
      </c>
      <c r="AB10" s="152">
        <f t="shared" si="6"/>
        <v>1765</v>
      </c>
      <c r="AC10" s="171"/>
      <c r="AD10" s="171"/>
      <c r="AE10" s="171"/>
      <c r="AF10" s="171"/>
      <c r="AG10" s="171"/>
    </row>
    <row r="11" spans="1:33" s="163" customFormat="1" ht="15" customHeight="1" x14ac:dyDescent="0.2">
      <c r="A11" s="116" t="s">
        <v>73</v>
      </c>
      <c r="B11" s="115">
        <f t="shared" si="0"/>
        <v>10383</v>
      </c>
      <c r="C11" s="115">
        <f t="shared" si="0"/>
        <v>3720</v>
      </c>
      <c r="D11" s="115">
        <f t="shared" si="0"/>
        <v>6663</v>
      </c>
      <c r="E11" s="115"/>
      <c r="F11" s="229">
        <f t="shared" si="1"/>
        <v>0</v>
      </c>
      <c r="G11" s="229">
        <f t="shared" si="1"/>
        <v>0</v>
      </c>
      <c r="H11" s="229">
        <f t="shared" si="1"/>
        <v>0</v>
      </c>
      <c r="I11" s="229"/>
      <c r="J11" s="229">
        <f t="shared" si="2"/>
        <v>0</v>
      </c>
      <c r="K11" s="229">
        <f t="shared" si="2"/>
        <v>0</v>
      </c>
      <c r="L11" s="229">
        <f t="shared" si="2"/>
        <v>0</v>
      </c>
      <c r="M11" s="229"/>
      <c r="N11" s="229">
        <f t="shared" si="3"/>
        <v>0</v>
      </c>
      <c r="O11" s="229">
        <f t="shared" si="3"/>
        <v>0</v>
      </c>
      <c r="P11" s="229">
        <f t="shared" si="3"/>
        <v>0</v>
      </c>
      <c r="Q11" s="115"/>
      <c r="R11" s="115">
        <f t="shared" si="4"/>
        <v>4792</v>
      </c>
      <c r="S11" s="115">
        <f t="shared" si="4"/>
        <v>1763</v>
      </c>
      <c r="T11" s="115">
        <f t="shared" si="4"/>
        <v>3029</v>
      </c>
      <c r="U11" s="115"/>
      <c r="V11" s="115">
        <f t="shared" si="5"/>
        <v>3015</v>
      </c>
      <c r="W11" s="115">
        <f t="shared" si="5"/>
        <v>1080</v>
      </c>
      <c r="X11" s="115">
        <f t="shared" si="5"/>
        <v>1935</v>
      </c>
      <c r="Y11" s="115"/>
      <c r="Z11" s="115">
        <f t="shared" si="6"/>
        <v>2576</v>
      </c>
      <c r="AA11" s="115">
        <f t="shared" si="6"/>
        <v>877</v>
      </c>
      <c r="AB11" s="115">
        <f t="shared" si="6"/>
        <v>1699</v>
      </c>
      <c r="AC11" s="171"/>
      <c r="AD11" s="171"/>
      <c r="AE11" s="171"/>
      <c r="AF11" s="171"/>
      <c r="AG11" s="171"/>
    </row>
    <row r="12" spans="1:33" s="163" customFormat="1" ht="15" customHeight="1" x14ac:dyDescent="0.2">
      <c r="A12" s="116" t="s">
        <v>74</v>
      </c>
      <c r="B12" s="115">
        <f>+B18+B24</f>
        <v>0</v>
      </c>
      <c r="C12" s="115">
        <f>+C18+C24</f>
        <v>0</v>
      </c>
      <c r="D12" s="115">
        <f>+D18+D24</f>
        <v>0</v>
      </c>
      <c r="E12" s="115"/>
      <c r="F12" s="229">
        <f t="shared" si="1"/>
        <v>0</v>
      </c>
      <c r="G12" s="229">
        <f t="shared" si="1"/>
        <v>0</v>
      </c>
      <c r="H12" s="229">
        <f t="shared" si="1"/>
        <v>0</v>
      </c>
      <c r="I12" s="229"/>
      <c r="J12" s="229">
        <f t="shared" si="2"/>
        <v>0</v>
      </c>
      <c r="K12" s="229">
        <f t="shared" si="2"/>
        <v>0</v>
      </c>
      <c r="L12" s="229">
        <f t="shared" si="2"/>
        <v>0</v>
      </c>
      <c r="M12" s="229"/>
      <c r="N12" s="229">
        <f t="shared" si="3"/>
        <v>0</v>
      </c>
      <c r="O12" s="229">
        <f t="shared" si="3"/>
        <v>0</v>
      </c>
      <c r="P12" s="229">
        <f t="shared" si="3"/>
        <v>0</v>
      </c>
      <c r="Q12" s="115"/>
      <c r="R12" s="115">
        <f t="shared" si="4"/>
        <v>0</v>
      </c>
      <c r="S12" s="115">
        <f t="shared" si="4"/>
        <v>0</v>
      </c>
      <c r="T12" s="115">
        <f t="shared" si="4"/>
        <v>0</v>
      </c>
      <c r="U12" s="115"/>
      <c r="V12" s="115">
        <f t="shared" si="5"/>
        <v>0</v>
      </c>
      <c r="W12" s="115">
        <f t="shared" si="5"/>
        <v>0</v>
      </c>
      <c r="X12" s="115">
        <f t="shared" si="5"/>
        <v>0</v>
      </c>
      <c r="Y12" s="115"/>
      <c r="Z12" s="115">
        <f t="shared" si="6"/>
        <v>0</v>
      </c>
      <c r="AA12" s="115">
        <f t="shared" si="6"/>
        <v>0</v>
      </c>
      <c r="AB12" s="115">
        <f t="shared" si="6"/>
        <v>0</v>
      </c>
      <c r="AC12" s="171"/>
      <c r="AD12" s="171"/>
      <c r="AE12" s="171"/>
      <c r="AF12" s="171"/>
      <c r="AG12" s="171"/>
    </row>
    <row r="13" spans="1:33" s="163" customFormat="1" ht="15" customHeight="1" x14ac:dyDescent="0.2">
      <c r="A13" s="116" t="s">
        <v>263</v>
      </c>
      <c r="B13" s="115">
        <f>+B19</f>
        <v>574</v>
      </c>
      <c r="C13" s="115">
        <f>+C19</f>
        <v>338</v>
      </c>
      <c r="D13" s="115">
        <f>+D19</f>
        <v>236</v>
      </c>
      <c r="E13" s="115"/>
      <c r="F13" s="229">
        <f>+F19</f>
        <v>0</v>
      </c>
      <c r="G13" s="229">
        <f>+G19</f>
        <v>0</v>
      </c>
      <c r="H13" s="229">
        <f>+H19</f>
        <v>0</v>
      </c>
      <c r="I13" s="229"/>
      <c r="J13" s="229">
        <f>+J19</f>
        <v>0</v>
      </c>
      <c r="K13" s="229">
        <f>+K19</f>
        <v>0</v>
      </c>
      <c r="L13" s="229">
        <f>+L19</f>
        <v>0</v>
      </c>
      <c r="M13" s="229"/>
      <c r="N13" s="229">
        <f>+N19</f>
        <v>0</v>
      </c>
      <c r="O13" s="229">
        <f>+O19</f>
        <v>0</v>
      </c>
      <c r="P13" s="229">
        <f>+P19</f>
        <v>0</v>
      </c>
      <c r="Q13" s="115"/>
      <c r="R13" s="115">
        <f>+R19</f>
        <v>215</v>
      </c>
      <c r="S13" s="115">
        <f>+S19</f>
        <v>137</v>
      </c>
      <c r="T13" s="115">
        <f>+T19</f>
        <v>78</v>
      </c>
      <c r="U13" s="115"/>
      <c r="V13" s="115">
        <f>+V19</f>
        <v>206</v>
      </c>
      <c r="W13" s="115">
        <f>+W19</f>
        <v>114</v>
      </c>
      <c r="X13" s="115">
        <f>+X19</f>
        <v>92</v>
      </c>
      <c r="Y13" s="115"/>
      <c r="Z13" s="115">
        <f>+Z19</f>
        <v>153</v>
      </c>
      <c r="AA13" s="115">
        <f>+AA19</f>
        <v>87</v>
      </c>
      <c r="AB13" s="115">
        <f>+AB19</f>
        <v>66</v>
      </c>
      <c r="AC13" s="171"/>
      <c r="AD13" s="171"/>
      <c r="AE13" s="171"/>
      <c r="AF13" s="171"/>
      <c r="AG13" s="171"/>
    </row>
    <row r="14" spans="1:33" s="163" customFormat="1" ht="15" customHeight="1" x14ac:dyDescent="0.2">
      <c r="A14" s="112"/>
      <c r="B14" s="117"/>
      <c r="C14" s="117"/>
      <c r="D14" s="117"/>
      <c r="E14" s="117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71"/>
      <c r="AD14" s="171"/>
      <c r="AE14" s="171"/>
      <c r="AF14" s="171"/>
      <c r="AG14" s="171"/>
    </row>
    <row r="15" spans="1:33" s="163" customFormat="1" ht="15" customHeight="1" x14ac:dyDescent="0.2">
      <c r="A15" s="136" t="s">
        <v>471</v>
      </c>
      <c r="B15" s="117"/>
      <c r="C15" s="117"/>
      <c r="D15" s="117"/>
      <c r="E15" s="118"/>
      <c r="F15" s="252"/>
      <c r="G15" s="252"/>
      <c r="H15" s="252"/>
      <c r="I15" s="253"/>
      <c r="J15" s="252"/>
      <c r="K15" s="252"/>
      <c r="L15" s="252"/>
      <c r="M15" s="253"/>
      <c r="N15" s="252"/>
      <c r="O15" s="252"/>
      <c r="P15" s="252"/>
      <c r="Q15" s="118"/>
      <c r="R15" s="117"/>
      <c r="S15" s="117"/>
      <c r="T15" s="117"/>
      <c r="U15" s="118"/>
      <c r="V15" s="117"/>
      <c r="W15" s="117"/>
      <c r="X15" s="117"/>
      <c r="Y15" s="118"/>
      <c r="Z15" s="117"/>
      <c r="AA15" s="117"/>
      <c r="AB15" s="117"/>
      <c r="AC15" s="171"/>
      <c r="AD15" s="171"/>
      <c r="AE15" s="171"/>
      <c r="AF15" s="171"/>
      <c r="AG15" s="171"/>
    </row>
    <row r="16" spans="1:33" s="163" customFormat="1" ht="15" customHeight="1" x14ac:dyDescent="0.2">
      <c r="A16" s="137" t="s">
        <v>19</v>
      </c>
      <c r="B16" s="271">
        <v>7858</v>
      </c>
      <c r="C16" s="271">
        <v>3018</v>
      </c>
      <c r="D16" s="271">
        <v>4840</v>
      </c>
      <c r="E16" s="271"/>
      <c r="F16" s="229">
        <f t="shared" ref="F16:H19" si="7">+F22</f>
        <v>0</v>
      </c>
      <c r="G16" s="229">
        <f t="shared" si="7"/>
        <v>0</v>
      </c>
      <c r="H16" s="229">
        <f t="shared" si="7"/>
        <v>0</v>
      </c>
      <c r="I16" s="229"/>
      <c r="J16" s="229">
        <f t="shared" ref="J16:L19" si="8">+J22</f>
        <v>0</v>
      </c>
      <c r="K16" s="229">
        <f t="shared" si="8"/>
        <v>0</v>
      </c>
      <c r="L16" s="229">
        <f t="shared" si="8"/>
        <v>0</v>
      </c>
      <c r="M16" s="229"/>
      <c r="N16" s="229">
        <f t="shared" ref="N16:P19" si="9">+N22</f>
        <v>0</v>
      </c>
      <c r="O16" s="229">
        <f t="shared" si="9"/>
        <v>0</v>
      </c>
      <c r="P16" s="229">
        <f t="shared" si="9"/>
        <v>0</v>
      </c>
      <c r="Q16" s="271"/>
      <c r="R16" s="271">
        <v>3553</v>
      </c>
      <c r="S16" s="271">
        <v>1411</v>
      </c>
      <c r="T16" s="271">
        <v>2142</v>
      </c>
      <c r="U16" s="271"/>
      <c r="V16" s="271">
        <v>2302</v>
      </c>
      <c r="W16" s="271">
        <v>868</v>
      </c>
      <c r="X16" s="271">
        <v>1434</v>
      </c>
      <c r="Y16" s="271"/>
      <c r="Z16" s="271">
        <v>2003</v>
      </c>
      <c r="AA16" s="271">
        <v>739</v>
      </c>
      <c r="AB16" s="271">
        <v>1264</v>
      </c>
      <c r="AC16" s="171"/>
      <c r="AD16" s="171"/>
      <c r="AE16" s="171"/>
      <c r="AF16" s="171"/>
      <c r="AG16" s="171"/>
    </row>
    <row r="17" spans="1:33" ht="15" customHeight="1" x14ac:dyDescent="0.2">
      <c r="A17" s="116" t="s">
        <v>73</v>
      </c>
      <c r="B17" s="272">
        <v>7284</v>
      </c>
      <c r="C17" s="272">
        <v>2680</v>
      </c>
      <c r="D17" s="272">
        <v>4604</v>
      </c>
      <c r="E17" s="272"/>
      <c r="F17" s="229">
        <f t="shared" si="7"/>
        <v>0</v>
      </c>
      <c r="G17" s="229">
        <f t="shared" si="7"/>
        <v>0</v>
      </c>
      <c r="H17" s="229">
        <f t="shared" si="7"/>
        <v>0</v>
      </c>
      <c r="I17" s="229"/>
      <c r="J17" s="229">
        <f t="shared" si="8"/>
        <v>0</v>
      </c>
      <c r="K17" s="229">
        <f t="shared" si="8"/>
        <v>0</v>
      </c>
      <c r="L17" s="229">
        <f t="shared" si="8"/>
        <v>0</v>
      </c>
      <c r="M17" s="229"/>
      <c r="N17" s="229">
        <f t="shared" si="9"/>
        <v>0</v>
      </c>
      <c r="O17" s="229">
        <f t="shared" si="9"/>
        <v>0</v>
      </c>
      <c r="P17" s="229">
        <f t="shared" si="9"/>
        <v>0</v>
      </c>
      <c r="Q17" s="272"/>
      <c r="R17" s="272">
        <v>3338</v>
      </c>
      <c r="S17" s="272">
        <v>1274</v>
      </c>
      <c r="T17" s="272">
        <v>2064</v>
      </c>
      <c r="U17" s="272"/>
      <c r="V17" s="272">
        <v>2096</v>
      </c>
      <c r="W17" s="272">
        <v>754</v>
      </c>
      <c r="X17" s="272">
        <v>1342</v>
      </c>
      <c r="Y17" s="272"/>
      <c r="Z17" s="272">
        <v>1850</v>
      </c>
      <c r="AA17" s="272">
        <v>652</v>
      </c>
      <c r="AB17" s="272">
        <v>1198</v>
      </c>
    </row>
    <row r="18" spans="1:33" ht="15" customHeight="1" x14ac:dyDescent="0.2">
      <c r="A18" s="116" t="s">
        <v>74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</row>
    <row r="19" spans="1:33" ht="15" customHeight="1" x14ac:dyDescent="0.2">
      <c r="A19" s="116" t="s">
        <v>263</v>
      </c>
      <c r="B19" s="272">
        <v>574</v>
      </c>
      <c r="C19" s="272">
        <v>338</v>
      </c>
      <c r="D19" s="272">
        <v>236</v>
      </c>
      <c r="E19" s="272"/>
      <c r="F19" s="229">
        <f t="shared" si="7"/>
        <v>0</v>
      </c>
      <c r="G19" s="229">
        <f t="shared" si="7"/>
        <v>0</v>
      </c>
      <c r="H19" s="229">
        <f t="shared" si="7"/>
        <v>0</v>
      </c>
      <c r="I19" s="229"/>
      <c r="J19" s="229">
        <f t="shared" si="8"/>
        <v>0</v>
      </c>
      <c r="K19" s="229">
        <f t="shared" si="8"/>
        <v>0</v>
      </c>
      <c r="L19" s="229">
        <f t="shared" si="8"/>
        <v>0</v>
      </c>
      <c r="M19" s="229"/>
      <c r="N19" s="229">
        <f t="shared" si="9"/>
        <v>0</v>
      </c>
      <c r="O19" s="229">
        <f t="shared" si="9"/>
        <v>0</v>
      </c>
      <c r="P19" s="229">
        <f t="shared" si="9"/>
        <v>0</v>
      </c>
      <c r="Q19" s="272"/>
      <c r="R19" s="272">
        <v>215</v>
      </c>
      <c r="S19" s="272">
        <v>137</v>
      </c>
      <c r="T19" s="272">
        <v>78</v>
      </c>
      <c r="U19" s="272"/>
      <c r="V19" s="272">
        <v>206</v>
      </c>
      <c r="W19" s="272">
        <v>114</v>
      </c>
      <c r="X19" s="272">
        <v>92</v>
      </c>
      <c r="Y19" s="272"/>
      <c r="Z19" s="272">
        <v>153</v>
      </c>
      <c r="AA19" s="272">
        <v>87</v>
      </c>
      <c r="AB19" s="272">
        <v>66</v>
      </c>
    </row>
    <row r="20" spans="1:33" ht="15" customHeight="1" x14ac:dyDescent="0.2">
      <c r="A20" s="116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25" t="s">
        <v>472</v>
      </c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</row>
    <row r="22" spans="1:33" s="163" customFormat="1" ht="15" customHeight="1" x14ac:dyDescent="0.2">
      <c r="A22" s="137" t="s">
        <v>19</v>
      </c>
      <c r="B22" s="271">
        <v>3099</v>
      </c>
      <c r="C22" s="271">
        <v>1040</v>
      </c>
      <c r="D22" s="271">
        <v>2059</v>
      </c>
      <c r="E22" s="271"/>
      <c r="F22" s="229">
        <f t="shared" ref="F22:H23" si="10">+F28</f>
        <v>0</v>
      </c>
      <c r="G22" s="229">
        <f t="shared" si="10"/>
        <v>0</v>
      </c>
      <c r="H22" s="229">
        <f t="shared" si="10"/>
        <v>0</v>
      </c>
      <c r="I22" s="229"/>
      <c r="J22" s="229">
        <f t="shared" ref="J22:L23" si="11">+J28</f>
        <v>0</v>
      </c>
      <c r="K22" s="229">
        <f t="shared" si="11"/>
        <v>0</v>
      </c>
      <c r="L22" s="229">
        <f t="shared" si="11"/>
        <v>0</v>
      </c>
      <c r="M22" s="229"/>
      <c r="N22" s="229">
        <f t="shared" ref="N22:P23" si="12">+N28</f>
        <v>0</v>
      </c>
      <c r="O22" s="229">
        <f t="shared" si="12"/>
        <v>0</v>
      </c>
      <c r="P22" s="229">
        <f t="shared" si="12"/>
        <v>0</v>
      </c>
      <c r="Q22" s="271"/>
      <c r="R22" s="271">
        <v>1454</v>
      </c>
      <c r="S22" s="271">
        <v>489</v>
      </c>
      <c r="T22" s="271">
        <v>965</v>
      </c>
      <c r="U22" s="271"/>
      <c r="V22" s="271">
        <v>919</v>
      </c>
      <c r="W22" s="271">
        <v>326</v>
      </c>
      <c r="X22" s="271">
        <v>593</v>
      </c>
      <c r="Y22" s="271"/>
      <c r="Z22" s="271">
        <v>726</v>
      </c>
      <c r="AA22" s="271">
        <v>225</v>
      </c>
      <c r="AB22" s="271">
        <v>501</v>
      </c>
      <c r="AC22" s="171"/>
      <c r="AD22" s="171"/>
      <c r="AE22" s="171"/>
      <c r="AF22" s="171"/>
      <c r="AG22" s="171"/>
    </row>
    <row r="23" spans="1:33" ht="15" customHeight="1" x14ac:dyDescent="0.2">
      <c r="A23" s="116" t="s">
        <v>73</v>
      </c>
      <c r="B23" s="272">
        <v>3099</v>
      </c>
      <c r="C23" s="272">
        <v>1040</v>
      </c>
      <c r="D23" s="272">
        <v>2059</v>
      </c>
      <c r="E23" s="272"/>
      <c r="F23" s="229">
        <f t="shared" si="10"/>
        <v>0</v>
      </c>
      <c r="G23" s="229">
        <f t="shared" si="10"/>
        <v>0</v>
      </c>
      <c r="H23" s="229">
        <f t="shared" si="10"/>
        <v>0</v>
      </c>
      <c r="I23" s="229"/>
      <c r="J23" s="229">
        <f t="shared" si="11"/>
        <v>0</v>
      </c>
      <c r="K23" s="229">
        <f t="shared" si="11"/>
        <v>0</v>
      </c>
      <c r="L23" s="229">
        <f t="shared" si="11"/>
        <v>0</v>
      </c>
      <c r="M23" s="229"/>
      <c r="N23" s="229">
        <f t="shared" si="12"/>
        <v>0</v>
      </c>
      <c r="O23" s="229">
        <f t="shared" si="12"/>
        <v>0</v>
      </c>
      <c r="P23" s="229">
        <f t="shared" si="12"/>
        <v>0</v>
      </c>
      <c r="Q23" s="272"/>
      <c r="R23" s="272">
        <v>1454</v>
      </c>
      <c r="S23" s="272">
        <v>489</v>
      </c>
      <c r="T23" s="272">
        <v>965</v>
      </c>
      <c r="U23" s="272"/>
      <c r="V23" s="272">
        <v>919</v>
      </c>
      <c r="W23" s="272">
        <v>326</v>
      </c>
      <c r="X23" s="272">
        <v>593</v>
      </c>
      <c r="Y23" s="272"/>
      <c r="Z23" s="272">
        <v>726</v>
      </c>
      <c r="AA23" s="272">
        <v>225</v>
      </c>
      <c r="AB23" s="272">
        <v>501</v>
      </c>
    </row>
    <row r="24" spans="1:33" ht="15" customHeight="1" x14ac:dyDescent="0.2">
      <c r="A24" s="116" t="s">
        <v>74</v>
      </c>
      <c r="B24" s="119">
        <v>0</v>
      </c>
      <c r="C24" s="119">
        <v>0</v>
      </c>
      <c r="D24" s="119">
        <v>0</v>
      </c>
      <c r="E24" s="119"/>
      <c r="F24" s="248">
        <v>0</v>
      </c>
      <c r="G24" s="248">
        <v>0</v>
      </c>
      <c r="H24" s="248">
        <v>0</v>
      </c>
      <c r="I24" s="248"/>
      <c r="J24" s="248">
        <v>0</v>
      </c>
      <c r="K24" s="248">
        <v>0</v>
      </c>
      <c r="L24" s="248">
        <v>0</v>
      </c>
      <c r="M24" s="248"/>
      <c r="N24" s="248">
        <v>0</v>
      </c>
      <c r="O24" s="248">
        <v>0</v>
      </c>
      <c r="P24" s="248">
        <v>0</v>
      </c>
      <c r="Q24" s="119"/>
      <c r="R24" s="119">
        <v>0</v>
      </c>
      <c r="S24" s="119">
        <v>0</v>
      </c>
      <c r="T24" s="119">
        <v>0</v>
      </c>
      <c r="U24" s="119"/>
      <c r="V24" s="119">
        <v>0</v>
      </c>
      <c r="W24" s="119">
        <v>0</v>
      </c>
      <c r="X24" s="119">
        <v>0</v>
      </c>
      <c r="Y24" s="119"/>
      <c r="Z24" s="119">
        <v>0</v>
      </c>
      <c r="AA24" s="119">
        <v>0</v>
      </c>
      <c r="AB24" s="119">
        <v>0</v>
      </c>
    </row>
    <row r="25" spans="1:33" ht="15" customHeight="1" thickBot="1" x14ac:dyDescent="0.25">
      <c r="A25" s="120" t="s">
        <v>263</v>
      </c>
      <c r="B25" s="121">
        <v>0</v>
      </c>
      <c r="C25" s="121">
        <v>0</v>
      </c>
      <c r="D25" s="121">
        <v>0</v>
      </c>
      <c r="E25" s="121"/>
      <c r="F25" s="249">
        <v>0</v>
      </c>
      <c r="G25" s="249">
        <v>0</v>
      </c>
      <c r="H25" s="249">
        <v>0</v>
      </c>
      <c r="I25" s="249"/>
      <c r="J25" s="249">
        <v>0</v>
      </c>
      <c r="K25" s="249">
        <v>0</v>
      </c>
      <c r="L25" s="249">
        <v>0</v>
      </c>
      <c r="M25" s="249"/>
      <c r="N25" s="249">
        <v>0</v>
      </c>
      <c r="O25" s="249">
        <v>0</v>
      </c>
      <c r="P25" s="249">
        <v>0</v>
      </c>
      <c r="Q25" s="121"/>
      <c r="R25" s="121">
        <v>0</v>
      </c>
      <c r="S25" s="121">
        <v>0</v>
      </c>
      <c r="T25" s="121">
        <v>0</v>
      </c>
      <c r="U25" s="121"/>
      <c r="V25" s="121">
        <v>0</v>
      </c>
      <c r="W25" s="121">
        <v>0</v>
      </c>
      <c r="X25" s="121">
        <v>0</v>
      </c>
      <c r="Y25" s="121"/>
      <c r="Z25" s="121">
        <v>0</v>
      </c>
      <c r="AA25" s="121">
        <v>0</v>
      </c>
      <c r="AB25" s="121">
        <v>0</v>
      </c>
    </row>
    <row r="26" spans="1:33" ht="15" customHeight="1" x14ac:dyDescent="0.2">
      <c r="A26" s="317" t="s">
        <v>256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</row>
    <row r="27" spans="1:33" ht="15" customHeight="1" x14ac:dyDescent="0.2">
      <c r="A27" s="318" t="s">
        <v>242</v>
      </c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1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topLeftCell="A43"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6.28515625" style="108" customWidth="1"/>
    <col min="2" max="4" width="7.140625" style="108" customWidth="1"/>
    <col min="5" max="5" width="1.7109375" style="108" customWidth="1"/>
    <col min="6" max="8" width="7.28515625" style="108" customWidth="1"/>
    <col min="9" max="9" width="1.7109375" style="108" customWidth="1"/>
    <col min="10" max="12" width="7.28515625" style="108" customWidth="1"/>
    <col min="13" max="13" width="1.7109375" style="108" customWidth="1"/>
    <col min="14" max="16" width="7.28515625" style="108" customWidth="1"/>
    <col min="17" max="17" width="1.7109375" style="108" customWidth="1"/>
    <col min="18" max="20" width="6.85546875" style="108" customWidth="1"/>
    <col min="21" max="21" width="1.7109375" style="108" customWidth="1"/>
    <col min="22" max="24" width="6.85546875" style="108" customWidth="1"/>
    <col min="25" max="25" width="1.7109375" style="108" customWidth="1"/>
    <col min="26" max="28" width="6.85546875" style="108" customWidth="1"/>
    <col min="29" max="33" width="8.7109375" style="108" customWidth="1"/>
    <col min="34" max="256" width="11.42578125" style="108"/>
    <col min="257" max="257" width="19.42578125" style="108" customWidth="1"/>
    <col min="258" max="258" width="8.42578125" style="108" customWidth="1"/>
    <col min="259" max="259" width="8.140625" style="108" customWidth="1"/>
    <col min="260" max="260" width="7.5703125" style="108" customWidth="1"/>
    <col min="261" max="261" width="1.7109375" style="108" customWidth="1"/>
    <col min="262" max="264" width="6.7109375" style="108" customWidth="1"/>
    <col min="265" max="265" width="1.7109375" style="108" customWidth="1"/>
    <col min="266" max="268" width="6.7109375" style="108" customWidth="1"/>
    <col min="269" max="269" width="1.7109375" style="108" customWidth="1"/>
    <col min="270" max="272" width="6.7109375" style="108" customWidth="1"/>
    <col min="273" max="273" width="1.7109375" style="108" customWidth="1"/>
    <col min="274" max="276" width="6.7109375" style="108" customWidth="1"/>
    <col min="277" max="277" width="1.7109375" style="108" customWidth="1"/>
    <col min="278" max="280" width="6.7109375" style="108" customWidth="1"/>
    <col min="281" max="281" width="1.7109375" style="108" customWidth="1"/>
    <col min="282" max="282" width="6.5703125" style="108" customWidth="1"/>
    <col min="283" max="284" width="6.7109375" style="108" customWidth="1"/>
    <col min="285" max="512" width="11.42578125" style="108"/>
    <col min="513" max="513" width="19.42578125" style="108" customWidth="1"/>
    <col min="514" max="514" width="8.42578125" style="108" customWidth="1"/>
    <col min="515" max="515" width="8.140625" style="108" customWidth="1"/>
    <col min="516" max="516" width="7.5703125" style="108" customWidth="1"/>
    <col min="517" max="517" width="1.7109375" style="108" customWidth="1"/>
    <col min="518" max="520" width="6.7109375" style="108" customWidth="1"/>
    <col min="521" max="521" width="1.7109375" style="108" customWidth="1"/>
    <col min="522" max="524" width="6.7109375" style="108" customWidth="1"/>
    <col min="525" max="525" width="1.7109375" style="108" customWidth="1"/>
    <col min="526" max="528" width="6.7109375" style="108" customWidth="1"/>
    <col min="529" max="529" width="1.7109375" style="108" customWidth="1"/>
    <col min="530" max="532" width="6.7109375" style="108" customWidth="1"/>
    <col min="533" max="533" width="1.7109375" style="108" customWidth="1"/>
    <col min="534" max="536" width="6.7109375" style="108" customWidth="1"/>
    <col min="537" max="537" width="1.7109375" style="108" customWidth="1"/>
    <col min="538" max="538" width="6.5703125" style="108" customWidth="1"/>
    <col min="539" max="540" width="6.7109375" style="108" customWidth="1"/>
    <col min="541" max="768" width="11.42578125" style="108"/>
    <col min="769" max="769" width="19.42578125" style="108" customWidth="1"/>
    <col min="770" max="770" width="8.42578125" style="108" customWidth="1"/>
    <col min="771" max="771" width="8.140625" style="108" customWidth="1"/>
    <col min="772" max="772" width="7.5703125" style="108" customWidth="1"/>
    <col min="773" max="773" width="1.7109375" style="108" customWidth="1"/>
    <col min="774" max="776" width="6.7109375" style="108" customWidth="1"/>
    <col min="777" max="777" width="1.7109375" style="108" customWidth="1"/>
    <col min="778" max="780" width="6.7109375" style="108" customWidth="1"/>
    <col min="781" max="781" width="1.7109375" style="108" customWidth="1"/>
    <col min="782" max="784" width="6.7109375" style="108" customWidth="1"/>
    <col min="785" max="785" width="1.7109375" style="108" customWidth="1"/>
    <col min="786" max="788" width="6.7109375" style="108" customWidth="1"/>
    <col min="789" max="789" width="1.7109375" style="108" customWidth="1"/>
    <col min="790" max="792" width="6.7109375" style="108" customWidth="1"/>
    <col min="793" max="793" width="1.7109375" style="108" customWidth="1"/>
    <col min="794" max="794" width="6.5703125" style="108" customWidth="1"/>
    <col min="795" max="796" width="6.7109375" style="108" customWidth="1"/>
    <col min="797" max="1024" width="11.42578125" style="108"/>
    <col min="1025" max="1025" width="19.42578125" style="108" customWidth="1"/>
    <col min="1026" max="1026" width="8.42578125" style="108" customWidth="1"/>
    <col min="1027" max="1027" width="8.140625" style="108" customWidth="1"/>
    <col min="1028" max="1028" width="7.5703125" style="108" customWidth="1"/>
    <col min="1029" max="1029" width="1.7109375" style="108" customWidth="1"/>
    <col min="1030" max="1032" width="6.7109375" style="108" customWidth="1"/>
    <col min="1033" max="1033" width="1.7109375" style="108" customWidth="1"/>
    <col min="1034" max="1036" width="6.7109375" style="108" customWidth="1"/>
    <col min="1037" max="1037" width="1.7109375" style="108" customWidth="1"/>
    <col min="1038" max="1040" width="6.7109375" style="108" customWidth="1"/>
    <col min="1041" max="1041" width="1.7109375" style="108" customWidth="1"/>
    <col min="1042" max="1044" width="6.7109375" style="108" customWidth="1"/>
    <col min="1045" max="1045" width="1.7109375" style="108" customWidth="1"/>
    <col min="1046" max="1048" width="6.7109375" style="108" customWidth="1"/>
    <col min="1049" max="1049" width="1.7109375" style="108" customWidth="1"/>
    <col min="1050" max="1050" width="6.5703125" style="108" customWidth="1"/>
    <col min="1051" max="1052" width="6.7109375" style="108" customWidth="1"/>
    <col min="1053" max="1280" width="11.42578125" style="108"/>
    <col min="1281" max="1281" width="19.42578125" style="108" customWidth="1"/>
    <col min="1282" max="1282" width="8.42578125" style="108" customWidth="1"/>
    <col min="1283" max="1283" width="8.140625" style="108" customWidth="1"/>
    <col min="1284" max="1284" width="7.5703125" style="108" customWidth="1"/>
    <col min="1285" max="1285" width="1.7109375" style="108" customWidth="1"/>
    <col min="1286" max="1288" width="6.7109375" style="108" customWidth="1"/>
    <col min="1289" max="1289" width="1.7109375" style="108" customWidth="1"/>
    <col min="1290" max="1292" width="6.7109375" style="108" customWidth="1"/>
    <col min="1293" max="1293" width="1.7109375" style="108" customWidth="1"/>
    <col min="1294" max="1296" width="6.7109375" style="108" customWidth="1"/>
    <col min="1297" max="1297" width="1.7109375" style="108" customWidth="1"/>
    <col min="1298" max="1300" width="6.7109375" style="108" customWidth="1"/>
    <col min="1301" max="1301" width="1.7109375" style="108" customWidth="1"/>
    <col min="1302" max="1304" width="6.7109375" style="108" customWidth="1"/>
    <col min="1305" max="1305" width="1.7109375" style="108" customWidth="1"/>
    <col min="1306" max="1306" width="6.5703125" style="108" customWidth="1"/>
    <col min="1307" max="1308" width="6.7109375" style="108" customWidth="1"/>
    <col min="1309" max="1536" width="11.42578125" style="108"/>
    <col min="1537" max="1537" width="19.42578125" style="108" customWidth="1"/>
    <col min="1538" max="1538" width="8.42578125" style="108" customWidth="1"/>
    <col min="1539" max="1539" width="8.140625" style="108" customWidth="1"/>
    <col min="1540" max="1540" width="7.5703125" style="108" customWidth="1"/>
    <col min="1541" max="1541" width="1.7109375" style="108" customWidth="1"/>
    <col min="1542" max="1544" width="6.7109375" style="108" customWidth="1"/>
    <col min="1545" max="1545" width="1.7109375" style="108" customWidth="1"/>
    <col min="1546" max="1548" width="6.7109375" style="108" customWidth="1"/>
    <col min="1549" max="1549" width="1.7109375" style="108" customWidth="1"/>
    <col min="1550" max="1552" width="6.7109375" style="108" customWidth="1"/>
    <col min="1553" max="1553" width="1.7109375" style="108" customWidth="1"/>
    <col min="1554" max="1556" width="6.7109375" style="108" customWidth="1"/>
    <col min="1557" max="1557" width="1.7109375" style="108" customWidth="1"/>
    <col min="1558" max="1560" width="6.7109375" style="108" customWidth="1"/>
    <col min="1561" max="1561" width="1.7109375" style="108" customWidth="1"/>
    <col min="1562" max="1562" width="6.5703125" style="108" customWidth="1"/>
    <col min="1563" max="1564" width="6.7109375" style="108" customWidth="1"/>
    <col min="1565" max="1792" width="11.42578125" style="108"/>
    <col min="1793" max="1793" width="19.42578125" style="108" customWidth="1"/>
    <col min="1794" max="1794" width="8.42578125" style="108" customWidth="1"/>
    <col min="1795" max="1795" width="8.140625" style="108" customWidth="1"/>
    <col min="1796" max="1796" width="7.5703125" style="108" customWidth="1"/>
    <col min="1797" max="1797" width="1.7109375" style="108" customWidth="1"/>
    <col min="1798" max="1800" width="6.7109375" style="108" customWidth="1"/>
    <col min="1801" max="1801" width="1.7109375" style="108" customWidth="1"/>
    <col min="1802" max="1804" width="6.7109375" style="108" customWidth="1"/>
    <col min="1805" max="1805" width="1.7109375" style="108" customWidth="1"/>
    <col min="1806" max="1808" width="6.7109375" style="108" customWidth="1"/>
    <col min="1809" max="1809" width="1.7109375" style="108" customWidth="1"/>
    <col min="1810" max="1812" width="6.7109375" style="108" customWidth="1"/>
    <col min="1813" max="1813" width="1.7109375" style="108" customWidth="1"/>
    <col min="1814" max="1816" width="6.7109375" style="108" customWidth="1"/>
    <col min="1817" max="1817" width="1.7109375" style="108" customWidth="1"/>
    <col min="1818" max="1818" width="6.5703125" style="108" customWidth="1"/>
    <col min="1819" max="1820" width="6.7109375" style="108" customWidth="1"/>
    <col min="1821" max="2048" width="11.42578125" style="108"/>
    <col min="2049" max="2049" width="19.42578125" style="108" customWidth="1"/>
    <col min="2050" max="2050" width="8.42578125" style="108" customWidth="1"/>
    <col min="2051" max="2051" width="8.140625" style="108" customWidth="1"/>
    <col min="2052" max="2052" width="7.5703125" style="108" customWidth="1"/>
    <col min="2053" max="2053" width="1.7109375" style="108" customWidth="1"/>
    <col min="2054" max="2056" width="6.7109375" style="108" customWidth="1"/>
    <col min="2057" max="2057" width="1.7109375" style="108" customWidth="1"/>
    <col min="2058" max="2060" width="6.7109375" style="108" customWidth="1"/>
    <col min="2061" max="2061" width="1.7109375" style="108" customWidth="1"/>
    <col min="2062" max="2064" width="6.7109375" style="108" customWidth="1"/>
    <col min="2065" max="2065" width="1.7109375" style="108" customWidth="1"/>
    <col min="2066" max="2068" width="6.7109375" style="108" customWidth="1"/>
    <col min="2069" max="2069" width="1.7109375" style="108" customWidth="1"/>
    <col min="2070" max="2072" width="6.7109375" style="108" customWidth="1"/>
    <col min="2073" max="2073" width="1.7109375" style="108" customWidth="1"/>
    <col min="2074" max="2074" width="6.5703125" style="108" customWidth="1"/>
    <col min="2075" max="2076" width="6.7109375" style="108" customWidth="1"/>
    <col min="2077" max="2304" width="11.42578125" style="108"/>
    <col min="2305" max="2305" width="19.42578125" style="108" customWidth="1"/>
    <col min="2306" max="2306" width="8.42578125" style="108" customWidth="1"/>
    <col min="2307" max="2307" width="8.140625" style="108" customWidth="1"/>
    <col min="2308" max="2308" width="7.5703125" style="108" customWidth="1"/>
    <col min="2309" max="2309" width="1.7109375" style="108" customWidth="1"/>
    <col min="2310" max="2312" width="6.7109375" style="108" customWidth="1"/>
    <col min="2313" max="2313" width="1.7109375" style="108" customWidth="1"/>
    <col min="2314" max="2316" width="6.7109375" style="108" customWidth="1"/>
    <col min="2317" max="2317" width="1.7109375" style="108" customWidth="1"/>
    <col min="2318" max="2320" width="6.7109375" style="108" customWidth="1"/>
    <col min="2321" max="2321" width="1.7109375" style="108" customWidth="1"/>
    <col min="2322" max="2324" width="6.7109375" style="108" customWidth="1"/>
    <col min="2325" max="2325" width="1.7109375" style="108" customWidth="1"/>
    <col min="2326" max="2328" width="6.7109375" style="108" customWidth="1"/>
    <col min="2329" max="2329" width="1.7109375" style="108" customWidth="1"/>
    <col min="2330" max="2330" width="6.5703125" style="108" customWidth="1"/>
    <col min="2331" max="2332" width="6.7109375" style="108" customWidth="1"/>
    <col min="2333" max="2560" width="11.42578125" style="108"/>
    <col min="2561" max="2561" width="19.42578125" style="108" customWidth="1"/>
    <col min="2562" max="2562" width="8.42578125" style="108" customWidth="1"/>
    <col min="2563" max="2563" width="8.140625" style="108" customWidth="1"/>
    <col min="2564" max="2564" width="7.5703125" style="108" customWidth="1"/>
    <col min="2565" max="2565" width="1.7109375" style="108" customWidth="1"/>
    <col min="2566" max="2568" width="6.7109375" style="108" customWidth="1"/>
    <col min="2569" max="2569" width="1.7109375" style="108" customWidth="1"/>
    <col min="2570" max="2572" width="6.7109375" style="108" customWidth="1"/>
    <col min="2573" max="2573" width="1.7109375" style="108" customWidth="1"/>
    <col min="2574" max="2576" width="6.7109375" style="108" customWidth="1"/>
    <col min="2577" max="2577" width="1.7109375" style="108" customWidth="1"/>
    <col min="2578" max="2580" width="6.7109375" style="108" customWidth="1"/>
    <col min="2581" max="2581" width="1.7109375" style="108" customWidth="1"/>
    <col min="2582" max="2584" width="6.7109375" style="108" customWidth="1"/>
    <col min="2585" max="2585" width="1.7109375" style="108" customWidth="1"/>
    <col min="2586" max="2586" width="6.5703125" style="108" customWidth="1"/>
    <col min="2587" max="2588" width="6.7109375" style="108" customWidth="1"/>
    <col min="2589" max="2816" width="11.42578125" style="108"/>
    <col min="2817" max="2817" width="19.42578125" style="108" customWidth="1"/>
    <col min="2818" max="2818" width="8.42578125" style="108" customWidth="1"/>
    <col min="2819" max="2819" width="8.140625" style="108" customWidth="1"/>
    <col min="2820" max="2820" width="7.5703125" style="108" customWidth="1"/>
    <col min="2821" max="2821" width="1.7109375" style="108" customWidth="1"/>
    <col min="2822" max="2824" width="6.7109375" style="108" customWidth="1"/>
    <col min="2825" max="2825" width="1.7109375" style="108" customWidth="1"/>
    <col min="2826" max="2828" width="6.7109375" style="108" customWidth="1"/>
    <col min="2829" max="2829" width="1.7109375" style="108" customWidth="1"/>
    <col min="2830" max="2832" width="6.7109375" style="108" customWidth="1"/>
    <col min="2833" max="2833" width="1.7109375" style="108" customWidth="1"/>
    <col min="2834" max="2836" width="6.7109375" style="108" customWidth="1"/>
    <col min="2837" max="2837" width="1.7109375" style="108" customWidth="1"/>
    <col min="2838" max="2840" width="6.7109375" style="108" customWidth="1"/>
    <col min="2841" max="2841" width="1.7109375" style="108" customWidth="1"/>
    <col min="2842" max="2842" width="6.5703125" style="108" customWidth="1"/>
    <col min="2843" max="2844" width="6.7109375" style="108" customWidth="1"/>
    <col min="2845" max="3072" width="11.42578125" style="108"/>
    <col min="3073" max="3073" width="19.42578125" style="108" customWidth="1"/>
    <col min="3074" max="3074" width="8.42578125" style="108" customWidth="1"/>
    <col min="3075" max="3075" width="8.140625" style="108" customWidth="1"/>
    <col min="3076" max="3076" width="7.5703125" style="108" customWidth="1"/>
    <col min="3077" max="3077" width="1.7109375" style="108" customWidth="1"/>
    <col min="3078" max="3080" width="6.7109375" style="108" customWidth="1"/>
    <col min="3081" max="3081" width="1.7109375" style="108" customWidth="1"/>
    <col min="3082" max="3084" width="6.7109375" style="108" customWidth="1"/>
    <col min="3085" max="3085" width="1.7109375" style="108" customWidth="1"/>
    <col min="3086" max="3088" width="6.7109375" style="108" customWidth="1"/>
    <col min="3089" max="3089" width="1.7109375" style="108" customWidth="1"/>
    <col min="3090" max="3092" width="6.7109375" style="108" customWidth="1"/>
    <col min="3093" max="3093" width="1.7109375" style="108" customWidth="1"/>
    <col min="3094" max="3096" width="6.7109375" style="108" customWidth="1"/>
    <col min="3097" max="3097" width="1.7109375" style="108" customWidth="1"/>
    <col min="3098" max="3098" width="6.5703125" style="108" customWidth="1"/>
    <col min="3099" max="3100" width="6.7109375" style="108" customWidth="1"/>
    <col min="3101" max="3328" width="11.42578125" style="108"/>
    <col min="3329" max="3329" width="19.42578125" style="108" customWidth="1"/>
    <col min="3330" max="3330" width="8.42578125" style="108" customWidth="1"/>
    <col min="3331" max="3331" width="8.140625" style="108" customWidth="1"/>
    <col min="3332" max="3332" width="7.5703125" style="108" customWidth="1"/>
    <col min="3333" max="3333" width="1.7109375" style="108" customWidth="1"/>
    <col min="3334" max="3336" width="6.7109375" style="108" customWidth="1"/>
    <col min="3337" max="3337" width="1.7109375" style="108" customWidth="1"/>
    <col min="3338" max="3340" width="6.7109375" style="108" customWidth="1"/>
    <col min="3341" max="3341" width="1.7109375" style="108" customWidth="1"/>
    <col min="3342" max="3344" width="6.7109375" style="108" customWidth="1"/>
    <col min="3345" max="3345" width="1.7109375" style="108" customWidth="1"/>
    <col min="3346" max="3348" width="6.7109375" style="108" customWidth="1"/>
    <col min="3349" max="3349" width="1.7109375" style="108" customWidth="1"/>
    <col min="3350" max="3352" width="6.7109375" style="108" customWidth="1"/>
    <col min="3353" max="3353" width="1.7109375" style="108" customWidth="1"/>
    <col min="3354" max="3354" width="6.5703125" style="108" customWidth="1"/>
    <col min="3355" max="3356" width="6.7109375" style="108" customWidth="1"/>
    <col min="3357" max="3584" width="11.42578125" style="108"/>
    <col min="3585" max="3585" width="19.42578125" style="108" customWidth="1"/>
    <col min="3586" max="3586" width="8.42578125" style="108" customWidth="1"/>
    <col min="3587" max="3587" width="8.140625" style="108" customWidth="1"/>
    <col min="3588" max="3588" width="7.5703125" style="108" customWidth="1"/>
    <col min="3589" max="3589" width="1.7109375" style="108" customWidth="1"/>
    <col min="3590" max="3592" width="6.7109375" style="108" customWidth="1"/>
    <col min="3593" max="3593" width="1.7109375" style="108" customWidth="1"/>
    <col min="3594" max="3596" width="6.7109375" style="108" customWidth="1"/>
    <col min="3597" max="3597" width="1.7109375" style="108" customWidth="1"/>
    <col min="3598" max="3600" width="6.7109375" style="108" customWidth="1"/>
    <col min="3601" max="3601" width="1.7109375" style="108" customWidth="1"/>
    <col min="3602" max="3604" width="6.7109375" style="108" customWidth="1"/>
    <col min="3605" max="3605" width="1.7109375" style="108" customWidth="1"/>
    <col min="3606" max="3608" width="6.7109375" style="108" customWidth="1"/>
    <col min="3609" max="3609" width="1.7109375" style="108" customWidth="1"/>
    <col min="3610" max="3610" width="6.5703125" style="108" customWidth="1"/>
    <col min="3611" max="3612" width="6.7109375" style="108" customWidth="1"/>
    <col min="3613" max="3840" width="11.42578125" style="108"/>
    <col min="3841" max="3841" width="19.42578125" style="108" customWidth="1"/>
    <col min="3842" max="3842" width="8.42578125" style="108" customWidth="1"/>
    <col min="3843" max="3843" width="8.140625" style="108" customWidth="1"/>
    <col min="3844" max="3844" width="7.5703125" style="108" customWidth="1"/>
    <col min="3845" max="3845" width="1.7109375" style="108" customWidth="1"/>
    <col min="3846" max="3848" width="6.7109375" style="108" customWidth="1"/>
    <col min="3849" max="3849" width="1.7109375" style="108" customWidth="1"/>
    <col min="3850" max="3852" width="6.7109375" style="108" customWidth="1"/>
    <col min="3853" max="3853" width="1.7109375" style="108" customWidth="1"/>
    <col min="3854" max="3856" width="6.7109375" style="108" customWidth="1"/>
    <col min="3857" max="3857" width="1.7109375" style="108" customWidth="1"/>
    <col min="3858" max="3860" width="6.7109375" style="108" customWidth="1"/>
    <col min="3861" max="3861" width="1.7109375" style="108" customWidth="1"/>
    <col min="3862" max="3864" width="6.7109375" style="108" customWidth="1"/>
    <col min="3865" max="3865" width="1.7109375" style="108" customWidth="1"/>
    <col min="3866" max="3866" width="6.5703125" style="108" customWidth="1"/>
    <col min="3867" max="3868" width="6.7109375" style="108" customWidth="1"/>
    <col min="3869" max="4096" width="11.42578125" style="108"/>
    <col min="4097" max="4097" width="19.42578125" style="108" customWidth="1"/>
    <col min="4098" max="4098" width="8.42578125" style="108" customWidth="1"/>
    <col min="4099" max="4099" width="8.140625" style="108" customWidth="1"/>
    <col min="4100" max="4100" width="7.5703125" style="108" customWidth="1"/>
    <col min="4101" max="4101" width="1.7109375" style="108" customWidth="1"/>
    <col min="4102" max="4104" width="6.7109375" style="108" customWidth="1"/>
    <col min="4105" max="4105" width="1.7109375" style="108" customWidth="1"/>
    <col min="4106" max="4108" width="6.7109375" style="108" customWidth="1"/>
    <col min="4109" max="4109" width="1.7109375" style="108" customWidth="1"/>
    <col min="4110" max="4112" width="6.7109375" style="108" customWidth="1"/>
    <col min="4113" max="4113" width="1.7109375" style="108" customWidth="1"/>
    <col min="4114" max="4116" width="6.7109375" style="108" customWidth="1"/>
    <col min="4117" max="4117" width="1.7109375" style="108" customWidth="1"/>
    <col min="4118" max="4120" width="6.7109375" style="108" customWidth="1"/>
    <col min="4121" max="4121" width="1.7109375" style="108" customWidth="1"/>
    <col min="4122" max="4122" width="6.5703125" style="108" customWidth="1"/>
    <col min="4123" max="4124" width="6.7109375" style="108" customWidth="1"/>
    <col min="4125" max="4352" width="11.42578125" style="108"/>
    <col min="4353" max="4353" width="19.42578125" style="108" customWidth="1"/>
    <col min="4354" max="4354" width="8.42578125" style="108" customWidth="1"/>
    <col min="4355" max="4355" width="8.140625" style="108" customWidth="1"/>
    <col min="4356" max="4356" width="7.5703125" style="108" customWidth="1"/>
    <col min="4357" max="4357" width="1.7109375" style="108" customWidth="1"/>
    <col min="4358" max="4360" width="6.7109375" style="108" customWidth="1"/>
    <col min="4361" max="4361" width="1.7109375" style="108" customWidth="1"/>
    <col min="4362" max="4364" width="6.7109375" style="108" customWidth="1"/>
    <col min="4365" max="4365" width="1.7109375" style="108" customWidth="1"/>
    <col min="4366" max="4368" width="6.7109375" style="108" customWidth="1"/>
    <col min="4369" max="4369" width="1.7109375" style="108" customWidth="1"/>
    <col min="4370" max="4372" width="6.7109375" style="108" customWidth="1"/>
    <col min="4373" max="4373" width="1.7109375" style="108" customWidth="1"/>
    <col min="4374" max="4376" width="6.7109375" style="108" customWidth="1"/>
    <col min="4377" max="4377" width="1.7109375" style="108" customWidth="1"/>
    <col min="4378" max="4378" width="6.5703125" style="108" customWidth="1"/>
    <col min="4379" max="4380" width="6.7109375" style="108" customWidth="1"/>
    <col min="4381" max="4608" width="11.42578125" style="108"/>
    <col min="4609" max="4609" width="19.42578125" style="108" customWidth="1"/>
    <col min="4610" max="4610" width="8.42578125" style="108" customWidth="1"/>
    <col min="4611" max="4611" width="8.140625" style="108" customWidth="1"/>
    <col min="4612" max="4612" width="7.5703125" style="108" customWidth="1"/>
    <col min="4613" max="4613" width="1.7109375" style="108" customWidth="1"/>
    <col min="4614" max="4616" width="6.7109375" style="108" customWidth="1"/>
    <col min="4617" max="4617" width="1.7109375" style="108" customWidth="1"/>
    <col min="4618" max="4620" width="6.7109375" style="108" customWidth="1"/>
    <col min="4621" max="4621" width="1.7109375" style="108" customWidth="1"/>
    <col min="4622" max="4624" width="6.7109375" style="108" customWidth="1"/>
    <col min="4625" max="4625" width="1.7109375" style="108" customWidth="1"/>
    <col min="4626" max="4628" width="6.7109375" style="108" customWidth="1"/>
    <col min="4629" max="4629" width="1.7109375" style="108" customWidth="1"/>
    <col min="4630" max="4632" width="6.7109375" style="108" customWidth="1"/>
    <col min="4633" max="4633" width="1.7109375" style="108" customWidth="1"/>
    <col min="4634" max="4634" width="6.5703125" style="108" customWidth="1"/>
    <col min="4635" max="4636" width="6.7109375" style="108" customWidth="1"/>
    <col min="4637" max="4864" width="11.42578125" style="108"/>
    <col min="4865" max="4865" width="19.42578125" style="108" customWidth="1"/>
    <col min="4866" max="4866" width="8.42578125" style="108" customWidth="1"/>
    <col min="4867" max="4867" width="8.140625" style="108" customWidth="1"/>
    <col min="4868" max="4868" width="7.5703125" style="108" customWidth="1"/>
    <col min="4869" max="4869" width="1.7109375" style="108" customWidth="1"/>
    <col min="4870" max="4872" width="6.7109375" style="108" customWidth="1"/>
    <col min="4873" max="4873" width="1.7109375" style="108" customWidth="1"/>
    <col min="4874" max="4876" width="6.7109375" style="108" customWidth="1"/>
    <col min="4877" max="4877" width="1.7109375" style="108" customWidth="1"/>
    <col min="4878" max="4880" width="6.7109375" style="108" customWidth="1"/>
    <col min="4881" max="4881" width="1.7109375" style="108" customWidth="1"/>
    <col min="4882" max="4884" width="6.7109375" style="108" customWidth="1"/>
    <col min="4885" max="4885" width="1.7109375" style="108" customWidth="1"/>
    <col min="4886" max="4888" width="6.7109375" style="108" customWidth="1"/>
    <col min="4889" max="4889" width="1.7109375" style="108" customWidth="1"/>
    <col min="4890" max="4890" width="6.5703125" style="108" customWidth="1"/>
    <col min="4891" max="4892" width="6.7109375" style="108" customWidth="1"/>
    <col min="4893" max="5120" width="11.42578125" style="108"/>
    <col min="5121" max="5121" width="19.42578125" style="108" customWidth="1"/>
    <col min="5122" max="5122" width="8.42578125" style="108" customWidth="1"/>
    <col min="5123" max="5123" width="8.140625" style="108" customWidth="1"/>
    <col min="5124" max="5124" width="7.5703125" style="108" customWidth="1"/>
    <col min="5125" max="5125" width="1.7109375" style="108" customWidth="1"/>
    <col min="5126" max="5128" width="6.7109375" style="108" customWidth="1"/>
    <col min="5129" max="5129" width="1.7109375" style="108" customWidth="1"/>
    <col min="5130" max="5132" width="6.7109375" style="108" customWidth="1"/>
    <col min="5133" max="5133" width="1.7109375" style="108" customWidth="1"/>
    <col min="5134" max="5136" width="6.7109375" style="108" customWidth="1"/>
    <col min="5137" max="5137" width="1.7109375" style="108" customWidth="1"/>
    <col min="5138" max="5140" width="6.7109375" style="108" customWidth="1"/>
    <col min="5141" max="5141" width="1.7109375" style="108" customWidth="1"/>
    <col min="5142" max="5144" width="6.7109375" style="108" customWidth="1"/>
    <col min="5145" max="5145" width="1.7109375" style="108" customWidth="1"/>
    <col min="5146" max="5146" width="6.5703125" style="108" customWidth="1"/>
    <col min="5147" max="5148" width="6.7109375" style="108" customWidth="1"/>
    <col min="5149" max="5376" width="11.42578125" style="108"/>
    <col min="5377" max="5377" width="19.42578125" style="108" customWidth="1"/>
    <col min="5378" max="5378" width="8.42578125" style="108" customWidth="1"/>
    <col min="5379" max="5379" width="8.140625" style="108" customWidth="1"/>
    <col min="5380" max="5380" width="7.5703125" style="108" customWidth="1"/>
    <col min="5381" max="5381" width="1.7109375" style="108" customWidth="1"/>
    <col min="5382" max="5384" width="6.7109375" style="108" customWidth="1"/>
    <col min="5385" max="5385" width="1.7109375" style="108" customWidth="1"/>
    <col min="5386" max="5388" width="6.7109375" style="108" customWidth="1"/>
    <col min="5389" max="5389" width="1.7109375" style="108" customWidth="1"/>
    <col min="5390" max="5392" width="6.7109375" style="108" customWidth="1"/>
    <col min="5393" max="5393" width="1.7109375" style="108" customWidth="1"/>
    <col min="5394" max="5396" width="6.7109375" style="108" customWidth="1"/>
    <col min="5397" max="5397" width="1.7109375" style="108" customWidth="1"/>
    <col min="5398" max="5400" width="6.7109375" style="108" customWidth="1"/>
    <col min="5401" max="5401" width="1.7109375" style="108" customWidth="1"/>
    <col min="5402" max="5402" width="6.5703125" style="108" customWidth="1"/>
    <col min="5403" max="5404" width="6.7109375" style="108" customWidth="1"/>
    <col min="5405" max="5632" width="11.42578125" style="108"/>
    <col min="5633" max="5633" width="19.42578125" style="108" customWidth="1"/>
    <col min="5634" max="5634" width="8.42578125" style="108" customWidth="1"/>
    <col min="5635" max="5635" width="8.140625" style="108" customWidth="1"/>
    <col min="5636" max="5636" width="7.5703125" style="108" customWidth="1"/>
    <col min="5637" max="5637" width="1.7109375" style="108" customWidth="1"/>
    <col min="5638" max="5640" width="6.7109375" style="108" customWidth="1"/>
    <col min="5641" max="5641" width="1.7109375" style="108" customWidth="1"/>
    <col min="5642" max="5644" width="6.7109375" style="108" customWidth="1"/>
    <col min="5645" max="5645" width="1.7109375" style="108" customWidth="1"/>
    <col min="5646" max="5648" width="6.7109375" style="108" customWidth="1"/>
    <col min="5649" max="5649" width="1.7109375" style="108" customWidth="1"/>
    <col min="5650" max="5652" width="6.7109375" style="108" customWidth="1"/>
    <col min="5653" max="5653" width="1.7109375" style="108" customWidth="1"/>
    <col min="5654" max="5656" width="6.7109375" style="108" customWidth="1"/>
    <col min="5657" max="5657" width="1.7109375" style="108" customWidth="1"/>
    <col min="5658" max="5658" width="6.5703125" style="108" customWidth="1"/>
    <col min="5659" max="5660" width="6.7109375" style="108" customWidth="1"/>
    <col min="5661" max="5888" width="11.42578125" style="108"/>
    <col min="5889" max="5889" width="19.42578125" style="108" customWidth="1"/>
    <col min="5890" max="5890" width="8.42578125" style="108" customWidth="1"/>
    <col min="5891" max="5891" width="8.140625" style="108" customWidth="1"/>
    <col min="5892" max="5892" width="7.5703125" style="108" customWidth="1"/>
    <col min="5893" max="5893" width="1.7109375" style="108" customWidth="1"/>
    <col min="5894" max="5896" width="6.7109375" style="108" customWidth="1"/>
    <col min="5897" max="5897" width="1.7109375" style="108" customWidth="1"/>
    <col min="5898" max="5900" width="6.7109375" style="108" customWidth="1"/>
    <col min="5901" max="5901" width="1.7109375" style="108" customWidth="1"/>
    <col min="5902" max="5904" width="6.7109375" style="108" customWidth="1"/>
    <col min="5905" max="5905" width="1.7109375" style="108" customWidth="1"/>
    <col min="5906" max="5908" width="6.7109375" style="108" customWidth="1"/>
    <col min="5909" max="5909" width="1.7109375" style="108" customWidth="1"/>
    <col min="5910" max="5912" width="6.7109375" style="108" customWidth="1"/>
    <col min="5913" max="5913" width="1.7109375" style="108" customWidth="1"/>
    <col min="5914" max="5914" width="6.5703125" style="108" customWidth="1"/>
    <col min="5915" max="5916" width="6.7109375" style="108" customWidth="1"/>
    <col min="5917" max="6144" width="11.42578125" style="108"/>
    <col min="6145" max="6145" width="19.42578125" style="108" customWidth="1"/>
    <col min="6146" max="6146" width="8.42578125" style="108" customWidth="1"/>
    <col min="6147" max="6147" width="8.140625" style="108" customWidth="1"/>
    <col min="6148" max="6148" width="7.5703125" style="108" customWidth="1"/>
    <col min="6149" max="6149" width="1.7109375" style="108" customWidth="1"/>
    <col min="6150" max="6152" width="6.7109375" style="108" customWidth="1"/>
    <col min="6153" max="6153" width="1.7109375" style="108" customWidth="1"/>
    <col min="6154" max="6156" width="6.7109375" style="108" customWidth="1"/>
    <col min="6157" max="6157" width="1.7109375" style="108" customWidth="1"/>
    <col min="6158" max="6160" width="6.7109375" style="108" customWidth="1"/>
    <col min="6161" max="6161" width="1.7109375" style="108" customWidth="1"/>
    <col min="6162" max="6164" width="6.7109375" style="108" customWidth="1"/>
    <col min="6165" max="6165" width="1.7109375" style="108" customWidth="1"/>
    <col min="6166" max="6168" width="6.7109375" style="108" customWidth="1"/>
    <col min="6169" max="6169" width="1.7109375" style="108" customWidth="1"/>
    <col min="6170" max="6170" width="6.5703125" style="108" customWidth="1"/>
    <col min="6171" max="6172" width="6.7109375" style="108" customWidth="1"/>
    <col min="6173" max="6400" width="11.42578125" style="108"/>
    <col min="6401" max="6401" width="19.42578125" style="108" customWidth="1"/>
    <col min="6402" max="6402" width="8.42578125" style="108" customWidth="1"/>
    <col min="6403" max="6403" width="8.140625" style="108" customWidth="1"/>
    <col min="6404" max="6404" width="7.5703125" style="108" customWidth="1"/>
    <col min="6405" max="6405" width="1.7109375" style="108" customWidth="1"/>
    <col min="6406" max="6408" width="6.7109375" style="108" customWidth="1"/>
    <col min="6409" max="6409" width="1.7109375" style="108" customWidth="1"/>
    <col min="6410" max="6412" width="6.7109375" style="108" customWidth="1"/>
    <col min="6413" max="6413" width="1.7109375" style="108" customWidth="1"/>
    <col min="6414" max="6416" width="6.7109375" style="108" customWidth="1"/>
    <col min="6417" max="6417" width="1.7109375" style="108" customWidth="1"/>
    <col min="6418" max="6420" width="6.7109375" style="108" customWidth="1"/>
    <col min="6421" max="6421" width="1.7109375" style="108" customWidth="1"/>
    <col min="6422" max="6424" width="6.7109375" style="108" customWidth="1"/>
    <col min="6425" max="6425" width="1.7109375" style="108" customWidth="1"/>
    <col min="6426" max="6426" width="6.5703125" style="108" customWidth="1"/>
    <col min="6427" max="6428" width="6.7109375" style="108" customWidth="1"/>
    <col min="6429" max="6656" width="11.42578125" style="108"/>
    <col min="6657" max="6657" width="19.42578125" style="108" customWidth="1"/>
    <col min="6658" max="6658" width="8.42578125" style="108" customWidth="1"/>
    <col min="6659" max="6659" width="8.140625" style="108" customWidth="1"/>
    <col min="6660" max="6660" width="7.5703125" style="108" customWidth="1"/>
    <col min="6661" max="6661" width="1.7109375" style="108" customWidth="1"/>
    <col min="6662" max="6664" width="6.7109375" style="108" customWidth="1"/>
    <col min="6665" max="6665" width="1.7109375" style="108" customWidth="1"/>
    <col min="6666" max="6668" width="6.7109375" style="108" customWidth="1"/>
    <col min="6669" max="6669" width="1.7109375" style="108" customWidth="1"/>
    <col min="6670" max="6672" width="6.7109375" style="108" customWidth="1"/>
    <col min="6673" max="6673" width="1.7109375" style="108" customWidth="1"/>
    <col min="6674" max="6676" width="6.7109375" style="108" customWidth="1"/>
    <col min="6677" max="6677" width="1.7109375" style="108" customWidth="1"/>
    <col min="6678" max="6680" width="6.7109375" style="108" customWidth="1"/>
    <col min="6681" max="6681" width="1.7109375" style="108" customWidth="1"/>
    <col min="6682" max="6682" width="6.5703125" style="108" customWidth="1"/>
    <col min="6683" max="6684" width="6.7109375" style="108" customWidth="1"/>
    <col min="6685" max="6912" width="11.42578125" style="108"/>
    <col min="6913" max="6913" width="19.42578125" style="108" customWidth="1"/>
    <col min="6914" max="6914" width="8.42578125" style="108" customWidth="1"/>
    <col min="6915" max="6915" width="8.140625" style="108" customWidth="1"/>
    <col min="6916" max="6916" width="7.5703125" style="108" customWidth="1"/>
    <col min="6917" max="6917" width="1.7109375" style="108" customWidth="1"/>
    <col min="6918" max="6920" width="6.7109375" style="108" customWidth="1"/>
    <col min="6921" max="6921" width="1.7109375" style="108" customWidth="1"/>
    <col min="6922" max="6924" width="6.7109375" style="108" customWidth="1"/>
    <col min="6925" max="6925" width="1.7109375" style="108" customWidth="1"/>
    <col min="6926" max="6928" width="6.7109375" style="108" customWidth="1"/>
    <col min="6929" max="6929" width="1.7109375" style="108" customWidth="1"/>
    <col min="6930" max="6932" width="6.7109375" style="108" customWidth="1"/>
    <col min="6933" max="6933" width="1.7109375" style="108" customWidth="1"/>
    <col min="6934" max="6936" width="6.7109375" style="108" customWidth="1"/>
    <col min="6937" max="6937" width="1.7109375" style="108" customWidth="1"/>
    <col min="6938" max="6938" width="6.5703125" style="108" customWidth="1"/>
    <col min="6939" max="6940" width="6.7109375" style="108" customWidth="1"/>
    <col min="6941" max="7168" width="11.42578125" style="108"/>
    <col min="7169" max="7169" width="19.42578125" style="108" customWidth="1"/>
    <col min="7170" max="7170" width="8.42578125" style="108" customWidth="1"/>
    <col min="7171" max="7171" width="8.140625" style="108" customWidth="1"/>
    <col min="7172" max="7172" width="7.5703125" style="108" customWidth="1"/>
    <col min="7173" max="7173" width="1.7109375" style="108" customWidth="1"/>
    <col min="7174" max="7176" width="6.7109375" style="108" customWidth="1"/>
    <col min="7177" max="7177" width="1.7109375" style="108" customWidth="1"/>
    <col min="7178" max="7180" width="6.7109375" style="108" customWidth="1"/>
    <col min="7181" max="7181" width="1.7109375" style="108" customWidth="1"/>
    <col min="7182" max="7184" width="6.7109375" style="108" customWidth="1"/>
    <col min="7185" max="7185" width="1.7109375" style="108" customWidth="1"/>
    <col min="7186" max="7188" width="6.7109375" style="108" customWidth="1"/>
    <col min="7189" max="7189" width="1.7109375" style="108" customWidth="1"/>
    <col min="7190" max="7192" width="6.7109375" style="108" customWidth="1"/>
    <col min="7193" max="7193" width="1.7109375" style="108" customWidth="1"/>
    <col min="7194" max="7194" width="6.5703125" style="108" customWidth="1"/>
    <col min="7195" max="7196" width="6.7109375" style="108" customWidth="1"/>
    <col min="7197" max="7424" width="11.42578125" style="108"/>
    <col min="7425" max="7425" width="19.42578125" style="108" customWidth="1"/>
    <col min="7426" max="7426" width="8.42578125" style="108" customWidth="1"/>
    <col min="7427" max="7427" width="8.140625" style="108" customWidth="1"/>
    <col min="7428" max="7428" width="7.5703125" style="108" customWidth="1"/>
    <col min="7429" max="7429" width="1.7109375" style="108" customWidth="1"/>
    <col min="7430" max="7432" width="6.7109375" style="108" customWidth="1"/>
    <col min="7433" max="7433" width="1.7109375" style="108" customWidth="1"/>
    <col min="7434" max="7436" width="6.7109375" style="108" customWidth="1"/>
    <col min="7437" max="7437" width="1.7109375" style="108" customWidth="1"/>
    <col min="7438" max="7440" width="6.7109375" style="108" customWidth="1"/>
    <col min="7441" max="7441" width="1.7109375" style="108" customWidth="1"/>
    <col min="7442" max="7444" width="6.7109375" style="108" customWidth="1"/>
    <col min="7445" max="7445" width="1.7109375" style="108" customWidth="1"/>
    <col min="7446" max="7448" width="6.7109375" style="108" customWidth="1"/>
    <col min="7449" max="7449" width="1.7109375" style="108" customWidth="1"/>
    <col min="7450" max="7450" width="6.5703125" style="108" customWidth="1"/>
    <col min="7451" max="7452" width="6.7109375" style="108" customWidth="1"/>
    <col min="7453" max="7680" width="11.42578125" style="108"/>
    <col min="7681" max="7681" width="19.42578125" style="108" customWidth="1"/>
    <col min="7682" max="7682" width="8.42578125" style="108" customWidth="1"/>
    <col min="7683" max="7683" width="8.140625" style="108" customWidth="1"/>
    <col min="7684" max="7684" width="7.5703125" style="108" customWidth="1"/>
    <col min="7685" max="7685" width="1.7109375" style="108" customWidth="1"/>
    <col min="7686" max="7688" width="6.7109375" style="108" customWidth="1"/>
    <col min="7689" max="7689" width="1.7109375" style="108" customWidth="1"/>
    <col min="7690" max="7692" width="6.7109375" style="108" customWidth="1"/>
    <col min="7693" max="7693" width="1.7109375" style="108" customWidth="1"/>
    <col min="7694" max="7696" width="6.7109375" style="108" customWidth="1"/>
    <col min="7697" max="7697" width="1.7109375" style="108" customWidth="1"/>
    <col min="7698" max="7700" width="6.7109375" style="108" customWidth="1"/>
    <col min="7701" max="7701" width="1.7109375" style="108" customWidth="1"/>
    <col min="7702" max="7704" width="6.7109375" style="108" customWidth="1"/>
    <col min="7705" max="7705" width="1.7109375" style="108" customWidth="1"/>
    <col min="7706" max="7706" width="6.5703125" style="108" customWidth="1"/>
    <col min="7707" max="7708" width="6.7109375" style="108" customWidth="1"/>
    <col min="7709" max="7936" width="11.42578125" style="108"/>
    <col min="7937" max="7937" width="19.42578125" style="108" customWidth="1"/>
    <col min="7938" max="7938" width="8.42578125" style="108" customWidth="1"/>
    <col min="7939" max="7939" width="8.140625" style="108" customWidth="1"/>
    <col min="7940" max="7940" width="7.5703125" style="108" customWidth="1"/>
    <col min="7941" max="7941" width="1.7109375" style="108" customWidth="1"/>
    <col min="7942" max="7944" width="6.7109375" style="108" customWidth="1"/>
    <col min="7945" max="7945" width="1.7109375" style="108" customWidth="1"/>
    <col min="7946" max="7948" width="6.7109375" style="108" customWidth="1"/>
    <col min="7949" max="7949" width="1.7109375" style="108" customWidth="1"/>
    <col min="7950" max="7952" width="6.7109375" style="108" customWidth="1"/>
    <col min="7953" max="7953" width="1.7109375" style="108" customWidth="1"/>
    <col min="7954" max="7956" width="6.7109375" style="108" customWidth="1"/>
    <col min="7957" max="7957" width="1.7109375" style="108" customWidth="1"/>
    <col min="7958" max="7960" width="6.7109375" style="108" customWidth="1"/>
    <col min="7961" max="7961" width="1.7109375" style="108" customWidth="1"/>
    <col min="7962" max="7962" width="6.5703125" style="108" customWidth="1"/>
    <col min="7963" max="7964" width="6.7109375" style="108" customWidth="1"/>
    <col min="7965" max="8192" width="11.42578125" style="108"/>
    <col min="8193" max="8193" width="19.42578125" style="108" customWidth="1"/>
    <col min="8194" max="8194" width="8.42578125" style="108" customWidth="1"/>
    <col min="8195" max="8195" width="8.140625" style="108" customWidth="1"/>
    <col min="8196" max="8196" width="7.5703125" style="108" customWidth="1"/>
    <col min="8197" max="8197" width="1.7109375" style="108" customWidth="1"/>
    <col min="8198" max="8200" width="6.7109375" style="108" customWidth="1"/>
    <col min="8201" max="8201" width="1.7109375" style="108" customWidth="1"/>
    <col min="8202" max="8204" width="6.7109375" style="108" customWidth="1"/>
    <col min="8205" max="8205" width="1.7109375" style="108" customWidth="1"/>
    <col min="8206" max="8208" width="6.7109375" style="108" customWidth="1"/>
    <col min="8209" max="8209" width="1.7109375" style="108" customWidth="1"/>
    <col min="8210" max="8212" width="6.7109375" style="108" customWidth="1"/>
    <col min="8213" max="8213" width="1.7109375" style="108" customWidth="1"/>
    <col min="8214" max="8216" width="6.7109375" style="108" customWidth="1"/>
    <col min="8217" max="8217" width="1.7109375" style="108" customWidth="1"/>
    <col min="8218" max="8218" width="6.5703125" style="108" customWidth="1"/>
    <col min="8219" max="8220" width="6.7109375" style="108" customWidth="1"/>
    <col min="8221" max="8448" width="11.42578125" style="108"/>
    <col min="8449" max="8449" width="19.42578125" style="108" customWidth="1"/>
    <col min="8450" max="8450" width="8.42578125" style="108" customWidth="1"/>
    <col min="8451" max="8451" width="8.140625" style="108" customWidth="1"/>
    <col min="8452" max="8452" width="7.5703125" style="108" customWidth="1"/>
    <col min="8453" max="8453" width="1.7109375" style="108" customWidth="1"/>
    <col min="8454" max="8456" width="6.7109375" style="108" customWidth="1"/>
    <col min="8457" max="8457" width="1.7109375" style="108" customWidth="1"/>
    <col min="8458" max="8460" width="6.7109375" style="108" customWidth="1"/>
    <col min="8461" max="8461" width="1.7109375" style="108" customWidth="1"/>
    <col min="8462" max="8464" width="6.7109375" style="108" customWidth="1"/>
    <col min="8465" max="8465" width="1.7109375" style="108" customWidth="1"/>
    <col min="8466" max="8468" width="6.7109375" style="108" customWidth="1"/>
    <col min="8469" max="8469" width="1.7109375" style="108" customWidth="1"/>
    <col min="8470" max="8472" width="6.7109375" style="108" customWidth="1"/>
    <col min="8473" max="8473" width="1.7109375" style="108" customWidth="1"/>
    <col min="8474" max="8474" width="6.5703125" style="108" customWidth="1"/>
    <col min="8475" max="8476" width="6.7109375" style="108" customWidth="1"/>
    <col min="8477" max="8704" width="11.42578125" style="108"/>
    <col min="8705" max="8705" width="19.42578125" style="108" customWidth="1"/>
    <col min="8706" max="8706" width="8.42578125" style="108" customWidth="1"/>
    <col min="8707" max="8707" width="8.140625" style="108" customWidth="1"/>
    <col min="8708" max="8708" width="7.5703125" style="108" customWidth="1"/>
    <col min="8709" max="8709" width="1.7109375" style="108" customWidth="1"/>
    <col min="8710" max="8712" width="6.7109375" style="108" customWidth="1"/>
    <col min="8713" max="8713" width="1.7109375" style="108" customWidth="1"/>
    <col min="8714" max="8716" width="6.7109375" style="108" customWidth="1"/>
    <col min="8717" max="8717" width="1.7109375" style="108" customWidth="1"/>
    <col min="8718" max="8720" width="6.7109375" style="108" customWidth="1"/>
    <col min="8721" max="8721" width="1.7109375" style="108" customWidth="1"/>
    <col min="8722" max="8724" width="6.7109375" style="108" customWidth="1"/>
    <col min="8725" max="8725" width="1.7109375" style="108" customWidth="1"/>
    <col min="8726" max="8728" width="6.7109375" style="108" customWidth="1"/>
    <col min="8729" max="8729" width="1.7109375" style="108" customWidth="1"/>
    <col min="8730" max="8730" width="6.5703125" style="108" customWidth="1"/>
    <col min="8731" max="8732" width="6.7109375" style="108" customWidth="1"/>
    <col min="8733" max="8960" width="11.42578125" style="108"/>
    <col min="8961" max="8961" width="19.42578125" style="108" customWidth="1"/>
    <col min="8962" max="8962" width="8.42578125" style="108" customWidth="1"/>
    <col min="8963" max="8963" width="8.140625" style="108" customWidth="1"/>
    <col min="8964" max="8964" width="7.5703125" style="108" customWidth="1"/>
    <col min="8965" max="8965" width="1.7109375" style="108" customWidth="1"/>
    <col min="8966" max="8968" width="6.7109375" style="108" customWidth="1"/>
    <col min="8969" max="8969" width="1.7109375" style="108" customWidth="1"/>
    <col min="8970" max="8972" width="6.7109375" style="108" customWidth="1"/>
    <col min="8973" max="8973" width="1.7109375" style="108" customWidth="1"/>
    <col min="8974" max="8976" width="6.7109375" style="108" customWidth="1"/>
    <col min="8977" max="8977" width="1.7109375" style="108" customWidth="1"/>
    <col min="8978" max="8980" width="6.7109375" style="108" customWidth="1"/>
    <col min="8981" max="8981" width="1.7109375" style="108" customWidth="1"/>
    <col min="8982" max="8984" width="6.7109375" style="108" customWidth="1"/>
    <col min="8985" max="8985" width="1.7109375" style="108" customWidth="1"/>
    <col min="8986" max="8986" width="6.5703125" style="108" customWidth="1"/>
    <col min="8987" max="8988" width="6.7109375" style="108" customWidth="1"/>
    <col min="8989" max="9216" width="11.42578125" style="108"/>
    <col min="9217" max="9217" width="19.42578125" style="108" customWidth="1"/>
    <col min="9218" max="9218" width="8.42578125" style="108" customWidth="1"/>
    <col min="9219" max="9219" width="8.140625" style="108" customWidth="1"/>
    <col min="9220" max="9220" width="7.5703125" style="108" customWidth="1"/>
    <col min="9221" max="9221" width="1.7109375" style="108" customWidth="1"/>
    <col min="9222" max="9224" width="6.7109375" style="108" customWidth="1"/>
    <col min="9225" max="9225" width="1.7109375" style="108" customWidth="1"/>
    <col min="9226" max="9228" width="6.7109375" style="108" customWidth="1"/>
    <col min="9229" max="9229" width="1.7109375" style="108" customWidth="1"/>
    <col min="9230" max="9232" width="6.7109375" style="108" customWidth="1"/>
    <col min="9233" max="9233" width="1.7109375" style="108" customWidth="1"/>
    <col min="9234" max="9236" width="6.7109375" style="108" customWidth="1"/>
    <col min="9237" max="9237" width="1.7109375" style="108" customWidth="1"/>
    <col min="9238" max="9240" width="6.7109375" style="108" customWidth="1"/>
    <col min="9241" max="9241" width="1.7109375" style="108" customWidth="1"/>
    <col min="9242" max="9242" width="6.5703125" style="108" customWidth="1"/>
    <col min="9243" max="9244" width="6.7109375" style="108" customWidth="1"/>
    <col min="9245" max="9472" width="11.42578125" style="108"/>
    <col min="9473" max="9473" width="19.42578125" style="108" customWidth="1"/>
    <col min="9474" max="9474" width="8.42578125" style="108" customWidth="1"/>
    <col min="9475" max="9475" width="8.140625" style="108" customWidth="1"/>
    <col min="9476" max="9476" width="7.5703125" style="108" customWidth="1"/>
    <col min="9477" max="9477" width="1.7109375" style="108" customWidth="1"/>
    <col min="9478" max="9480" width="6.7109375" style="108" customWidth="1"/>
    <col min="9481" max="9481" width="1.7109375" style="108" customWidth="1"/>
    <col min="9482" max="9484" width="6.7109375" style="108" customWidth="1"/>
    <col min="9485" max="9485" width="1.7109375" style="108" customWidth="1"/>
    <col min="9486" max="9488" width="6.7109375" style="108" customWidth="1"/>
    <col min="9489" max="9489" width="1.7109375" style="108" customWidth="1"/>
    <col min="9490" max="9492" width="6.7109375" style="108" customWidth="1"/>
    <col min="9493" max="9493" width="1.7109375" style="108" customWidth="1"/>
    <col min="9494" max="9496" width="6.7109375" style="108" customWidth="1"/>
    <col min="9497" max="9497" width="1.7109375" style="108" customWidth="1"/>
    <col min="9498" max="9498" width="6.5703125" style="108" customWidth="1"/>
    <col min="9499" max="9500" width="6.7109375" style="108" customWidth="1"/>
    <col min="9501" max="9728" width="11.42578125" style="108"/>
    <col min="9729" max="9729" width="19.42578125" style="108" customWidth="1"/>
    <col min="9730" max="9730" width="8.42578125" style="108" customWidth="1"/>
    <col min="9731" max="9731" width="8.140625" style="108" customWidth="1"/>
    <col min="9732" max="9732" width="7.5703125" style="108" customWidth="1"/>
    <col min="9733" max="9733" width="1.7109375" style="108" customWidth="1"/>
    <col min="9734" max="9736" width="6.7109375" style="108" customWidth="1"/>
    <col min="9737" max="9737" width="1.7109375" style="108" customWidth="1"/>
    <col min="9738" max="9740" width="6.7109375" style="108" customWidth="1"/>
    <col min="9741" max="9741" width="1.7109375" style="108" customWidth="1"/>
    <col min="9742" max="9744" width="6.7109375" style="108" customWidth="1"/>
    <col min="9745" max="9745" width="1.7109375" style="108" customWidth="1"/>
    <col min="9746" max="9748" width="6.7109375" style="108" customWidth="1"/>
    <col min="9749" max="9749" width="1.7109375" style="108" customWidth="1"/>
    <col min="9750" max="9752" width="6.7109375" style="108" customWidth="1"/>
    <col min="9753" max="9753" width="1.7109375" style="108" customWidth="1"/>
    <col min="9754" max="9754" width="6.5703125" style="108" customWidth="1"/>
    <col min="9755" max="9756" width="6.7109375" style="108" customWidth="1"/>
    <col min="9757" max="9984" width="11.42578125" style="108"/>
    <col min="9985" max="9985" width="19.42578125" style="108" customWidth="1"/>
    <col min="9986" max="9986" width="8.42578125" style="108" customWidth="1"/>
    <col min="9987" max="9987" width="8.140625" style="108" customWidth="1"/>
    <col min="9988" max="9988" width="7.5703125" style="108" customWidth="1"/>
    <col min="9989" max="9989" width="1.7109375" style="108" customWidth="1"/>
    <col min="9990" max="9992" width="6.7109375" style="108" customWidth="1"/>
    <col min="9993" max="9993" width="1.7109375" style="108" customWidth="1"/>
    <col min="9994" max="9996" width="6.7109375" style="108" customWidth="1"/>
    <col min="9997" max="9997" width="1.7109375" style="108" customWidth="1"/>
    <col min="9998" max="10000" width="6.7109375" style="108" customWidth="1"/>
    <col min="10001" max="10001" width="1.7109375" style="108" customWidth="1"/>
    <col min="10002" max="10004" width="6.7109375" style="108" customWidth="1"/>
    <col min="10005" max="10005" width="1.7109375" style="108" customWidth="1"/>
    <col min="10006" max="10008" width="6.7109375" style="108" customWidth="1"/>
    <col min="10009" max="10009" width="1.7109375" style="108" customWidth="1"/>
    <col min="10010" max="10010" width="6.5703125" style="108" customWidth="1"/>
    <col min="10011" max="10012" width="6.7109375" style="108" customWidth="1"/>
    <col min="10013" max="10240" width="11.42578125" style="108"/>
    <col min="10241" max="10241" width="19.42578125" style="108" customWidth="1"/>
    <col min="10242" max="10242" width="8.42578125" style="108" customWidth="1"/>
    <col min="10243" max="10243" width="8.140625" style="108" customWidth="1"/>
    <col min="10244" max="10244" width="7.5703125" style="108" customWidth="1"/>
    <col min="10245" max="10245" width="1.7109375" style="108" customWidth="1"/>
    <col min="10246" max="10248" width="6.7109375" style="108" customWidth="1"/>
    <col min="10249" max="10249" width="1.7109375" style="108" customWidth="1"/>
    <col min="10250" max="10252" width="6.7109375" style="108" customWidth="1"/>
    <col min="10253" max="10253" width="1.7109375" style="108" customWidth="1"/>
    <col min="10254" max="10256" width="6.7109375" style="108" customWidth="1"/>
    <col min="10257" max="10257" width="1.7109375" style="108" customWidth="1"/>
    <col min="10258" max="10260" width="6.7109375" style="108" customWidth="1"/>
    <col min="10261" max="10261" width="1.7109375" style="108" customWidth="1"/>
    <col min="10262" max="10264" width="6.7109375" style="108" customWidth="1"/>
    <col min="10265" max="10265" width="1.7109375" style="108" customWidth="1"/>
    <col min="10266" max="10266" width="6.5703125" style="108" customWidth="1"/>
    <col min="10267" max="10268" width="6.7109375" style="108" customWidth="1"/>
    <col min="10269" max="10496" width="11.42578125" style="108"/>
    <col min="10497" max="10497" width="19.42578125" style="108" customWidth="1"/>
    <col min="10498" max="10498" width="8.42578125" style="108" customWidth="1"/>
    <col min="10499" max="10499" width="8.140625" style="108" customWidth="1"/>
    <col min="10500" max="10500" width="7.5703125" style="108" customWidth="1"/>
    <col min="10501" max="10501" width="1.7109375" style="108" customWidth="1"/>
    <col min="10502" max="10504" width="6.7109375" style="108" customWidth="1"/>
    <col min="10505" max="10505" width="1.7109375" style="108" customWidth="1"/>
    <col min="10506" max="10508" width="6.7109375" style="108" customWidth="1"/>
    <col min="10509" max="10509" width="1.7109375" style="108" customWidth="1"/>
    <col min="10510" max="10512" width="6.7109375" style="108" customWidth="1"/>
    <col min="10513" max="10513" width="1.7109375" style="108" customWidth="1"/>
    <col min="10514" max="10516" width="6.7109375" style="108" customWidth="1"/>
    <col min="10517" max="10517" width="1.7109375" style="108" customWidth="1"/>
    <col min="10518" max="10520" width="6.7109375" style="108" customWidth="1"/>
    <col min="10521" max="10521" width="1.7109375" style="108" customWidth="1"/>
    <col min="10522" max="10522" width="6.5703125" style="108" customWidth="1"/>
    <col min="10523" max="10524" width="6.7109375" style="108" customWidth="1"/>
    <col min="10525" max="10752" width="11.42578125" style="108"/>
    <col min="10753" max="10753" width="19.42578125" style="108" customWidth="1"/>
    <col min="10754" max="10754" width="8.42578125" style="108" customWidth="1"/>
    <col min="10755" max="10755" width="8.140625" style="108" customWidth="1"/>
    <col min="10756" max="10756" width="7.5703125" style="108" customWidth="1"/>
    <col min="10757" max="10757" width="1.7109375" style="108" customWidth="1"/>
    <col min="10758" max="10760" width="6.7109375" style="108" customWidth="1"/>
    <col min="10761" max="10761" width="1.7109375" style="108" customWidth="1"/>
    <col min="10762" max="10764" width="6.7109375" style="108" customWidth="1"/>
    <col min="10765" max="10765" width="1.7109375" style="108" customWidth="1"/>
    <col min="10766" max="10768" width="6.7109375" style="108" customWidth="1"/>
    <col min="10769" max="10769" width="1.7109375" style="108" customWidth="1"/>
    <col min="10770" max="10772" width="6.7109375" style="108" customWidth="1"/>
    <col min="10773" max="10773" width="1.7109375" style="108" customWidth="1"/>
    <col min="10774" max="10776" width="6.7109375" style="108" customWidth="1"/>
    <col min="10777" max="10777" width="1.7109375" style="108" customWidth="1"/>
    <col min="10778" max="10778" width="6.5703125" style="108" customWidth="1"/>
    <col min="10779" max="10780" width="6.7109375" style="108" customWidth="1"/>
    <col min="10781" max="11008" width="11.42578125" style="108"/>
    <col min="11009" max="11009" width="19.42578125" style="108" customWidth="1"/>
    <col min="11010" max="11010" width="8.42578125" style="108" customWidth="1"/>
    <col min="11011" max="11011" width="8.140625" style="108" customWidth="1"/>
    <col min="11012" max="11012" width="7.5703125" style="108" customWidth="1"/>
    <col min="11013" max="11013" width="1.7109375" style="108" customWidth="1"/>
    <col min="11014" max="11016" width="6.7109375" style="108" customWidth="1"/>
    <col min="11017" max="11017" width="1.7109375" style="108" customWidth="1"/>
    <col min="11018" max="11020" width="6.7109375" style="108" customWidth="1"/>
    <col min="11021" max="11021" width="1.7109375" style="108" customWidth="1"/>
    <col min="11022" max="11024" width="6.7109375" style="108" customWidth="1"/>
    <col min="11025" max="11025" width="1.7109375" style="108" customWidth="1"/>
    <col min="11026" max="11028" width="6.7109375" style="108" customWidth="1"/>
    <col min="11029" max="11029" width="1.7109375" style="108" customWidth="1"/>
    <col min="11030" max="11032" width="6.7109375" style="108" customWidth="1"/>
    <col min="11033" max="11033" width="1.7109375" style="108" customWidth="1"/>
    <col min="11034" max="11034" width="6.5703125" style="108" customWidth="1"/>
    <col min="11035" max="11036" width="6.7109375" style="108" customWidth="1"/>
    <col min="11037" max="11264" width="11.42578125" style="108"/>
    <col min="11265" max="11265" width="19.42578125" style="108" customWidth="1"/>
    <col min="11266" max="11266" width="8.42578125" style="108" customWidth="1"/>
    <col min="11267" max="11267" width="8.140625" style="108" customWidth="1"/>
    <col min="11268" max="11268" width="7.5703125" style="108" customWidth="1"/>
    <col min="11269" max="11269" width="1.7109375" style="108" customWidth="1"/>
    <col min="11270" max="11272" width="6.7109375" style="108" customWidth="1"/>
    <col min="11273" max="11273" width="1.7109375" style="108" customWidth="1"/>
    <col min="11274" max="11276" width="6.7109375" style="108" customWidth="1"/>
    <col min="11277" max="11277" width="1.7109375" style="108" customWidth="1"/>
    <col min="11278" max="11280" width="6.7109375" style="108" customWidth="1"/>
    <col min="11281" max="11281" width="1.7109375" style="108" customWidth="1"/>
    <col min="11282" max="11284" width="6.7109375" style="108" customWidth="1"/>
    <col min="11285" max="11285" width="1.7109375" style="108" customWidth="1"/>
    <col min="11286" max="11288" width="6.7109375" style="108" customWidth="1"/>
    <col min="11289" max="11289" width="1.7109375" style="108" customWidth="1"/>
    <col min="11290" max="11290" width="6.5703125" style="108" customWidth="1"/>
    <col min="11291" max="11292" width="6.7109375" style="108" customWidth="1"/>
    <col min="11293" max="11520" width="11.42578125" style="108"/>
    <col min="11521" max="11521" width="19.42578125" style="108" customWidth="1"/>
    <col min="11522" max="11522" width="8.42578125" style="108" customWidth="1"/>
    <col min="11523" max="11523" width="8.140625" style="108" customWidth="1"/>
    <col min="11524" max="11524" width="7.5703125" style="108" customWidth="1"/>
    <col min="11525" max="11525" width="1.7109375" style="108" customWidth="1"/>
    <col min="11526" max="11528" width="6.7109375" style="108" customWidth="1"/>
    <col min="11529" max="11529" width="1.7109375" style="108" customWidth="1"/>
    <col min="11530" max="11532" width="6.7109375" style="108" customWidth="1"/>
    <col min="11533" max="11533" width="1.7109375" style="108" customWidth="1"/>
    <col min="11534" max="11536" width="6.7109375" style="108" customWidth="1"/>
    <col min="11537" max="11537" width="1.7109375" style="108" customWidth="1"/>
    <col min="11538" max="11540" width="6.7109375" style="108" customWidth="1"/>
    <col min="11541" max="11541" width="1.7109375" style="108" customWidth="1"/>
    <col min="11542" max="11544" width="6.7109375" style="108" customWidth="1"/>
    <col min="11545" max="11545" width="1.7109375" style="108" customWidth="1"/>
    <col min="11546" max="11546" width="6.5703125" style="108" customWidth="1"/>
    <col min="11547" max="11548" width="6.7109375" style="108" customWidth="1"/>
    <col min="11549" max="11776" width="11.42578125" style="108"/>
    <col min="11777" max="11777" width="19.42578125" style="108" customWidth="1"/>
    <col min="11778" max="11778" width="8.42578125" style="108" customWidth="1"/>
    <col min="11779" max="11779" width="8.140625" style="108" customWidth="1"/>
    <col min="11780" max="11780" width="7.5703125" style="108" customWidth="1"/>
    <col min="11781" max="11781" width="1.7109375" style="108" customWidth="1"/>
    <col min="11782" max="11784" width="6.7109375" style="108" customWidth="1"/>
    <col min="11785" max="11785" width="1.7109375" style="108" customWidth="1"/>
    <col min="11786" max="11788" width="6.7109375" style="108" customWidth="1"/>
    <col min="11789" max="11789" width="1.7109375" style="108" customWidth="1"/>
    <col min="11790" max="11792" width="6.7109375" style="108" customWidth="1"/>
    <col min="11793" max="11793" width="1.7109375" style="108" customWidth="1"/>
    <col min="11794" max="11796" width="6.7109375" style="108" customWidth="1"/>
    <col min="11797" max="11797" width="1.7109375" style="108" customWidth="1"/>
    <col min="11798" max="11800" width="6.7109375" style="108" customWidth="1"/>
    <col min="11801" max="11801" width="1.7109375" style="108" customWidth="1"/>
    <col min="11802" max="11802" width="6.5703125" style="108" customWidth="1"/>
    <col min="11803" max="11804" width="6.7109375" style="108" customWidth="1"/>
    <col min="11805" max="12032" width="11.42578125" style="108"/>
    <col min="12033" max="12033" width="19.42578125" style="108" customWidth="1"/>
    <col min="12034" max="12034" width="8.42578125" style="108" customWidth="1"/>
    <col min="12035" max="12035" width="8.140625" style="108" customWidth="1"/>
    <col min="12036" max="12036" width="7.5703125" style="108" customWidth="1"/>
    <col min="12037" max="12037" width="1.7109375" style="108" customWidth="1"/>
    <col min="12038" max="12040" width="6.7109375" style="108" customWidth="1"/>
    <col min="12041" max="12041" width="1.7109375" style="108" customWidth="1"/>
    <col min="12042" max="12044" width="6.7109375" style="108" customWidth="1"/>
    <col min="12045" max="12045" width="1.7109375" style="108" customWidth="1"/>
    <col min="12046" max="12048" width="6.7109375" style="108" customWidth="1"/>
    <col min="12049" max="12049" width="1.7109375" style="108" customWidth="1"/>
    <col min="12050" max="12052" width="6.7109375" style="108" customWidth="1"/>
    <col min="12053" max="12053" width="1.7109375" style="108" customWidth="1"/>
    <col min="12054" max="12056" width="6.7109375" style="108" customWidth="1"/>
    <col min="12057" max="12057" width="1.7109375" style="108" customWidth="1"/>
    <col min="12058" max="12058" width="6.5703125" style="108" customWidth="1"/>
    <col min="12059" max="12060" width="6.7109375" style="108" customWidth="1"/>
    <col min="12061" max="12288" width="11.42578125" style="108"/>
    <col min="12289" max="12289" width="19.42578125" style="108" customWidth="1"/>
    <col min="12290" max="12290" width="8.42578125" style="108" customWidth="1"/>
    <col min="12291" max="12291" width="8.140625" style="108" customWidth="1"/>
    <col min="12292" max="12292" width="7.5703125" style="108" customWidth="1"/>
    <col min="12293" max="12293" width="1.7109375" style="108" customWidth="1"/>
    <col min="12294" max="12296" width="6.7109375" style="108" customWidth="1"/>
    <col min="12297" max="12297" width="1.7109375" style="108" customWidth="1"/>
    <col min="12298" max="12300" width="6.7109375" style="108" customWidth="1"/>
    <col min="12301" max="12301" width="1.7109375" style="108" customWidth="1"/>
    <col min="12302" max="12304" width="6.7109375" style="108" customWidth="1"/>
    <col min="12305" max="12305" width="1.7109375" style="108" customWidth="1"/>
    <col min="12306" max="12308" width="6.7109375" style="108" customWidth="1"/>
    <col min="12309" max="12309" width="1.7109375" style="108" customWidth="1"/>
    <col min="12310" max="12312" width="6.7109375" style="108" customWidth="1"/>
    <col min="12313" max="12313" width="1.7109375" style="108" customWidth="1"/>
    <col min="12314" max="12314" width="6.5703125" style="108" customWidth="1"/>
    <col min="12315" max="12316" width="6.7109375" style="108" customWidth="1"/>
    <col min="12317" max="12544" width="11.42578125" style="108"/>
    <col min="12545" max="12545" width="19.42578125" style="108" customWidth="1"/>
    <col min="12546" max="12546" width="8.42578125" style="108" customWidth="1"/>
    <col min="12547" max="12547" width="8.140625" style="108" customWidth="1"/>
    <col min="12548" max="12548" width="7.5703125" style="108" customWidth="1"/>
    <col min="12549" max="12549" width="1.7109375" style="108" customWidth="1"/>
    <col min="12550" max="12552" width="6.7109375" style="108" customWidth="1"/>
    <col min="12553" max="12553" width="1.7109375" style="108" customWidth="1"/>
    <col min="12554" max="12556" width="6.7109375" style="108" customWidth="1"/>
    <col min="12557" max="12557" width="1.7109375" style="108" customWidth="1"/>
    <col min="12558" max="12560" width="6.7109375" style="108" customWidth="1"/>
    <col min="12561" max="12561" width="1.7109375" style="108" customWidth="1"/>
    <col min="12562" max="12564" width="6.7109375" style="108" customWidth="1"/>
    <col min="12565" max="12565" width="1.7109375" style="108" customWidth="1"/>
    <col min="12566" max="12568" width="6.7109375" style="108" customWidth="1"/>
    <col min="12569" max="12569" width="1.7109375" style="108" customWidth="1"/>
    <col min="12570" max="12570" width="6.5703125" style="108" customWidth="1"/>
    <col min="12571" max="12572" width="6.7109375" style="108" customWidth="1"/>
    <col min="12573" max="12800" width="11.42578125" style="108"/>
    <col min="12801" max="12801" width="19.42578125" style="108" customWidth="1"/>
    <col min="12802" max="12802" width="8.42578125" style="108" customWidth="1"/>
    <col min="12803" max="12803" width="8.140625" style="108" customWidth="1"/>
    <col min="12804" max="12804" width="7.5703125" style="108" customWidth="1"/>
    <col min="12805" max="12805" width="1.7109375" style="108" customWidth="1"/>
    <col min="12806" max="12808" width="6.7109375" style="108" customWidth="1"/>
    <col min="12809" max="12809" width="1.7109375" style="108" customWidth="1"/>
    <col min="12810" max="12812" width="6.7109375" style="108" customWidth="1"/>
    <col min="12813" max="12813" width="1.7109375" style="108" customWidth="1"/>
    <col min="12814" max="12816" width="6.7109375" style="108" customWidth="1"/>
    <col min="12817" max="12817" width="1.7109375" style="108" customWidth="1"/>
    <col min="12818" max="12820" width="6.7109375" style="108" customWidth="1"/>
    <col min="12821" max="12821" width="1.7109375" style="108" customWidth="1"/>
    <col min="12822" max="12824" width="6.7109375" style="108" customWidth="1"/>
    <col min="12825" max="12825" width="1.7109375" style="108" customWidth="1"/>
    <col min="12826" max="12826" width="6.5703125" style="108" customWidth="1"/>
    <col min="12827" max="12828" width="6.7109375" style="108" customWidth="1"/>
    <col min="12829" max="13056" width="11.42578125" style="108"/>
    <col min="13057" max="13057" width="19.42578125" style="108" customWidth="1"/>
    <col min="13058" max="13058" width="8.42578125" style="108" customWidth="1"/>
    <col min="13059" max="13059" width="8.140625" style="108" customWidth="1"/>
    <col min="13060" max="13060" width="7.5703125" style="108" customWidth="1"/>
    <col min="13061" max="13061" width="1.7109375" style="108" customWidth="1"/>
    <col min="13062" max="13064" width="6.7109375" style="108" customWidth="1"/>
    <col min="13065" max="13065" width="1.7109375" style="108" customWidth="1"/>
    <col min="13066" max="13068" width="6.7109375" style="108" customWidth="1"/>
    <col min="13069" max="13069" width="1.7109375" style="108" customWidth="1"/>
    <col min="13070" max="13072" width="6.7109375" style="108" customWidth="1"/>
    <col min="13073" max="13073" width="1.7109375" style="108" customWidth="1"/>
    <col min="13074" max="13076" width="6.7109375" style="108" customWidth="1"/>
    <col min="13077" max="13077" width="1.7109375" style="108" customWidth="1"/>
    <col min="13078" max="13080" width="6.7109375" style="108" customWidth="1"/>
    <col min="13081" max="13081" width="1.7109375" style="108" customWidth="1"/>
    <col min="13082" max="13082" width="6.5703125" style="108" customWidth="1"/>
    <col min="13083" max="13084" width="6.7109375" style="108" customWidth="1"/>
    <col min="13085" max="13312" width="11.42578125" style="108"/>
    <col min="13313" max="13313" width="19.42578125" style="108" customWidth="1"/>
    <col min="13314" max="13314" width="8.42578125" style="108" customWidth="1"/>
    <col min="13315" max="13315" width="8.140625" style="108" customWidth="1"/>
    <col min="13316" max="13316" width="7.5703125" style="108" customWidth="1"/>
    <col min="13317" max="13317" width="1.7109375" style="108" customWidth="1"/>
    <col min="13318" max="13320" width="6.7109375" style="108" customWidth="1"/>
    <col min="13321" max="13321" width="1.7109375" style="108" customWidth="1"/>
    <col min="13322" max="13324" width="6.7109375" style="108" customWidth="1"/>
    <col min="13325" max="13325" width="1.7109375" style="108" customWidth="1"/>
    <col min="13326" max="13328" width="6.7109375" style="108" customWidth="1"/>
    <col min="13329" max="13329" width="1.7109375" style="108" customWidth="1"/>
    <col min="13330" max="13332" width="6.7109375" style="108" customWidth="1"/>
    <col min="13333" max="13333" width="1.7109375" style="108" customWidth="1"/>
    <col min="13334" max="13336" width="6.7109375" style="108" customWidth="1"/>
    <col min="13337" max="13337" width="1.7109375" style="108" customWidth="1"/>
    <col min="13338" max="13338" width="6.5703125" style="108" customWidth="1"/>
    <col min="13339" max="13340" width="6.7109375" style="108" customWidth="1"/>
    <col min="13341" max="13568" width="11.42578125" style="108"/>
    <col min="13569" max="13569" width="19.42578125" style="108" customWidth="1"/>
    <col min="13570" max="13570" width="8.42578125" style="108" customWidth="1"/>
    <col min="13571" max="13571" width="8.140625" style="108" customWidth="1"/>
    <col min="13572" max="13572" width="7.5703125" style="108" customWidth="1"/>
    <col min="13573" max="13573" width="1.7109375" style="108" customWidth="1"/>
    <col min="13574" max="13576" width="6.7109375" style="108" customWidth="1"/>
    <col min="13577" max="13577" width="1.7109375" style="108" customWidth="1"/>
    <col min="13578" max="13580" width="6.7109375" style="108" customWidth="1"/>
    <col min="13581" max="13581" width="1.7109375" style="108" customWidth="1"/>
    <col min="13582" max="13584" width="6.7109375" style="108" customWidth="1"/>
    <col min="13585" max="13585" width="1.7109375" style="108" customWidth="1"/>
    <col min="13586" max="13588" width="6.7109375" style="108" customWidth="1"/>
    <col min="13589" max="13589" width="1.7109375" style="108" customWidth="1"/>
    <col min="13590" max="13592" width="6.7109375" style="108" customWidth="1"/>
    <col min="13593" max="13593" width="1.7109375" style="108" customWidth="1"/>
    <col min="13594" max="13594" width="6.5703125" style="108" customWidth="1"/>
    <col min="13595" max="13596" width="6.7109375" style="108" customWidth="1"/>
    <col min="13597" max="13824" width="11.42578125" style="108"/>
    <col min="13825" max="13825" width="19.42578125" style="108" customWidth="1"/>
    <col min="13826" max="13826" width="8.42578125" style="108" customWidth="1"/>
    <col min="13827" max="13827" width="8.140625" style="108" customWidth="1"/>
    <col min="13828" max="13828" width="7.5703125" style="108" customWidth="1"/>
    <col min="13829" max="13829" width="1.7109375" style="108" customWidth="1"/>
    <col min="13830" max="13832" width="6.7109375" style="108" customWidth="1"/>
    <col min="13833" max="13833" width="1.7109375" style="108" customWidth="1"/>
    <col min="13834" max="13836" width="6.7109375" style="108" customWidth="1"/>
    <col min="13837" max="13837" width="1.7109375" style="108" customWidth="1"/>
    <col min="13838" max="13840" width="6.7109375" style="108" customWidth="1"/>
    <col min="13841" max="13841" width="1.7109375" style="108" customWidth="1"/>
    <col min="13842" max="13844" width="6.7109375" style="108" customWidth="1"/>
    <col min="13845" max="13845" width="1.7109375" style="108" customWidth="1"/>
    <col min="13846" max="13848" width="6.7109375" style="108" customWidth="1"/>
    <col min="13849" max="13849" width="1.7109375" style="108" customWidth="1"/>
    <col min="13850" max="13850" width="6.5703125" style="108" customWidth="1"/>
    <col min="13851" max="13852" width="6.7109375" style="108" customWidth="1"/>
    <col min="13853" max="14080" width="11.42578125" style="108"/>
    <col min="14081" max="14081" width="19.42578125" style="108" customWidth="1"/>
    <col min="14082" max="14082" width="8.42578125" style="108" customWidth="1"/>
    <col min="14083" max="14083" width="8.140625" style="108" customWidth="1"/>
    <col min="14084" max="14084" width="7.5703125" style="108" customWidth="1"/>
    <col min="14085" max="14085" width="1.7109375" style="108" customWidth="1"/>
    <col min="14086" max="14088" width="6.7109375" style="108" customWidth="1"/>
    <col min="14089" max="14089" width="1.7109375" style="108" customWidth="1"/>
    <col min="14090" max="14092" width="6.7109375" style="108" customWidth="1"/>
    <col min="14093" max="14093" width="1.7109375" style="108" customWidth="1"/>
    <col min="14094" max="14096" width="6.7109375" style="108" customWidth="1"/>
    <col min="14097" max="14097" width="1.7109375" style="108" customWidth="1"/>
    <col min="14098" max="14100" width="6.7109375" style="108" customWidth="1"/>
    <col min="14101" max="14101" width="1.7109375" style="108" customWidth="1"/>
    <col min="14102" max="14104" width="6.7109375" style="108" customWidth="1"/>
    <col min="14105" max="14105" width="1.7109375" style="108" customWidth="1"/>
    <col min="14106" max="14106" width="6.5703125" style="108" customWidth="1"/>
    <col min="14107" max="14108" width="6.7109375" style="108" customWidth="1"/>
    <col min="14109" max="14336" width="11.42578125" style="108"/>
    <col min="14337" max="14337" width="19.42578125" style="108" customWidth="1"/>
    <col min="14338" max="14338" width="8.42578125" style="108" customWidth="1"/>
    <col min="14339" max="14339" width="8.140625" style="108" customWidth="1"/>
    <col min="14340" max="14340" width="7.5703125" style="108" customWidth="1"/>
    <col min="14341" max="14341" width="1.7109375" style="108" customWidth="1"/>
    <col min="14342" max="14344" width="6.7109375" style="108" customWidth="1"/>
    <col min="14345" max="14345" width="1.7109375" style="108" customWidth="1"/>
    <col min="14346" max="14348" width="6.7109375" style="108" customWidth="1"/>
    <col min="14349" max="14349" width="1.7109375" style="108" customWidth="1"/>
    <col min="14350" max="14352" width="6.7109375" style="108" customWidth="1"/>
    <col min="14353" max="14353" width="1.7109375" style="108" customWidth="1"/>
    <col min="14354" max="14356" width="6.7109375" style="108" customWidth="1"/>
    <col min="14357" max="14357" width="1.7109375" style="108" customWidth="1"/>
    <col min="14358" max="14360" width="6.7109375" style="108" customWidth="1"/>
    <col min="14361" max="14361" width="1.7109375" style="108" customWidth="1"/>
    <col min="14362" max="14362" width="6.5703125" style="108" customWidth="1"/>
    <col min="14363" max="14364" width="6.7109375" style="108" customWidth="1"/>
    <col min="14365" max="14592" width="11.42578125" style="108"/>
    <col min="14593" max="14593" width="19.42578125" style="108" customWidth="1"/>
    <col min="14594" max="14594" width="8.42578125" style="108" customWidth="1"/>
    <col min="14595" max="14595" width="8.140625" style="108" customWidth="1"/>
    <col min="14596" max="14596" width="7.5703125" style="108" customWidth="1"/>
    <col min="14597" max="14597" width="1.7109375" style="108" customWidth="1"/>
    <col min="14598" max="14600" width="6.7109375" style="108" customWidth="1"/>
    <col min="14601" max="14601" width="1.7109375" style="108" customWidth="1"/>
    <col min="14602" max="14604" width="6.7109375" style="108" customWidth="1"/>
    <col min="14605" max="14605" width="1.7109375" style="108" customWidth="1"/>
    <col min="14606" max="14608" width="6.7109375" style="108" customWidth="1"/>
    <col min="14609" max="14609" width="1.7109375" style="108" customWidth="1"/>
    <col min="14610" max="14612" width="6.7109375" style="108" customWidth="1"/>
    <col min="14613" max="14613" width="1.7109375" style="108" customWidth="1"/>
    <col min="14614" max="14616" width="6.7109375" style="108" customWidth="1"/>
    <col min="14617" max="14617" width="1.7109375" style="108" customWidth="1"/>
    <col min="14618" max="14618" width="6.5703125" style="108" customWidth="1"/>
    <col min="14619" max="14620" width="6.7109375" style="108" customWidth="1"/>
    <col min="14621" max="14848" width="11.42578125" style="108"/>
    <col min="14849" max="14849" width="19.42578125" style="108" customWidth="1"/>
    <col min="14850" max="14850" width="8.42578125" style="108" customWidth="1"/>
    <col min="14851" max="14851" width="8.140625" style="108" customWidth="1"/>
    <col min="14852" max="14852" width="7.5703125" style="108" customWidth="1"/>
    <col min="14853" max="14853" width="1.7109375" style="108" customWidth="1"/>
    <col min="14854" max="14856" width="6.7109375" style="108" customWidth="1"/>
    <col min="14857" max="14857" width="1.7109375" style="108" customWidth="1"/>
    <col min="14858" max="14860" width="6.7109375" style="108" customWidth="1"/>
    <col min="14861" max="14861" width="1.7109375" style="108" customWidth="1"/>
    <col min="14862" max="14864" width="6.7109375" style="108" customWidth="1"/>
    <col min="14865" max="14865" width="1.7109375" style="108" customWidth="1"/>
    <col min="14866" max="14868" width="6.7109375" style="108" customWidth="1"/>
    <col min="14869" max="14869" width="1.7109375" style="108" customWidth="1"/>
    <col min="14870" max="14872" width="6.7109375" style="108" customWidth="1"/>
    <col min="14873" max="14873" width="1.7109375" style="108" customWidth="1"/>
    <col min="14874" max="14874" width="6.5703125" style="108" customWidth="1"/>
    <col min="14875" max="14876" width="6.7109375" style="108" customWidth="1"/>
    <col min="14877" max="15104" width="11.42578125" style="108"/>
    <col min="15105" max="15105" width="19.42578125" style="108" customWidth="1"/>
    <col min="15106" max="15106" width="8.42578125" style="108" customWidth="1"/>
    <col min="15107" max="15107" width="8.140625" style="108" customWidth="1"/>
    <col min="15108" max="15108" width="7.5703125" style="108" customWidth="1"/>
    <col min="15109" max="15109" width="1.7109375" style="108" customWidth="1"/>
    <col min="15110" max="15112" width="6.7109375" style="108" customWidth="1"/>
    <col min="15113" max="15113" width="1.7109375" style="108" customWidth="1"/>
    <col min="15114" max="15116" width="6.7109375" style="108" customWidth="1"/>
    <col min="15117" max="15117" width="1.7109375" style="108" customWidth="1"/>
    <col min="15118" max="15120" width="6.7109375" style="108" customWidth="1"/>
    <col min="15121" max="15121" width="1.7109375" style="108" customWidth="1"/>
    <col min="15122" max="15124" width="6.7109375" style="108" customWidth="1"/>
    <col min="15125" max="15125" width="1.7109375" style="108" customWidth="1"/>
    <col min="15126" max="15128" width="6.7109375" style="108" customWidth="1"/>
    <col min="15129" max="15129" width="1.7109375" style="108" customWidth="1"/>
    <col min="15130" max="15130" width="6.5703125" style="108" customWidth="1"/>
    <col min="15131" max="15132" width="6.7109375" style="108" customWidth="1"/>
    <col min="15133" max="15360" width="11.42578125" style="108"/>
    <col min="15361" max="15361" width="19.42578125" style="108" customWidth="1"/>
    <col min="15362" max="15362" width="8.42578125" style="108" customWidth="1"/>
    <col min="15363" max="15363" width="8.140625" style="108" customWidth="1"/>
    <col min="15364" max="15364" width="7.5703125" style="108" customWidth="1"/>
    <col min="15365" max="15365" width="1.7109375" style="108" customWidth="1"/>
    <col min="15366" max="15368" width="6.7109375" style="108" customWidth="1"/>
    <col min="15369" max="15369" width="1.7109375" style="108" customWidth="1"/>
    <col min="15370" max="15372" width="6.7109375" style="108" customWidth="1"/>
    <col min="15373" max="15373" width="1.7109375" style="108" customWidth="1"/>
    <col min="15374" max="15376" width="6.7109375" style="108" customWidth="1"/>
    <col min="15377" max="15377" width="1.7109375" style="108" customWidth="1"/>
    <col min="15378" max="15380" width="6.7109375" style="108" customWidth="1"/>
    <col min="15381" max="15381" width="1.7109375" style="108" customWidth="1"/>
    <col min="15382" max="15384" width="6.7109375" style="108" customWidth="1"/>
    <col min="15385" max="15385" width="1.7109375" style="108" customWidth="1"/>
    <col min="15386" max="15386" width="6.5703125" style="108" customWidth="1"/>
    <col min="15387" max="15388" width="6.7109375" style="108" customWidth="1"/>
    <col min="15389" max="15616" width="11.42578125" style="108"/>
    <col min="15617" max="15617" width="19.42578125" style="108" customWidth="1"/>
    <col min="15618" max="15618" width="8.42578125" style="108" customWidth="1"/>
    <col min="15619" max="15619" width="8.140625" style="108" customWidth="1"/>
    <col min="15620" max="15620" width="7.5703125" style="108" customWidth="1"/>
    <col min="15621" max="15621" width="1.7109375" style="108" customWidth="1"/>
    <col min="15622" max="15624" width="6.7109375" style="108" customWidth="1"/>
    <col min="15625" max="15625" width="1.7109375" style="108" customWidth="1"/>
    <col min="15626" max="15628" width="6.7109375" style="108" customWidth="1"/>
    <col min="15629" max="15629" width="1.7109375" style="108" customWidth="1"/>
    <col min="15630" max="15632" width="6.7109375" style="108" customWidth="1"/>
    <col min="15633" max="15633" width="1.7109375" style="108" customWidth="1"/>
    <col min="15634" max="15636" width="6.7109375" style="108" customWidth="1"/>
    <col min="15637" max="15637" width="1.7109375" style="108" customWidth="1"/>
    <col min="15638" max="15640" width="6.7109375" style="108" customWidth="1"/>
    <col min="15641" max="15641" width="1.7109375" style="108" customWidth="1"/>
    <col min="15642" max="15642" width="6.5703125" style="108" customWidth="1"/>
    <col min="15643" max="15644" width="6.7109375" style="108" customWidth="1"/>
    <col min="15645" max="15872" width="11.42578125" style="108"/>
    <col min="15873" max="15873" width="19.42578125" style="108" customWidth="1"/>
    <col min="15874" max="15874" width="8.42578125" style="108" customWidth="1"/>
    <col min="15875" max="15875" width="8.140625" style="108" customWidth="1"/>
    <col min="15876" max="15876" width="7.5703125" style="108" customWidth="1"/>
    <col min="15877" max="15877" width="1.7109375" style="108" customWidth="1"/>
    <col min="15878" max="15880" width="6.7109375" style="108" customWidth="1"/>
    <col min="15881" max="15881" width="1.7109375" style="108" customWidth="1"/>
    <col min="15882" max="15884" width="6.7109375" style="108" customWidth="1"/>
    <col min="15885" max="15885" width="1.7109375" style="108" customWidth="1"/>
    <col min="15886" max="15888" width="6.7109375" style="108" customWidth="1"/>
    <col min="15889" max="15889" width="1.7109375" style="108" customWidth="1"/>
    <col min="15890" max="15892" width="6.7109375" style="108" customWidth="1"/>
    <col min="15893" max="15893" width="1.7109375" style="108" customWidth="1"/>
    <col min="15894" max="15896" width="6.7109375" style="108" customWidth="1"/>
    <col min="15897" max="15897" width="1.7109375" style="108" customWidth="1"/>
    <col min="15898" max="15898" width="6.5703125" style="108" customWidth="1"/>
    <col min="15899" max="15900" width="6.7109375" style="108" customWidth="1"/>
    <col min="15901" max="16128" width="11.42578125" style="108"/>
    <col min="16129" max="16129" width="19.42578125" style="108" customWidth="1"/>
    <col min="16130" max="16130" width="8.42578125" style="108" customWidth="1"/>
    <col min="16131" max="16131" width="8.140625" style="108" customWidth="1"/>
    <col min="16132" max="16132" width="7.5703125" style="108" customWidth="1"/>
    <col min="16133" max="16133" width="1.7109375" style="108" customWidth="1"/>
    <col min="16134" max="16136" width="6.7109375" style="108" customWidth="1"/>
    <col min="16137" max="16137" width="1.7109375" style="108" customWidth="1"/>
    <col min="16138" max="16140" width="6.7109375" style="108" customWidth="1"/>
    <col min="16141" max="16141" width="1.7109375" style="108" customWidth="1"/>
    <col min="16142" max="16144" width="6.7109375" style="108" customWidth="1"/>
    <col min="16145" max="16145" width="1.7109375" style="108" customWidth="1"/>
    <col min="16146" max="16148" width="6.7109375" style="108" customWidth="1"/>
    <col min="16149" max="16149" width="1.7109375" style="108" customWidth="1"/>
    <col min="16150" max="16152" width="6.7109375" style="108" customWidth="1"/>
    <col min="16153" max="16153" width="1.7109375" style="108" customWidth="1"/>
    <col min="16154" max="16154" width="6.5703125" style="108" customWidth="1"/>
    <col min="16155" max="16156" width="6.7109375" style="108" customWidth="1"/>
    <col min="16157" max="16384" width="11.42578125" style="108"/>
  </cols>
  <sheetData>
    <row r="1" spans="1:33" s="163" customFormat="1" ht="15" customHeight="1" x14ac:dyDescent="0.2">
      <c r="A1" s="322" t="s">
        <v>326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171"/>
      <c r="AD1" s="29"/>
      <c r="AE1" s="308" t="s">
        <v>356</v>
      </c>
      <c r="AF1" s="308"/>
      <c r="AG1" s="171"/>
    </row>
    <row r="2" spans="1:33" s="163" customFormat="1" ht="15" customHeight="1" x14ac:dyDescent="0.2">
      <c r="A2" s="321" t="s">
        <v>340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171"/>
      <c r="AD2" s="30"/>
      <c r="AE2" s="308"/>
      <c r="AF2" s="308"/>
      <c r="AG2" s="171"/>
    </row>
    <row r="3" spans="1:33" s="163" customFormat="1" ht="15" customHeight="1" x14ac:dyDescent="0.2">
      <c r="A3" s="322" t="s">
        <v>254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171"/>
      <c r="AD3" s="171"/>
      <c r="AE3" s="108"/>
      <c r="AF3" s="108"/>
      <c r="AG3" s="171"/>
    </row>
    <row r="4" spans="1:33" s="163" customFormat="1" ht="15" customHeight="1" x14ac:dyDescent="0.2">
      <c r="A4" s="321" t="s">
        <v>255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171"/>
      <c r="AD4" s="171"/>
      <c r="AE4" s="108"/>
      <c r="AF4" s="108"/>
      <c r="AG4" s="171"/>
    </row>
    <row r="5" spans="1:33" s="163" customFormat="1" ht="15" customHeight="1" x14ac:dyDescent="0.2">
      <c r="A5" s="321" t="s">
        <v>513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171"/>
      <c r="AD5" s="171"/>
      <c r="AE5" s="108"/>
      <c r="AF5" s="108"/>
      <c r="AG5" s="171"/>
    </row>
    <row r="6" spans="1:33" s="163" customFormat="1" ht="15" customHeight="1" thickBot="1" x14ac:dyDescent="0.25">
      <c r="A6" s="120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71"/>
      <c r="AD6" s="171"/>
      <c r="AE6" s="108"/>
      <c r="AF6" s="108"/>
      <c r="AG6" s="171"/>
    </row>
    <row r="7" spans="1:33" s="171" customFormat="1" ht="15" customHeight="1" x14ac:dyDescent="0.2">
      <c r="A7" s="319" t="s">
        <v>470</v>
      </c>
      <c r="B7" s="316" t="s">
        <v>19</v>
      </c>
      <c r="C7" s="316"/>
      <c r="D7" s="316"/>
      <c r="E7" s="109"/>
      <c r="F7" s="316" t="s">
        <v>116</v>
      </c>
      <c r="G7" s="316"/>
      <c r="H7" s="316"/>
      <c r="I7" s="109"/>
      <c r="J7" s="316" t="s">
        <v>117</v>
      </c>
      <c r="K7" s="316"/>
      <c r="L7" s="316"/>
      <c r="M7" s="109"/>
      <c r="N7" s="316" t="s">
        <v>118</v>
      </c>
      <c r="O7" s="316"/>
      <c r="P7" s="316"/>
      <c r="Q7" s="109"/>
      <c r="R7" s="316" t="s">
        <v>119</v>
      </c>
      <c r="S7" s="316"/>
      <c r="T7" s="316"/>
      <c r="U7" s="109"/>
      <c r="V7" s="316" t="s">
        <v>120</v>
      </c>
      <c r="W7" s="316"/>
      <c r="X7" s="316"/>
      <c r="Y7" s="109"/>
      <c r="Z7" s="316" t="s">
        <v>121</v>
      </c>
      <c r="AA7" s="316"/>
      <c r="AB7" s="316"/>
      <c r="AE7" s="108"/>
      <c r="AF7" s="108"/>
    </row>
    <row r="8" spans="1:33" s="171" customFormat="1" ht="15" customHeight="1" thickBot="1" x14ac:dyDescent="0.25">
      <c r="A8" s="320"/>
      <c r="B8" s="110" t="s">
        <v>70</v>
      </c>
      <c r="C8" s="110" t="s">
        <v>71</v>
      </c>
      <c r="D8" s="110" t="s">
        <v>72</v>
      </c>
      <c r="E8" s="111"/>
      <c r="F8" s="110" t="s">
        <v>70</v>
      </c>
      <c r="G8" s="110" t="s">
        <v>71</v>
      </c>
      <c r="H8" s="110" t="s">
        <v>72</v>
      </c>
      <c r="I8" s="111"/>
      <c r="J8" s="110" t="s">
        <v>70</v>
      </c>
      <c r="K8" s="110" t="s">
        <v>71</v>
      </c>
      <c r="L8" s="110" t="s">
        <v>72</v>
      </c>
      <c r="M8" s="111"/>
      <c r="N8" s="110" t="s">
        <v>70</v>
      </c>
      <c r="O8" s="110" t="s">
        <v>71</v>
      </c>
      <c r="P8" s="110" t="s">
        <v>72</v>
      </c>
      <c r="Q8" s="111"/>
      <c r="R8" s="110" t="s">
        <v>70</v>
      </c>
      <c r="S8" s="110" t="s">
        <v>71</v>
      </c>
      <c r="T8" s="110" t="s">
        <v>72</v>
      </c>
      <c r="U8" s="111"/>
      <c r="V8" s="110" t="s">
        <v>70</v>
      </c>
      <c r="W8" s="110" t="s">
        <v>71</v>
      </c>
      <c r="X8" s="110" t="s">
        <v>72</v>
      </c>
      <c r="Y8" s="111"/>
      <c r="Z8" s="110" t="s">
        <v>70</v>
      </c>
      <c r="AA8" s="110" t="s">
        <v>71</v>
      </c>
      <c r="AB8" s="110" t="s">
        <v>72</v>
      </c>
      <c r="AE8" s="108"/>
      <c r="AF8" s="108"/>
    </row>
    <row r="9" spans="1:33" s="124" customFormat="1" ht="15" customHeight="1" x14ac:dyDescent="0.25">
      <c r="A9" s="175"/>
      <c r="B9" s="113"/>
      <c r="C9" s="113"/>
      <c r="D9" s="113"/>
      <c r="E9" s="114"/>
      <c r="F9" s="113"/>
      <c r="G9" s="113"/>
      <c r="H9" s="113"/>
      <c r="I9" s="114"/>
      <c r="J9" s="113"/>
      <c r="K9" s="113"/>
      <c r="L9" s="113"/>
      <c r="M9" s="114"/>
      <c r="N9" s="113"/>
      <c r="O9" s="113"/>
      <c r="P9" s="113"/>
      <c r="Q9" s="114"/>
      <c r="R9" s="113"/>
      <c r="S9" s="113"/>
      <c r="T9" s="113"/>
      <c r="U9" s="114"/>
      <c r="V9" s="113"/>
      <c r="W9" s="113"/>
      <c r="X9" s="113"/>
      <c r="Y9" s="114"/>
      <c r="Z9" s="113"/>
      <c r="AA9" s="113"/>
      <c r="AB9" s="113"/>
      <c r="AC9" s="108"/>
      <c r="AD9" s="108"/>
      <c r="AE9" s="108"/>
      <c r="AF9" s="108"/>
      <c r="AG9" s="108"/>
    </row>
    <row r="10" spans="1:33" s="124" customFormat="1" ht="15" customHeight="1" x14ac:dyDescent="0.25">
      <c r="A10" s="315" t="s">
        <v>473</v>
      </c>
      <c r="B10" s="315" t="s">
        <v>76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108"/>
      <c r="AD10" s="108"/>
      <c r="AE10" s="108"/>
      <c r="AF10" s="108"/>
      <c r="AG10" s="108"/>
    </row>
    <row r="11" spans="1:33" s="124" customFormat="1" ht="15" customHeight="1" x14ac:dyDescent="0.25">
      <c r="A11" s="112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08"/>
      <c r="AD11" s="108"/>
      <c r="AE11" s="108"/>
      <c r="AF11" s="108"/>
      <c r="AG11" s="108"/>
    </row>
    <row r="12" spans="1:33" s="124" customFormat="1" ht="15" customHeight="1" x14ac:dyDescent="0.25">
      <c r="A12" s="136" t="s">
        <v>19</v>
      </c>
      <c r="B12" s="152">
        <f t="shared" ref="B12:D13" si="0">+B18+B24</f>
        <v>10152</v>
      </c>
      <c r="C12" s="152">
        <f t="shared" si="0"/>
        <v>3624</v>
      </c>
      <c r="D12" s="152">
        <f t="shared" si="0"/>
        <v>6528</v>
      </c>
      <c r="E12" s="152"/>
      <c r="F12" s="251">
        <f t="shared" ref="F12:H14" si="1">+F18+F24</f>
        <v>0</v>
      </c>
      <c r="G12" s="251">
        <f t="shared" si="1"/>
        <v>0</v>
      </c>
      <c r="H12" s="251">
        <f t="shared" si="1"/>
        <v>0</v>
      </c>
      <c r="I12" s="251"/>
      <c r="J12" s="251">
        <f t="shared" ref="J12:L14" si="2">+J18+J24</f>
        <v>0</v>
      </c>
      <c r="K12" s="251">
        <f t="shared" si="2"/>
        <v>0</v>
      </c>
      <c r="L12" s="251">
        <f t="shared" si="2"/>
        <v>0</v>
      </c>
      <c r="M12" s="251"/>
      <c r="N12" s="251">
        <f t="shared" ref="N12:P14" si="3">+N18+N24</f>
        <v>0</v>
      </c>
      <c r="O12" s="251">
        <f t="shared" si="3"/>
        <v>0</v>
      </c>
      <c r="P12" s="251">
        <f t="shared" si="3"/>
        <v>0</v>
      </c>
      <c r="Q12" s="152"/>
      <c r="R12" s="152">
        <f t="shared" ref="R12:T14" si="4">+R18+R24</f>
        <v>4599</v>
      </c>
      <c r="S12" s="152">
        <f t="shared" si="4"/>
        <v>1668</v>
      </c>
      <c r="T12" s="152">
        <f t="shared" si="4"/>
        <v>2931</v>
      </c>
      <c r="U12" s="152"/>
      <c r="V12" s="152">
        <f t="shared" ref="V12:X14" si="5">+V18+V24</f>
        <v>2980</v>
      </c>
      <c r="W12" s="152">
        <f t="shared" si="5"/>
        <v>1062</v>
      </c>
      <c r="X12" s="152">
        <f t="shared" si="5"/>
        <v>1918</v>
      </c>
      <c r="Y12" s="152"/>
      <c r="Z12" s="152">
        <f t="shared" ref="Z12:AB14" si="6">+Z18+Z24</f>
        <v>2573</v>
      </c>
      <c r="AA12" s="152">
        <f t="shared" si="6"/>
        <v>894</v>
      </c>
      <c r="AB12" s="152">
        <f t="shared" si="6"/>
        <v>1679</v>
      </c>
      <c r="AC12" s="108"/>
      <c r="AD12" s="108"/>
      <c r="AE12" s="108"/>
      <c r="AF12" s="108"/>
      <c r="AG12" s="108"/>
    </row>
    <row r="13" spans="1:33" s="124" customFormat="1" ht="15" customHeight="1" x14ac:dyDescent="0.25">
      <c r="A13" s="116" t="s">
        <v>73</v>
      </c>
      <c r="B13" s="115">
        <f t="shared" si="0"/>
        <v>9646</v>
      </c>
      <c r="C13" s="115">
        <f t="shared" si="0"/>
        <v>3323</v>
      </c>
      <c r="D13" s="115">
        <f t="shared" si="0"/>
        <v>6323</v>
      </c>
      <c r="E13" s="115"/>
      <c r="F13" s="229">
        <f t="shared" si="1"/>
        <v>0</v>
      </c>
      <c r="G13" s="229">
        <f t="shared" si="1"/>
        <v>0</v>
      </c>
      <c r="H13" s="229">
        <f t="shared" si="1"/>
        <v>0</v>
      </c>
      <c r="I13" s="229"/>
      <c r="J13" s="229">
        <f t="shared" si="2"/>
        <v>0</v>
      </c>
      <c r="K13" s="229">
        <f t="shared" si="2"/>
        <v>0</v>
      </c>
      <c r="L13" s="229">
        <f t="shared" si="2"/>
        <v>0</v>
      </c>
      <c r="M13" s="229"/>
      <c r="N13" s="229">
        <f t="shared" si="3"/>
        <v>0</v>
      </c>
      <c r="O13" s="229">
        <f t="shared" si="3"/>
        <v>0</v>
      </c>
      <c r="P13" s="229">
        <f t="shared" si="3"/>
        <v>0</v>
      </c>
      <c r="Q13" s="115"/>
      <c r="R13" s="115">
        <f t="shared" si="4"/>
        <v>4416</v>
      </c>
      <c r="S13" s="115">
        <f t="shared" si="4"/>
        <v>1551</v>
      </c>
      <c r="T13" s="115">
        <f t="shared" si="4"/>
        <v>2865</v>
      </c>
      <c r="U13" s="115"/>
      <c r="V13" s="115">
        <f t="shared" si="5"/>
        <v>2805</v>
      </c>
      <c r="W13" s="115">
        <f t="shared" si="5"/>
        <v>964</v>
      </c>
      <c r="X13" s="115">
        <f t="shared" si="5"/>
        <v>1841</v>
      </c>
      <c r="Y13" s="115"/>
      <c r="Z13" s="115">
        <f t="shared" si="6"/>
        <v>2425</v>
      </c>
      <c r="AA13" s="115">
        <f t="shared" si="6"/>
        <v>808</v>
      </c>
      <c r="AB13" s="115">
        <f t="shared" si="6"/>
        <v>1617</v>
      </c>
      <c r="AC13" s="108"/>
      <c r="AD13" s="108"/>
      <c r="AE13" s="108"/>
      <c r="AF13" s="108"/>
      <c r="AG13" s="108"/>
    </row>
    <row r="14" spans="1:33" s="124" customFormat="1" ht="15" customHeight="1" x14ac:dyDescent="0.25">
      <c r="A14" s="116" t="s">
        <v>74</v>
      </c>
      <c r="B14" s="115">
        <f>+B20+B26</f>
        <v>0</v>
      </c>
      <c r="C14" s="115">
        <f>+C20+C26</f>
        <v>0</v>
      </c>
      <c r="D14" s="115">
        <f>+D20+D26</f>
        <v>0</v>
      </c>
      <c r="E14" s="115"/>
      <c r="F14" s="229">
        <f t="shared" si="1"/>
        <v>0</v>
      </c>
      <c r="G14" s="229">
        <f t="shared" si="1"/>
        <v>0</v>
      </c>
      <c r="H14" s="229">
        <f t="shared" si="1"/>
        <v>0</v>
      </c>
      <c r="I14" s="229"/>
      <c r="J14" s="229">
        <f t="shared" si="2"/>
        <v>0</v>
      </c>
      <c r="K14" s="229">
        <f t="shared" si="2"/>
        <v>0</v>
      </c>
      <c r="L14" s="229">
        <f t="shared" si="2"/>
        <v>0</v>
      </c>
      <c r="M14" s="229"/>
      <c r="N14" s="229">
        <f t="shared" si="3"/>
        <v>0</v>
      </c>
      <c r="O14" s="229">
        <f t="shared" si="3"/>
        <v>0</v>
      </c>
      <c r="P14" s="229">
        <f t="shared" si="3"/>
        <v>0</v>
      </c>
      <c r="Q14" s="115"/>
      <c r="R14" s="115">
        <f t="shared" si="4"/>
        <v>0</v>
      </c>
      <c r="S14" s="115">
        <f t="shared" si="4"/>
        <v>0</v>
      </c>
      <c r="T14" s="115">
        <f t="shared" si="4"/>
        <v>0</v>
      </c>
      <c r="U14" s="115"/>
      <c r="V14" s="115">
        <f t="shared" si="5"/>
        <v>0</v>
      </c>
      <c r="W14" s="115">
        <f t="shared" si="5"/>
        <v>0</v>
      </c>
      <c r="X14" s="115">
        <f t="shared" si="5"/>
        <v>0</v>
      </c>
      <c r="Y14" s="115"/>
      <c r="Z14" s="115">
        <f t="shared" si="6"/>
        <v>0</v>
      </c>
      <c r="AA14" s="115">
        <f t="shared" si="6"/>
        <v>0</v>
      </c>
      <c r="AB14" s="115">
        <f t="shared" si="6"/>
        <v>0</v>
      </c>
      <c r="AC14" s="108"/>
      <c r="AD14" s="108"/>
      <c r="AE14" s="108"/>
      <c r="AF14" s="108"/>
      <c r="AG14" s="108"/>
    </row>
    <row r="15" spans="1:33" s="124" customFormat="1" ht="15" customHeight="1" x14ac:dyDescent="0.25">
      <c r="A15" s="116" t="s">
        <v>263</v>
      </c>
      <c r="B15" s="115">
        <f>+B21</f>
        <v>506</v>
      </c>
      <c r="C15" s="115">
        <f>+C21</f>
        <v>301</v>
      </c>
      <c r="D15" s="115">
        <f>+D21</f>
        <v>205</v>
      </c>
      <c r="E15" s="115"/>
      <c r="F15" s="229">
        <f>+F21</f>
        <v>0</v>
      </c>
      <c r="G15" s="229">
        <f>+G21</f>
        <v>0</v>
      </c>
      <c r="H15" s="229">
        <f>+H21</f>
        <v>0</v>
      </c>
      <c r="I15" s="229"/>
      <c r="J15" s="229">
        <f>+J21</f>
        <v>0</v>
      </c>
      <c r="K15" s="229">
        <f>+K21</f>
        <v>0</v>
      </c>
      <c r="L15" s="229">
        <f>+L21</f>
        <v>0</v>
      </c>
      <c r="M15" s="229"/>
      <c r="N15" s="229">
        <f>+N21</f>
        <v>0</v>
      </c>
      <c r="O15" s="229">
        <f>+O21</f>
        <v>0</v>
      </c>
      <c r="P15" s="229">
        <f>+P21</f>
        <v>0</v>
      </c>
      <c r="Q15" s="115"/>
      <c r="R15" s="115">
        <f>+R21</f>
        <v>183</v>
      </c>
      <c r="S15" s="115">
        <f>+S21</f>
        <v>117</v>
      </c>
      <c r="T15" s="115">
        <f>+T21</f>
        <v>66</v>
      </c>
      <c r="U15" s="115"/>
      <c r="V15" s="115">
        <f>+V21</f>
        <v>175</v>
      </c>
      <c r="W15" s="115">
        <f>+W21</f>
        <v>98</v>
      </c>
      <c r="X15" s="115">
        <f>+X21</f>
        <v>77</v>
      </c>
      <c r="Y15" s="115"/>
      <c r="Z15" s="115">
        <f>+Z21</f>
        <v>148</v>
      </c>
      <c r="AA15" s="115">
        <f>+AA21</f>
        <v>86</v>
      </c>
      <c r="AB15" s="115">
        <f>+AB21</f>
        <v>62</v>
      </c>
      <c r="AC15" s="108"/>
      <c r="AD15" s="108"/>
      <c r="AE15" s="108"/>
      <c r="AF15" s="108"/>
      <c r="AG15" s="108"/>
    </row>
    <row r="16" spans="1:33" s="124" customFormat="1" ht="15" customHeight="1" x14ac:dyDescent="0.25">
      <c r="A16" s="112"/>
      <c r="B16" s="117"/>
      <c r="C16" s="117"/>
      <c r="D16" s="117"/>
      <c r="E16" s="117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08"/>
      <c r="AD16" s="108"/>
      <c r="AE16" s="108"/>
      <c r="AF16" s="108"/>
      <c r="AG16" s="108"/>
    </row>
    <row r="17" spans="1:33" s="124" customFormat="1" ht="15" customHeight="1" x14ac:dyDescent="0.25">
      <c r="A17" s="136" t="s">
        <v>471</v>
      </c>
      <c r="B17" s="117"/>
      <c r="C17" s="117"/>
      <c r="D17" s="117"/>
      <c r="E17" s="118"/>
      <c r="F17" s="252"/>
      <c r="G17" s="252"/>
      <c r="H17" s="252"/>
      <c r="I17" s="253"/>
      <c r="J17" s="252"/>
      <c r="K17" s="252"/>
      <c r="L17" s="252"/>
      <c r="M17" s="253"/>
      <c r="N17" s="252"/>
      <c r="O17" s="252"/>
      <c r="P17" s="252"/>
      <c r="Q17" s="118"/>
      <c r="R17" s="117"/>
      <c r="S17" s="117"/>
      <c r="T17" s="117"/>
      <c r="U17" s="118"/>
      <c r="V17" s="117"/>
      <c r="W17" s="117"/>
      <c r="X17" s="117"/>
      <c r="Y17" s="118"/>
      <c r="Z17" s="117"/>
      <c r="AA17" s="117"/>
      <c r="AB17" s="117"/>
      <c r="AC17" s="108"/>
      <c r="AD17" s="108"/>
      <c r="AE17" s="108"/>
      <c r="AF17" s="108"/>
      <c r="AG17" s="108"/>
    </row>
    <row r="18" spans="1:33" s="124" customFormat="1" ht="15" customHeight="1" x14ac:dyDescent="0.2">
      <c r="A18" s="137" t="s">
        <v>19</v>
      </c>
      <c r="B18" s="271">
        <v>7198</v>
      </c>
      <c r="C18" s="271">
        <v>2652</v>
      </c>
      <c r="D18" s="271">
        <v>4546</v>
      </c>
      <c r="E18" s="271"/>
      <c r="F18" s="271">
        <v>0</v>
      </c>
      <c r="G18" s="271">
        <v>0</v>
      </c>
      <c r="H18" s="271">
        <v>0</v>
      </c>
      <c r="I18" s="271"/>
      <c r="J18" s="271">
        <v>0</v>
      </c>
      <c r="K18" s="271">
        <v>0</v>
      </c>
      <c r="L18" s="271">
        <v>0</v>
      </c>
      <c r="M18" s="271"/>
      <c r="N18" s="271">
        <v>0</v>
      </c>
      <c r="O18" s="271">
        <v>0</v>
      </c>
      <c r="P18" s="271">
        <v>0</v>
      </c>
      <c r="Q18" s="271"/>
      <c r="R18" s="271">
        <v>3224</v>
      </c>
      <c r="S18" s="271">
        <v>1218</v>
      </c>
      <c r="T18" s="271">
        <v>2006</v>
      </c>
      <c r="U18" s="271"/>
      <c r="V18" s="271">
        <v>2096</v>
      </c>
      <c r="W18" s="271">
        <v>752</v>
      </c>
      <c r="X18" s="271">
        <v>1344</v>
      </c>
      <c r="Y18" s="271"/>
      <c r="Z18" s="271">
        <v>1878</v>
      </c>
      <c r="AA18" s="271">
        <v>682</v>
      </c>
      <c r="AB18" s="271">
        <v>1196</v>
      </c>
      <c r="AC18" s="108"/>
      <c r="AD18" s="108"/>
      <c r="AE18" s="108"/>
      <c r="AF18" s="108"/>
      <c r="AG18" s="108"/>
    </row>
    <row r="19" spans="1:33" ht="15" customHeight="1" x14ac:dyDescent="0.2">
      <c r="A19" s="116" t="s">
        <v>73</v>
      </c>
      <c r="B19" s="272">
        <v>6692</v>
      </c>
      <c r="C19" s="272">
        <v>2351</v>
      </c>
      <c r="D19" s="272">
        <v>4341</v>
      </c>
      <c r="E19" s="272"/>
      <c r="F19" s="272">
        <v>0</v>
      </c>
      <c r="G19" s="272">
        <v>0</v>
      </c>
      <c r="H19" s="272">
        <v>0</v>
      </c>
      <c r="I19" s="272"/>
      <c r="J19" s="272">
        <v>0</v>
      </c>
      <c r="K19" s="272">
        <v>0</v>
      </c>
      <c r="L19" s="272">
        <v>0</v>
      </c>
      <c r="M19" s="272"/>
      <c r="N19" s="272">
        <v>0</v>
      </c>
      <c r="O19" s="272">
        <v>0</v>
      </c>
      <c r="P19" s="272">
        <v>0</v>
      </c>
      <c r="Q19" s="272"/>
      <c r="R19" s="272">
        <v>3041</v>
      </c>
      <c r="S19" s="272">
        <v>1101</v>
      </c>
      <c r="T19" s="272">
        <v>1940</v>
      </c>
      <c r="U19" s="272"/>
      <c r="V19" s="272">
        <v>1921</v>
      </c>
      <c r="W19" s="272">
        <v>654</v>
      </c>
      <c r="X19" s="272">
        <v>1267</v>
      </c>
      <c r="Y19" s="272"/>
      <c r="Z19" s="272">
        <v>1730</v>
      </c>
      <c r="AA19" s="272">
        <v>596</v>
      </c>
      <c r="AB19" s="272">
        <v>1134</v>
      </c>
    </row>
    <row r="20" spans="1:33" ht="15" customHeight="1" x14ac:dyDescent="0.2">
      <c r="A20" s="116" t="s">
        <v>74</v>
      </c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</row>
    <row r="21" spans="1:33" ht="15" customHeight="1" x14ac:dyDescent="0.2">
      <c r="A21" s="116" t="s">
        <v>263</v>
      </c>
      <c r="B21" s="272">
        <v>506</v>
      </c>
      <c r="C21" s="272">
        <v>301</v>
      </c>
      <c r="D21" s="272">
        <v>205</v>
      </c>
      <c r="E21" s="272"/>
      <c r="F21" s="272">
        <v>0</v>
      </c>
      <c r="G21" s="272">
        <v>0</v>
      </c>
      <c r="H21" s="272">
        <v>0</v>
      </c>
      <c r="I21" s="272"/>
      <c r="J21" s="272">
        <v>0</v>
      </c>
      <c r="K21" s="272">
        <v>0</v>
      </c>
      <c r="L21" s="272">
        <v>0</v>
      </c>
      <c r="M21" s="272"/>
      <c r="N21" s="272">
        <v>0</v>
      </c>
      <c r="O21" s="272">
        <v>0</v>
      </c>
      <c r="P21" s="272">
        <v>0</v>
      </c>
      <c r="Q21" s="272"/>
      <c r="R21" s="272">
        <v>183</v>
      </c>
      <c r="S21" s="272">
        <v>117</v>
      </c>
      <c r="T21" s="272">
        <v>66</v>
      </c>
      <c r="U21" s="272"/>
      <c r="V21" s="272">
        <v>175</v>
      </c>
      <c r="W21" s="272">
        <v>98</v>
      </c>
      <c r="X21" s="272">
        <v>77</v>
      </c>
      <c r="Y21" s="272"/>
      <c r="Z21" s="272">
        <v>148</v>
      </c>
      <c r="AA21" s="272">
        <v>86</v>
      </c>
      <c r="AB21" s="272">
        <v>62</v>
      </c>
    </row>
    <row r="22" spans="1:33" ht="15" customHeight="1" x14ac:dyDescent="0.2">
      <c r="A22" s="116"/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33" ht="15" customHeight="1" x14ac:dyDescent="0.2">
      <c r="A23" s="125" t="s">
        <v>472</v>
      </c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</row>
    <row r="24" spans="1:33" s="124" customFormat="1" ht="15" customHeight="1" x14ac:dyDescent="0.2">
      <c r="A24" s="137" t="s">
        <v>19</v>
      </c>
      <c r="B24" s="271">
        <v>2954</v>
      </c>
      <c r="C24" s="271">
        <v>972</v>
      </c>
      <c r="D24" s="271">
        <v>1982</v>
      </c>
      <c r="E24" s="271"/>
      <c r="F24" s="271">
        <v>0</v>
      </c>
      <c r="G24" s="271">
        <v>0</v>
      </c>
      <c r="H24" s="271">
        <v>0</v>
      </c>
      <c r="I24" s="271"/>
      <c r="J24" s="271">
        <v>0</v>
      </c>
      <c r="K24" s="271">
        <v>0</v>
      </c>
      <c r="L24" s="271">
        <v>0</v>
      </c>
      <c r="M24" s="271"/>
      <c r="N24" s="271">
        <v>0</v>
      </c>
      <c r="O24" s="271">
        <v>0</v>
      </c>
      <c r="P24" s="271">
        <v>0</v>
      </c>
      <c r="Q24" s="271"/>
      <c r="R24" s="271">
        <v>1375</v>
      </c>
      <c r="S24" s="271">
        <v>450</v>
      </c>
      <c r="T24" s="271">
        <v>925</v>
      </c>
      <c r="U24" s="271"/>
      <c r="V24" s="271">
        <v>884</v>
      </c>
      <c r="W24" s="271">
        <v>310</v>
      </c>
      <c r="X24" s="271">
        <v>574</v>
      </c>
      <c r="Y24" s="271"/>
      <c r="Z24" s="271">
        <v>695</v>
      </c>
      <c r="AA24" s="271">
        <v>212</v>
      </c>
      <c r="AB24" s="271">
        <v>483</v>
      </c>
      <c r="AC24" s="108"/>
      <c r="AD24" s="108"/>
      <c r="AE24" s="108"/>
      <c r="AF24" s="108"/>
      <c r="AG24" s="108"/>
    </row>
    <row r="25" spans="1:33" ht="15" customHeight="1" x14ac:dyDescent="0.2">
      <c r="A25" s="116" t="s">
        <v>73</v>
      </c>
      <c r="B25" s="272">
        <v>2954</v>
      </c>
      <c r="C25" s="272">
        <v>972</v>
      </c>
      <c r="D25" s="272">
        <v>1982</v>
      </c>
      <c r="E25" s="272"/>
      <c r="F25" s="272">
        <v>0</v>
      </c>
      <c r="G25" s="272">
        <v>0</v>
      </c>
      <c r="H25" s="272">
        <v>0</v>
      </c>
      <c r="I25" s="272"/>
      <c r="J25" s="272">
        <v>0</v>
      </c>
      <c r="K25" s="272">
        <v>0</v>
      </c>
      <c r="L25" s="272">
        <v>0</v>
      </c>
      <c r="M25" s="272"/>
      <c r="N25" s="272">
        <v>0</v>
      </c>
      <c r="O25" s="272">
        <v>0</v>
      </c>
      <c r="P25" s="272">
        <v>0</v>
      </c>
      <c r="Q25" s="272"/>
      <c r="R25" s="272">
        <v>1375</v>
      </c>
      <c r="S25" s="272">
        <v>450</v>
      </c>
      <c r="T25" s="272">
        <v>925</v>
      </c>
      <c r="U25" s="272"/>
      <c r="V25" s="272">
        <v>884</v>
      </c>
      <c r="W25" s="272">
        <v>310</v>
      </c>
      <c r="X25" s="272">
        <v>574</v>
      </c>
      <c r="Y25" s="272"/>
      <c r="Z25" s="272">
        <v>695</v>
      </c>
      <c r="AA25" s="272">
        <v>212</v>
      </c>
      <c r="AB25" s="272">
        <v>483</v>
      </c>
    </row>
    <row r="26" spans="1:33" ht="15" customHeight="1" x14ac:dyDescent="0.25">
      <c r="A26" s="116" t="s">
        <v>74</v>
      </c>
      <c r="B26" s="119">
        <v>0</v>
      </c>
      <c r="C26" s="119">
        <v>0</v>
      </c>
      <c r="D26" s="119">
        <v>0</v>
      </c>
      <c r="E26" s="119"/>
      <c r="F26" s="248">
        <v>0</v>
      </c>
      <c r="G26" s="248">
        <v>0</v>
      </c>
      <c r="H26" s="248">
        <v>0</v>
      </c>
      <c r="I26" s="248"/>
      <c r="J26" s="248">
        <v>0</v>
      </c>
      <c r="K26" s="248">
        <v>0</v>
      </c>
      <c r="L26" s="248">
        <v>0</v>
      </c>
      <c r="M26" s="248"/>
      <c r="N26" s="248">
        <v>0</v>
      </c>
      <c r="O26" s="248">
        <v>0</v>
      </c>
      <c r="P26" s="248">
        <v>0</v>
      </c>
      <c r="Q26" s="119"/>
      <c r="R26" s="119">
        <v>0</v>
      </c>
      <c r="S26" s="119">
        <v>0</v>
      </c>
      <c r="T26" s="119">
        <v>0</v>
      </c>
      <c r="U26" s="119"/>
      <c r="V26" s="119">
        <v>0</v>
      </c>
      <c r="W26" s="119">
        <v>0</v>
      </c>
      <c r="X26" s="119">
        <v>0</v>
      </c>
      <c r="Y26" s="119"/>
      <c r="Z26" s="119">
        <v>0</v>
      </c>
      <c r="AA26" s="119">
        <v>0</v>
      </c>
      <c r="AB26" s="119">
        <v>0</v>
      </c>
    </row>
    <row r="27" spans="1:33" ht="15" customHeight="1" x14ac:dyDescent="0.25">
      <c r="A27" s="116" t="s">
        <v>263</v>
      </c>
      <c r="B27" s="119">
        <v>0</v>
      </c>
      <c r="C27" s="119">
        <v>0</v>
      </c>
      <c r="D27" s="119">
        <v>0</v>
      </c>
      <c r="E27" s="119"/>
      <c r="F27" s="248">
        <v>0</v>
      </c>
      <c r="G27" s="248">
        <v>0</v>
      </c>
      <c r="H27" s="248">
        <v>0</v>
      </c>
      <c r="I27" s="248"/>
      <c r="J27" s="248">
        <v>0</v>
      </c>
      <c r="K27" s="248">
        <v>0</v>
      </c>
      <c r="L27" s="248">
        <v>0</v>
      </c>
      <c r="M27" s="248"/>
      <c r="N27" s="248">
        <v>0</v>
      </c>
      <c r="O27" s="248">
        <v>0</v>
      </c>
      <c r="P27" s="248">
        <v>0</v>
      </c>
      <c r="Q27" s="119"/>
      <c r="R27" s="119">
        <v>0</v>
      </c>
      <c r="S27" s="119">
        <v>0</v>
      </c>
      <c r="T27" s="119">
        <v>0</v>
      </c>
      <c r="U27" s="119"/>
      <c r="V27" s="119">
        <v>0</v>
      </c>
      <c r="W27" s="119">
        <v>0</v>
      </c>
      <c r="X27" s="119">
        <v>0</v>
      </c>
      <c r="Y27" s="119"/>
      <c r="Z27" s="119">
        <v>0</v>
      </c>
      <c r="AA27" s="119">
        <v>0</v>
      </c>
      <c r="AB27" s="119">
        <v>0</v>
      </c>
    </row>
    <row r="28" spans="1:33" ht="15" customHeight="1" x14ac:dyDescent="0.25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</row>
    <row r="29" spans="1:33" s="124" customFormat="1" ht="15" customHeight="1" x14ac:dyDescent="0.25">
      <c r="A29" s="315" t="s">
        <v>474</v>
      </c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108"/>
      <c r="AD29" s="108"/>
      <c r="AE29" s="108"/>
      <c r="AF29" s="108"/>
      <c r="AG29" s="108"/>
    </row>
    <row r="30" spans="1:33" s="124" customFormat="1" ht="15" customHeight="1" x14ac:dyDescent="0.25">
      <c r="A30" s="1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08"/>
      <c r="AD30" s="108"/>
      <c r="AE30" s="108"/>
      <c r="AF30" s="108"/>
      <c r="AG30" s="108"/>
    </row>
    <row r="31" spans="1:33" s="124" customFormat="1" ht="15" customHeight="1" x14ac:dyDescent="0.25">
      <c r="A31" s="113" t="s">
        <v>19</v>
      </c>
      <c r="B31" s="174">
        <f>+B12/(B12+B62)*100</f>
        <v>92.65309847586019</v>
      </c>
      <c r="C31" s="174">
        <f t="shared" ref="C31:D31" si="7">+C12/(C12+C62)*100</f>
        <v>89.305076392311491</v>
      </c>
      <c r="D31" s="174">
        <f t="shared" si="7"/>
        <v>94.622409044789109</v>
      </c>
      <c r="E31" s="174"/>
      <c r="F31" s="251">
        <v>0</v>
      </c>
      <c r="G31" s="251">
        <v>0</v>
      </c>
      <c r="H31" s="251">
        <v>0</v>
      </c>
      <c r="I31" s="251"/>
      <c r="J31" s="251">
        <v>0</v>
      </c>
      <c r="K31" s="251">
        <v>0</v>
      </c>
      <c r="L31" s="251">
        <v>0</v>
      </c>
      <c r="M31" s="251"/>
      <c r="N31" s="251">
        <v>0</v>
      </c>
      <c r="O31" s="251">
        <v>0</v>
      </c>
      <c r="P31" s="251">
        <v>0</v>
      </c>
      <c r="Q31" s="174"/>
      <c r="R31" s="174">
        <f>+R12/(R12+R62)*100</f>
        <v>91.851408028759735</v>
      </c>
      <c r="S31" s="174">
        <f t="shared" ref="S31:T31" si="8">+S12/(S12+S62)*100</f>
        <v>87.789473684210535</v>
      </c>
      <c r="T31" s="174">
        <f t="shared" si="8"/>
        <v>94.33537174122948</v>
      </c>
      <c r="U31" s="174"/>
      <c r="V31" s="174">
        <f>+V12/(V12+V62)*100</f>
        <v>92.517851598882345</v>
      </c>
      <c r="W31" s="174">
        <f t="shared" ref="W31:X31" si="9">+W12/(W12+W62)*100</f>
        <v>88.94472361809045</v>
      </c>
      <c r="X31" s="174">
        <f t="shared" si="9"/>
        <v>94.622594967932912</v>
      </c>
      <c r="Y31" s="174"/>
      <c r="Z31" s="174">
        <f>+Z12/(Z12+Z62)*100</f>
        <v>94.283620373763284</v>
      </c>
      <c r="AA31" s="174">
        <f t="shared" ref="AA31:AB31" si="10">+AA12/(AA12+AA62)*100</f>
        <v>92.738589211618262</v>
      </c>
      <c r="AB31" s="174">
        <f t="shared" si="10"/>
        <v>95.12747875354107</v>
      </c>
      <c r="AC31" s="108"/>
      <c r="AD31" s="108"/>
      <c r="AE31" s="108"/>
      <c r="AF31" s="108"/>
      <c r="AG31" s="108"/>
    </row>
    <row r="32" spans="1:33" s="124" customFormat="1" ht="15" customHeight="1" x14ac:dyDescent="0.25">
      <c r="A32" s="108" t="s">
        <v>73</v>
      </c>
      <c r="B32" s="126">
        <f t="shared" ref="B32:D44" si="11">+B13/(B13+B63)*100</f>
        <v>92.901858807666386</v>
      </c>
      <c r="C32" s="126">
        <f t="shared" si="11"/>
        <v>89.327956989247312</v>
      </c>
      <c r="D32" s="126">
        <f t="shared" si="11"/>
        <v>94.897193456401013</v>
      </c>
      <c r="E32" s="126"/>
      <c r="F32" s="229">
        <v>0</v>
      </c>
      <c r="G32" s="229">
        <v>0</v>
      </c>
      <c r="H32" s="229">
        <v>0</v>
      </c>
      <c r="I32" s="229"/>
      <c r="J32" s="229">
        <v>0</v>
      </c>
      <c r="K32" s="229">
        <v>0</v>
      </c>
      <c r="L32" s="229">
        <v>0</v>
      </c>
      <c r="M32" s="229"/>
      <c r="N32" s="229">
        <v>0</v>
      </c>
      <c r="O32" s="229">
        <v>0</v>
      </c>
      <c r="P32" s="229">
        <v>0</v>
      </c>
      <c r="Q32" s="126"/>
      <c r="R32" s="126">
        <f t="shared" ref="R32:T32" si="12">+R13/(R13+R63)*100</f>
        <v>92.153589315525878</v>
      </c>
      <c r="S32" s="126">
        <f t="shared" si="12"/>
        <v>87.975042541123088</v>
      </c>
      <c r="T32" s="126">
        <f t="shared" si="12"/>
        <v>94.585671838890732</v>
      </c>
      <c r="U32" s="126"/>
      <c r="V32" s="126">
        <f t="shared" ref="V32:X32" si="13">+V13/(V13+V63)*100</f>
        <v>93.03482587064677</v>
      </c>
      <c r="W32" s="126">
        <f t="shared" si="13"/>
        <v>89.259259259259267</v>
      </c>
      <c r="X32" s="126">
        <f t="shared" si="13"/>
        <v>95.142118863049092</v>
      </c>
      <c r="Y32" s="126"/>
      <c r="Z32" s="126">
        <f t="shared" ref="Z32:AB32" si="14">+Z13/(Z13+Z63)*100</f>
        <v>94.138198757763973</v>
      </c>
      <c r="AA32" s="126">
        <f t="shared" si="14"/>
        <v>92.132269099201821</v>
      </c>
      <c r="AB32" s="126">
        <f t="shared" si="14"/>
        <v>95.173631547969393</v>
      </c>
      <c r="AC32" s="108"/>
      <c r="AD32" s="108"/>
      <c r="AE32" s="108"/>
      <c r="AF32" s="108"/>
      <c r="AG32" s="108"/>
    </row>
    <row r="33" spans="1:33" s="124" customFormat="1" ht="15" customHeight="1" x14ac:dyDescent="0.25">
      <c r="A33" s="108" t="s">
        <v>74</v>
      </c>
      <c r="B33" s="126" t="s">
        <v>61</v>
      </c>
      <c r="C33" s="126" t="s">
        <v>61</v>
      </c>
      <c r="D33" s="126" t="s">
        <v>61</v>
      </c>
      <c r="E33" s="126"/>
      <c r="F33" s="229" t="s">
        <v>61</v>
      </c>
      <c r="G33" s="229" t="s">
        <v>61</v>
      </c>
      <c r="H33" s="229" t="s">
        <v>61</v>
      </c>
      <c r="I33" s="229"/>
      <c r="J33" s="229" t="s">
        <v>61</v>
      </c>
      <c r="K33" s="229" t="s">
        <v>61</v>
      </c>
      <c r="L33" s="229" t="s">
        <v>61</v>
      </c>
      <c r="M33" s="229"/>
      <c r="N33" s="229" t="s">
        <v>61</v>
      </c>
      <c r="O33" s="229" t="s">
        <v>61</v>
      </c>
      <c r="P33" s="229" t="s">
        <v>61</v>
      </c>
      <c r="Q33" s="126"/>
      <c r="R33" s="126" t="s">
        <v>61</v>
      </c>
      <c r="S33" s="126" t="s">
        <v>61</v>
      </c>
      <c r="T33" s="126" t="s">
        <v>61</v>
      </c>
      <c r="U33" s="126"/>
      <c r="V33" s="126" t="s">
        <v>61</v>
      </c>
      <c r="W33" s="126" t="s">
        <v>61</v>
      </c>
      <c r="X33" s="126" t="s">
        <v>61</v>
      </c>
      <c r="Y33" s="126"/>
      <c r="Z33" s="126" t="s">
        <v>61</v>
      </c>
      <c r="AA33" s="126" t="s">
        <v>61</v>
      </c>
      <c r="AB33" s="126" t="s">
        <v>61</v>
      </c>
      <c r="AC33" s="108"/>
      <c r="AD33" s="108"/>
      <c r="AE33" s="108"/>
      <c r="AF33" s="108"/>
      <c r="AG33" s="108"/>
    </row>
    <row r="34" spans="1:33" s="124" customFormat="1" ht="15" customHeight="1" x14ac:dyDescent="0.25">
      <c r="A34" s="108" t="s">
        <v>263</v>
      </c>
      <c r="B34" s="126">
        <f t="shared" si="11"/>
        <v>88.153310104529609</v>
      </c>
      <c r="C34" s="126">
        <f t="shared" si="11"/>
        <v>89.053254437869825</v>
      </c>
      <c r="D34" s="126">
        <f t="shared" si="11"/>
        <v>86.864406779661024</v>
      </c>
      <c r="E34" s="126"/>
      <c r="F34" s="229">
        <v>0</v>
      </c>
      <c r="G34" s="229">
        <v>0</v>
      </c>
      <c r="H34" s="229">
        <v>0</v>
      </c>
      <c r="I34" s="229"/>
      <c r="J34" s="229">
        <v>0</v>
      </c>
      <c r="K34" s="229">
        <v>0</v>
      </c>
      <c r="L34" s="229">
        <v>0</v>
      </c>
      <c r="M34" s="229"/>
      <c r="N34" s="229">
        <v>0</v>
      </c>
      <c r="O34" s="229">
        <v>0</v>
      </c>
      <c r="P34" s="229">
        <v>0</v>
      </c>
      <c r="Q34" s="126"/>
      <c r="R34" s="126">
        <f t="shared" ref="R34:T34" si="15">+R15/(R15+R65)*100</f>
        <v>85.116279069767444</v>
      </c>
      <c r="S34" s="126">
        <f t="shared" si="15"/>
        <v>85.40145985401459</v>
      </c>
      <c r="T34" s="126">
        <f t="shared" si="15"/>
        <v>84.615384615384613</v>
      </c>
      <c r="U34" s="126"/>
      <c r="V34" s="126">
        <f t="shared" ref="V34:X34" si="16">+V15/(V15+V65)*100</f>
        <v>84.951456310679603</v>
      </c>
      <c r="W34" s="126">
        <f t="shared" si="16"/>
        <v>85.964912280701753</v>
      </c>
      <c r="X34" s="126">
        <f t="shared" si="16"/>
        <v>83.695652173913047</v>
      </c>
      <c r="Y34" s="126"/>
      <c r="Z34" s="126">
        <f t="shared" ref="Z34:AB34" si="17">+Z15/(Z15+Z65)*100</f>
        <v>96.732026143790847</v>
      </c>
      <c r="AA34" s="126">
        <f t="shared" si="17"/>
        <v>98.850574712643677</v>
      </c>
      <c r="AB34" s="126">
        <f t="shared" si="17"/>
        <v>93.939393939393938</v>
      </c>
      <c r="AC34" s="108"/>
      <c r="AD34" s="108"/>
      <c r="AE34" s="108"/>
      <c r="AF34" s="108"/>
      <c r="AG34" s="108"/>
    </row>
    <row r="35" spans="1:33" s="124" customFormat="1" ht="15" customHeight="1" x14ac:dyDescent="0.25">
      <c r="A35" s="127"/>
      <c r="B35" s="128"/>
      <c r="C35" s="128"/>
      <c r="D35" s="128"/>
      <c r="E35" s="128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08"/>
      <c r="AD35" s="108"/>
      <c r="AE35" s="108"/>
      <c r="AF35" s="108"/>
      <c r="AG35" s="108"/>
    </row>
    <row r="36" spans="1:33" s="124" customFormat="1" ht="15" customHeight="1" x14ac:dyDescent="0.25">
      <c r="A36" s="113" t="s">
        <v>471</v>
      </c>
      <c r="B36" s="128"/>
      <c r="C36" s="128"/>
      <c r="D36" s="128"/>
      <c r="E36" s="129"/>
      <c r="F36" s="252"/>
      <c r="G36" s="252"/>
      <c r="H36" s="252"/>
      <c r="I36" s="253"/>
      <c r="J36" s="252"/>
      <c r="K36" s="252"/>
      <c r="L36" s="252"/>
      <c r="M36" s="253"/>
      <c r="N36" s="252"/>
      <c r="O36" s="252"/>
      <c r="P36" s="252"/>
      <c r="Q36" s="129"/>
      <c r="R36" s="128"/>
      <c r="S36" s="128"/>
      <c r="T36" s="128"/>
      <c r="U36" s="129"/>
      <c r="V36" s="128"/>
      <c r="W36" s="128"/>
      <c r="X36" s="128"/>
      <c r="Y36" s="129"/>
      <c r="Z36" s="128"/>
      <c r="AA36" s="128"/>
      <c r="AB36" s="128"/>
      <c r="AC36" s="108"/>
      <c r="AD36" s="108"/>
      <c r="AE36" s="108"/>
      <c r="AF36" s="108"/>
      <c r="AG36" s="108"/>
    </row>
    <row r="37" spans="1:33" s="124" customFormat="1" ht="15" customHeight="1" x14ac:dyDescent="0.25">
      <c r="A37" s="138" t="s">
        <v>19</v>
      </c>
      <c r="B37" s="174">
        <f t="shared" si="11"/>
        <v>91.600916263680318</v>
      </c>
      <c r="C37" s="174">
        <f t="shared" si="11"/>
        <v>87.872763419483107</v>
      </c>
      <c r="D37" s="174">
        <f t="shared" si="11"/>
        <v>93.925619834710744</v>
      </c>
      <c r="E37" s="174"/>
      <c r="F37" s="251">
        <v>0</v>
      </c>
      <c r="G37" s="251">
        <v>0</v>
      </c>
      <c r="H37" s="251">
        <v>0</v>
      </c>
      <c r="I37" s="251"/>
      <c r="J37" s="251">
        <v>0</v>
      </c>
      <c r="K37" s="251">
        <v>0</v>
      </c>
      <c r="L37" s="251">
        <v>0</v>
      </c>
      <c r="M37" s="251"/>
      <c r="N37" s="251">
        <v>0</v>
      </c>
      <c r="O37" s="251">
        <v>0</v>
      </c>
      <c r="P37" s="251">
        <v>0</v>
      </c>
      <c r="Q37" s="174"/>
      <c r="R37" s="174">
        <f t="shared" ref="R37:T37" si="18">+R18/(R18+R68)*100</f>
        <v>90.740219532789183</v>
      </c>
      <c r="S37" s="174">
        <f t="shared" si="18"/>
        <v>86.321757618710137</v>
      </c>
      <c r="T37" s="174">
        <f t="shared" si="18"/>
        <v>93.650793650793645</v>
      </c>
      <c r="U37" s="174"/>
      <c r="V37" s="174">
        <f t="shared" ref="V37:X37" si="19">+V18/(V18+V68)*100</f>
        <v>91.051259774109468</v>
      </c>
      <c r="W37" s="174">
        <f t="shared" si="19"/>
        <v>86.635944700460826</v>
      </c>
      <c r="X37" s="174">
        <f t="shared" si="19"/>
        <v>93.723849372384933</v>
      </c>
      <c r="Y37" s="174"/>
      <c r="Z37" s="174">
        <f t="shared" ref="Z37:AB37" si="20">+Z18/(Z18+Z68)*100</f>
        <v>93.759360958562155</v>
      </c>
      <c r="AA37" s="174">
        <f t="shared" si="20"/>
        <v>92.28687415426252</v>
      </c>
      <c r="AB37" s="174">
        <f t="shared" si="20"/>
        <v>94.620253164556971</v>
      </c>
      <c r="AC37" s="108"/>
      <c r="AD37" s="108"/>
      <c r="AE37" s="108"/>
      <c r="AF37" s="108"/>
      <c r="AG37" s="108"/>
    </row>
    <row r="38" spans="1:33" ht="15" customHeight="1" x14ac:dyDescent="0.25">
      <c r="A38" s="108" t="s">
        <v>73</v>
      </c>
      <c r="B38" s="126">
        <f t="shared" si="11"/>
        <v>91.872597473915434</v>
      </c>
      <c r="C38" s="126">
        <f t="shared" si="11"/>
        <v>87.723880597014926</v>
      </c>
      <c r="D38" s="126">
        <f t="shared" si="11"/>
        <v>94.287576020851432</v>
      </c>
      <c r="E38" s="130"/>
      <c r="F38" s="229">
        <v>0</v>
      </c>
      <c r="G38" s="229">
        <v>0</v>
      </c>
      <c r="H38" s="229">
        <v>0</v>
      </c>
      <c r="I38" s="254"/>
      <c r="J38" s="229">
        <v>0</v>
      </c>
      <c r="K38" s="229">
        <v>0</v>
      </c>
      <c r="L38" s="229">
        <v>0</v>
      </c>
      <c r="M38" s="254"/>
      <c r="N38" s="229">
        <v>0</v>
      </c>
      <c r="O38" s="229">
        <v>0</v>
      </c>
      <c r="P38" s="229">
        <v>0</v>
      </c>
      <c r="Q38" s="130"/>
      <c r="R38" s="126">
        <f t="shared" ref="R38:T38" si="21">+R19/(R19+R69)*100</f>
        <v>91.102456560814858</v>
      </c>
      <c r="S38" s="126">
        <f t="shared" si="21"/>
        <v>86.42072213500785</v>
      </c>
      <c r="T38" s="126">
        <f t="shared" si="21"/>
        <v>93.992248062015506</v>
      </c>
      <c r="U38" s="130"/>
      <c r="V38" s="126">
        <f t="shared" ref="V38:X38" si="22">+V19/(V19+V69)*100</f>
        <v>91.650763358778633</v>
      </c>
      <c r="W38" s="126">
        <f t="shared" si="22"/>
        <v>86.737400530503976</v>
      </c>
      <c r="X38" s="126">
        <f t="shared" si="22"/>
        <v>94.411326378539499</v>
      </c>
      <c r="Y38" s="130"/>
      <c r="Z38" s="126">
        <f t="shared" ref="Z38:AB38" si="23">+Z19/(Z19+Z69)*100</f>
        <v>93.513513513513516</v>
      </c>
      <c r="AA38" s="126">
        <f t="shared" si="23"/>
        <v>91.411042944785279</v>
      </c>
      <c r="AB38" s="126">
        <f t="shared" si="23"/>
        <v>94.657762938230377</v>
      </c>
    </row>
    <row r="39" spans="1:33" ht="15" customHeight="1" x14ac:dyDescent="0.25">
      <c r="A39" s="108" t="s">
        <v>74</v>
      </c>
      <c r="B39" s="126" t="s">
        <v>61</v>
      </c>
      <c r="C39" s="126" t="s">
        <v>61</v>
      </c>
      <c r="D39" s="126" t="s">
        <v>61</v>
      </c>
      <c r="E39" s="130"/>
      <c r="F39" s="229" t="s">
        <v>61</v>
      </c>
      <c r="G39" s="229" t="s">
        <v>61</v>
      </c>
      <c r="H39" s="229" t="s">
        <v>61</v>
      </c>
      <c r="I39" s="254"/>
      <c r="J39" s="229" t="s">
        <v>61</v>
      </c>
      <c r="K39" s="229" t="s">
        <v>61</v>
      </c>
      <c r="L39" s="229" t="s">
        <v>61</v>
      </c>
      <c r="M39" s="254"/>
      <c r="N39" s="229" t="s">
        <v>61</v>
      </c>
      <c r="O39" s="229" t="s">
        <v>61</v>
      </c>
      <c r="P39" s="229" t="s">
        <v>61</v>
      </c>
      <c r="Q39" s="130"/>
      <c r="R39" s="126" t="s">
        <v>61</v>
      </c>
      <c r="S39" s="126" t="s">
        <v>61</v>
      </c>
      <c r="T39" s="126" t="s">
        <v>61</v>
      </c>
      <c r="U39" s="130"/>
      <c r="V39" s="126" t="s">
        <v>61</v>
      </c>
      <c r="W39" s="126" t="s">
        <v>61</v>
      </c>
      <c r="X39" s="126" t="s">
        <v>61</v>
      </c>
      <c r="Y39" s="130"/>
      <c r="Z39" s="126" t="s">
        <v>61</v>
      </c>
      <c r="AA39" s="126" t="s">
        <v>61</v>
      </c>
      <c r="AB39" s="126" t="s">
        <v>61</v>
      </c>
    </row>
    <row r="40" spans="1:33" ht="15" customHeight="1" x14ac:dyDescent="0.25">
      <c r="A40" s="108" t="s">
        <v>263</v>
      </c>
      <c r="B40" s="126">
        <f t="shared" si="11"/>
        <v>88.153310104529609</v>
      </c>
      <c r="C40" s="126">
        <f t="shared" si="11"/>
        <v>89.053254437869825</v>
      </c>
      <c r="D40" s="126">
        <f t="shared" si="11"/>
        <v>86.864406779661024</v>
      </c>
      <c r="E40" s="130"/>
      <c r="F40" s="229">
        <v>0</v>
      </c>
      <c r="G40" s="229">
        <v>0</v>
      </c>
      <c r="H40" s="229">
        <v>0</v>
      </c>
      <c r="I40" s="254"/>
      <c r="J40" s="229">
        <v>0</v>
      </c>
      <c r="K40" s="229">
        <v>0</v>
      </c>
      <c r="L40" s="229">
        <v>0</v>
      </c>
      <c r="M40" s="254"/>
      <c r="N40" s="229">
        <v>0</v>
      </c>
      <c r="O40" s="229">
        <v>0</v>
      </c>
      <c r="P40" s="229">
        <v>0</v>
      </c>
      <c r="Q40" s="130"/>
      <c r="R40" s="126">
        <f t="shared" ref="R40:T40" si="24">+R21/(R21+R71)*100</f>
        <v>85.116279069767444</v>
      </c>
      <c r="S40" s="126">
        <f t="shared" si="24"/>
        <v>85.40145985401459</v>
      </c>
      <c r="T40" s="126">
        <f t="shared" si="24"/>
        <v>84.615384615384613</v>
      </c>
      <c r="U40" s="130"/>
      <c r="V40" s="126">
        <f t="shared" ref="V40:X40" si="25">+V21/(V21+V71)*100</f>
        <v>84.951456310679603</v>
      </c>
      <c r="W40" s="126">
        <f t="shared" si="25"/>
        <v>85.964912280701753</v>
      </c>
      <c r="X40" s="126">
        <f t="shared" si="25"/>
        <v>83.695652173913047</v>
      </c>
      <c r="Y40" s="130"/>
      <c r="Z40" s="126">
        <f t="shared" ref="Z40:AB40" si="26">+Z21/(Z21+Z71)*100</f>
        <v>96.732026143790847</v>
      </c>
      <c r="AA40" s="126">
        <f t="shared" si="26"/>
        <v>98.850574712643677</v>
      </c>
      <c r="AB40" s="126">
        <f t="shared" si="26"/>
        <v>93.939393939393938</v>
      </c>
    </row>
    <row r="41" spans="1:33" ht="15" customHeight="1" x14ac:dyDescent="0.25">
      <c r="B41" s="126"/>
      <c r="C41" s="126"/>
      <c r="D41" s="126"/>
      <c r="E41" s="130"/>
      <c r="F41" s="229"/>
      <c r="G41" s="229"/>
      <c r="H41" s="229"/>
      <c r="I41" s="254"/>
      <c r="J41" s="229"/>
      <c r="K41" s="229"/>
      <c r="L41" s="229"/>
      <c r="M41" s="254"/>
      <c r="N41" s="229"/>
      <c r="O41" s="229"/>
      <c r="P41" s="229"/>
      <c r="Q41" s="130"/>
      <c r="R41" s="126"/>
      <c r="S41" s="126"/>
      <c r="T41" s="126"/>
      <c r="U41" s="130"/>
      <c r="V41" s="126"/>
      <c r="W41" s="126"/>
      <c r="X41" s="126"/>
      <c r="Y41" s="130"/>
      <c r="Z41" s="126"/>
      <c r="AA41" s="126"/>
      <c r="AB41" s="126"/>
    </row>
    <row r="42" spans="1:33" ht="15" customHeight="1" x14ac:dyDescent="0.25">
      <c r="A42" s="139" t="s">
        <v>472</v>
      </c>
      <c r="B42" s="130"/>
      <c r="C42" s="130"/>
      <c r="D42" s="130"/>
      <c r="E42" s="130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33" ht="15" customHeight="1" x14ac:dyDescent="0.25">
      <c r="A43" s="140" t="s">
        <v>19</v>
      </c>
      <c r="B43" s="174">
        <f t="shared" si="11"/>
        <v>95.321071313326883</v>
      </c>
      <c r="C43" s="174">
        <f t="shared" si="11"/>
        <v>93.461538461538467</v>
      </c>
      <c r="D43" s="174">
        <f t="shared" si="11"/>
        <v>96.26032054395337</v>
      </c>
      <c r="E43" s="174"/>
      <c r="F43" s="251">
        <v>0</v>
      </c>
      <c r="G43" s="251">
        <v>0</v>
      </c>
      <c r="H43" s="251">
        <v>0</v>
      </c>
      <c r="I43" s="251"/>
      <c r="J43" s="251">
        <v>0</v>
      </c>
      <c r="K43" s="251">
        <v>0</v>
      </c>
      <c r="L43" s="251">
        <v>0</v>
      </c>
      <c r="M43" s="251"/>
      <c r="N43" s="251">
        <v>0</v>
      </c>
      <c r="O43" s="251">
        <v>0</v>
      </c>
      <c r="P43" s="251">
        <v>0</v>
      </c>
      <c r="Q43" s="174"/>
      <c r="R43" s="174">
        <f t="shared" ref="R43:T43" si="27">+R24/(R24+R74)*100</f>
        <v>94.566712517193949</v>
      </c>
      <c r="S43" s="174">
        <f t="shared" si="27"/>
        <v>92.024539877300612</v>
      </c>
      <c r="T43" s="174">
        <f t="shared" si="27"/>
        <v>95.854922279792746</v>
      </c>
      <c r="U43" s="174"/>
      <c r="V43" s="174">
        <f t="shared" ref="V43:X43" si="28">+V24/(V24+V74)*100</f>
        <v>96.191512513601737</v>
      </c>
      <c r="W43" s="174">
        <f t="shared" si="28"/>
        <v>95.092024539877301</v>
      </c>
      <c r="X43" s="174">
        <f t="shared" si="28"/>
        <v>96.795952782462052</v>
      </c>
      <c r="Y43" s="174"/>
      <c r="Z43" s="174">
        <f t="shared" ref="Z43:AB43" si="29">+Z24/(Z24+Z74)*100</f>
        <v>95.730027548209364</v>
      </c>
      <c r="AA43" s="174">
        <f t="shared" si="29"/>
        <v>94.222222222222214</v>
      </c>
      <c r="AB43" s="174">
        <f t="shared" si="29"/>
        <v>96.407185628742525</v>
      </c>
    </row>
    <row r="44" spans="1:33" ht="15" customHeight="1" x14ac:dyDescent="0.25">
      <c r="A44" s="108" t="s">
        <v>73</v>
      </c>
      <c r="B44" s="126">
        <f t="shared" si="11"/>
        <v>95.321071313326883</v>
      </c>
      <c r="C44" s="126">
        <f t="shared" si="11"/>
        <v>93.461538461538467</v>
      </c>
      <c r="D44" s="126">
        <f t="shared" si="11"/>
        <v>96.26032054395337</v>
      </c>
      <c r="E44" s="130"/>
      <c r="F44" s="229">
        <v>0</v>
      </c>
      <c r="G44" s="229">
        <v>0</v>
      </c>
      <c r="H44" s="229">
        <v>0</v>
      </c>
      <c r="I44" s="254"/>
      <c r="J44" s="229">
        <v>0</v>
      </c>
      <c r="K44" s="229">
        <v>0</v>
      </c>
      <c r="L44" s="229">
        <v>0</v>
      </c>
      <c r="M44" s="254"/>
      <c r="N44" s="229">
        <v>0</v>
      </c>
      <c r="O44" s="229">
        <v>0</v>
      </c>
      <c r="P44" s="229">
        <v>0</v>
      </c>
      <c r="Q44" s="130"/>
      <c r="R44" s="126">
        <f t="shared" ref="R44:T44" si="30">+R25/(R25+R75)*100</f>
        <v>94.566712517193949</v>
      </c>
      <c r="S44" s="126">
        <f t="shared" si="30"/>
        <v>92.024539877300612</v>
      </c>
      <c r="T44" s="126">
        <f t="shared" si="30"/>
        <v>95.854922279792746</v>
      </c>
      <c r="U44" s="130"/>
      <c r="V44" s="126">
        <f t="shared" ref="V44:X44" si="31">+V25/(V25+V75)*100</f>
        <v>96.191512513601737</v>
      </c>
      <c r="W44" s="126">
        <f t="shared" si="31"/>
        <v>95.092024539877301</v>
      </c>
      <c r="X44" s="126">
        <f t="shared" si="31"/>
        <v>96.795952782462052</v>
      </c>
      <c r="Y44" s="130"/>
      <c r="Z44" s="126">
        <f t="shared" ref="Z44:AB44" si="32">+Z25/(Z25+Z75)*100</f>
        <v>95.730027548209364</v>
      </c>
      <c r="AA44" s="126">
        <f t="shared" si="32"/>
        <v>94.222222222222214</v>
      </c>
      <c r="AB44" s="126">
        <f t="shared" si="32"/>
        <v>96.407185628742525</v>
      </c>
    </row>
    <row r="45" spans="1:33" ht="15" customHeight="1" x14ac:dyDescent="0.25">
      <c r="A45" s="108" t="s">
        <v>74</v>
      </c>
      <c r="B45" s="126" t="s">
        <v>61</v>
      </c>
      <c r="C45" s="126" t="s">
        <v>61</v>
      </c>
      <c r="D45" s="126" t="s">
        <v>61</v>
      </c>
      <c r="E45" s="130"/>
      <c r="F45" s="229" t="s">
        <v>61</v>
      </c>
      <c r="G45" s="229" t="s">
        <v>61</v>
      </c>
      <c r="H45" s="229" t="s">
        <v>61</v>
      </c>
      <c r="I45" s="254"/>
      <c r="J45" s="229" t="s">
        <v>61</v>
      </c>
      <c r="K45" s="229" t="s">
        <v>61</v>
      </c>
      <c r="L45" s="229" t="s">
        <v>61</v>
      </c>
      <c r="M45" s="254"/>
      <c r="N45" s="229" t="s">
        <v>61</v>
      </c>
      <c r="O45" s="229" t="s">
        <v>61</v>
      </c>
      <c r="P45" s="229" t="s">
        <v>61</v>
      </c>
      <c r="Q45" s="130"/>
      <c r="R45" s="126" t="s">
        <v>61</v>
      </c>
      <c r="S45" s="126" t="s">
        <v>61</v>
      </c>
      <c r="T45" s="126" t="s">
        <v>61</v>
      </c>
      <c r="U45" s="130"/>
      <c r="V45" s="126" t="s">
        <v>61</v>
      </c>
      <c r="W45" s="126" t="s">
        <v>61</v>
      </c>
      <c r="X45" s="126" t="s">
        <v>61</v>
      </c>
      <c r="Y45" s="130"/>
      <c r="Z45" s="126" t="s">
        <v>61</v>
      </c>
      <c r="AA45" s="126" t="s">
        <v>61</v>
      </c>
      <c r="AB45" s="126" t="s">
        <v>61</v>
      </c>
    </row>
    <row r="46" spans="1:33" ht="15" customHeight="1" thickBot="1" x14ac:dyDescent="0.3">
      <c r="A46" s="123" t="s">
        <v>263</v>
      </c>
      <c r="B46" s="132" t="s">
        <v>61</v>
      </c>
      <c r="C46" s="132" t="s">
        <v>61</v>
      </c>
      <c r="D46" s="132" t="s">
        <v>61</v>
      </c>
      <c r="E46" s="133"/>
      <c r="F46" s="132" t="s">
        <v>61</v>
      </c>
      <c r="G46" s="132" t="s">
        <v>61</v>
      </c>
      <c r="H46" s="132" t="s">
        <v>61</v>
      </c>
      <c r="I46" s="133"/>
      <c r="J46" s="132" t="s">
        <v>61</v>
      </c>
      <c r="K46" s="132" t="s">
        <v>61</v>
      </c>
      <c r="L46" s="132" t="s">
        <v>61</v>
      </c>
      <c r="M46" s="133"/>
      <c r="N46" s="132" t="s">
        <v>61</v>
      </c>
      <c r="O46" s="132" t="s">
        <v>61</v>
      </c>
      <c r="P46" s="132" t="s">
        <v>61</v>
      </c>
      <c r="Q46" s="133"/>
      <c r="R46" s="132" t="s">
        <v>61</v>
      </c>
      <c r="S46" s="132" t="s">
        <v>61</v>
      </c>
      <c r="T46" s="132" t="s">
        <v>61</v>
      </c>
      <c r="U46" s="133"/>
      <c r="V46" s="132" t="s">
        <v>61</v>
      </c>
      <c r="W46" s="132" t="s">
        <v>61</v>
      </c>
      <c r="X46" s="132" t="s">
        <v>61</v>
      </c>
      <c r="Y46" s="133"/>
      <c r="Z46" s="132" t="s">
        <v>61</v>
      </c>
      <c r="AA46" s="132" t="s">
        <v>61</v>
      </c>
      <c r="AB46" s="132" t="s">
        <v>61</v>
      </c>
    </row>
    <row r="47" spans="1:33" ht="15" customHeight="1" x14ac:dyDescent="0.25">
      <c r="A47" s="317" t="s">
        <v>256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</row>
    <row r="48" spans="1:33" ht="15" customHeight="1" x14ac:dyDescent="0.25">
      <c r="A48" s="318" t="s">
        <v>242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</row>
    <row r="51" spans="1:33" s="124" customFormat="1" ht="15" customHeight="1" x14ac:dyDescent="0.2">
      <c r="A51" s="322" t="s">
        <v>327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171"/>
      <c r="AD51" s="29"/>
      <c r="AE51" s="308" t="s">
        <v>356</v>
      </c>
      <c r="AF51" s="308"/>
      <c r="AG51" s="108"/>
    </row>
    <row r="52" spans="1:33" s="124" customFormat="1" ht="15" customHeight="1" x14ac:dyDescent="0.2">
      <c r="A52" s="321" t="s">
        <v>341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171"/>
      <c r="AD52" s="30"/>
      <c r="AE52" s="308"/>
      <c r="AF52" s="308"/>
      <c r="AG52" s="108"/>
    </row>
    <row r="53" spans="1:33" s="124" customFormat="1" ht="15" customHeight="1" x14ac:dyDescent="0.25">
      <c r="A53" s="322" t="s">
        <v>254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108"/>
      <c r="AD53" s="108"/>
      <c r="AE53" s="108"/>
      <c r="AF53" s="108"/>
      <c r="AG53" s="108"/>
    </row>
    <row r="54" spans="1:33" s="124" customFormat="1" ht="15" customHeight="1" x14ac:dyDescent="0.25">
      <c r="A54" s="321" t="s">
        <v>255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108"/>
      <c r="AD54" s="108"/>
      <c r="AE54" s="108"/>
      <c r="AF54" s="108"/>
      <c r="AG54" s="108"/>
    </row>
    <row r="55" spans="1:33" s="163" customFormat="1" ht="15" customHeight="1" x14ac:dyDescent="0.2">
      <c r="A55" s="321" t="s">
        <v>513</v>
      </c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171"/>
      <c r="AD55" s="171"/>
      <c r="AE55" s="108"/>
      <c r="AF55" s="108"/>
      <c r="AG55" s="171"/>
    </row>
    <row r="56" spans="1:33" s="163" customFormat="1" ht="15" customHeight="1" thickBot="1" x14ac:dyDescent="0.25">
      <c r="A56" s="12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71"/>
      <c r="AD56" s="171"/>
      <c r="AE56" s="108"/>
      <c r="AF56" s="108"/>
      <c r="AG56" s="171"/>
    </row>
    <row r="57" spans="1:33" ht="15" customHeight="1" x14ac:dyDescent="0.25">
      <c r="A57" s="319" t="s">
        <v>470</v>
      </c>
      <c r="B57" s="316" t="s">
        <v>19</v>
      </c>
      <c r="C57" s="316"/>
      <c r="D57" s="316"/>
      <c r="E57" s="109"/>
      <c r="F57" s="316" t="s">
        <v>116</v>
      </c>
      <c r="G57" s="316"/>
      <c r="H57" s="316"/>
      <c r="I57" s="109"/>
      <c r="J57" s="316" t="s">
        <v>117</v>
      </c>
      <c r="K57" s="316"/>
      <c r="L57" s="316"/>
      <c r="M57" s="109"/>
      <c r="N57" s="316" t="s">
        <v>118</v>
      </c>
      <c r="O57" s="316"/>
      <c r="P57" s="316"/>
      <c r="Q57" s="109"/>
      <c r="R57" s="316" t="s">
        <v>119</v>
      </c>
      <c r="S57" s="316"/>
      <c r="T57" s="316"/>
      <c r="U57" s="109"/>
      <c r="V57" s="316" t="s">
        <v>120</v>
      </c>
      <c r="W57" s="316"/>
      <c r="X57" s="316"/>
      <c r="Y57" s="109"/>
      <c r="Z57" s="316" t="s">
        <v>121</v>
      </c>
      <c r="AA57" s="316"/>
      <c r="AB57" s="316"/>
    </row>
    <row r="58" spans="1:33" ht="15" customHeight="1" thickBot="1" x14ac:dyDescent="0.3">
      <c r="A58" s="320"/>
      <c r="B58" s="110" t="s">
        <v>70</v>
      </c>
      <c r="C58" s="110" t="s">
        <v>71</v>
      </c>
      <c r="D58" s="110" t="s">
        <v>72</v>
      </c>
      <c r="E58" s="111"/>
      <c r="F58" s="110" t="s">
        <v>70</v>
      </c>
      <c r="G58" s="110" t="s">
        <v>71</v>
      </c>
      <c r="H58" s="110" t="s">
        <v>72</v>
      </c>
      <c r="I58" s="111"/>
      <c r="J58" s="110" t="s">
        <v>70</v>
      </c>
      <c r="K58" s="110" t="s">
        <v>71</v>
      </c>
      <c r="L58" s="110" t="s">
        <v>72</v>
      </c>
      <c r="M58" s="111"/>
      <c r="N58" s="110" t="s">
        <v>70</v>
      </c>
      <c r="O58" s="110" t="s">
        <v>71</v>
      </c>
      <c r="P58" s="110" t="s">
        <v>72</v>
      </c>
      <c r="Q58" s="111"/>
      <c r="R58" s="110" t="s">
        <v>70</v>
      </c>
      <c r="S58" s="110" t="s">
        <v>71</v>
      </c>
      <c r="T58" s="110" t="s">
        <v>72</v>
      </c>
      <c r="U58" s="111"/>
      <c r="V58" s="110" t="s">
        <v>70</v>
      </c>
      <c r="W58" s="110" t="s">
        <v>71</v>
      </c>
      <c r="X58" s="110" t="s">
        <v>72</v>
      </c>
      <c r="Y58" s="111"/>
      <c r="Z58" s="110" t="s">
        <v>70</v>
      </c>
      <c r="AA58" s="110" t="s">
        <v>71</v>
      </c>
      <c r="AB58" s="110" t="s">
        <v>72</v>
      </c>
    </row>
    <row r="59" spans="1:33" s="124" customFormat="1" ht="15" customHeight="1" x14ac:dyDescent="0.25">
      <c r="A59" s="175"/>
      <c r="B59" s="113"/>
      <c r="C59" s="113"/>
      <c r="D59" s="113"/>
      <c r="E59" s="114"/>
      <c r="F59" s="113"/>
      <c r="G59" s="113"/>
      <c r="H59" s="113"/>
      <c r="I59" s="114"/>
      <c r="J59" s="113"/>
      <c r="K59" s="113"/>
      <c r="L59" s="113"/>
      <c r="M59" s="114"/>
      <c r="N59" s="113"/>
      <c r="O59" s="113"/>
      <c r="P59" s="113"/>
      <c r="Q59" s="114"/>
      <c r="R59" s="113"/>
      <c r="S59" s="113"/>
      <c r="T59" s="113"/>
      <c r="U59" s="114"/>
      <c r="V59" s="113"/>
      <c r="W59" s="113"/>
      <c r="X59" s="113"/>
      <c r="Y59" s="114"/>
      <c r="Z59" s="113"/>
      <c r="AA59" s="113"/>
      <c r="AB59" s="113"/>
      <c r="AC59" s="108"/>
      <c r="AD59" s="108"/>
      <c r="AE59" s="108"/>
      <c r="AF59" s="108"/>
      <c r="AG59" s="108"/>
    </row>
    <row r="60" spans="1:33" s="124" customFormat="1" ht="15" customHeight="1" x14ac:dyDescent="0.25">
      <c r="A60" s="315" t="s">
        <v>473</v>
      </c>
      <c r="B60" s="315" t="s">
        <v>76</v>
      </c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108"/>
      <c r="AD60" s="108"/>
      <c r="AE60" s="108"/>
      <c r="AF60" s="108"/>
      <c r="AG60" s="108"/>
    </row>
    <row r="61" spans="1:33" s="124" customFormat="1" ht="15" customHeight="1" x14ac:dyDescent="0.25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08"/>
      <c r="AD61" s="108"/>
      <c r="AE61" s="108"/>
      <c r="AF61" s="108"/>
      <c r="AG61" s="108"/>
    </row>
    <row r="62" spans="1:33" s="124" customFormat="1" ht="15" customHeight="1" x14ac:dyDescent="0.25">
      <c r="A62" s="136" t="s">
        <v>19</v>
      </c>
      <c r="B62" s="152">
        <f t="shared" ref="B62:D64" si="33">+B68+B74</f>
        <v>805</v>
      </c>
      <c r="C62" s="152">
        <f t="shared" si="33"/>
        <v>434</v>
      </c>
      <c r="D62" s="152">
        <f t="shared" si="33"/>
        <v>371</v>
      </c>
      <c r="E62" s="152"/>
      <c r="F62" s="251">
        <f t="shared" ref="F62:H64" si="34">+F68+F74</f>
        <v>0</v>
      </c>
      <c r="G62" s="251">
        <f t="shared" si="34"/>
        <v>0</v>
      </c>
      <c r="H62" s="251">
        <f t="shared" si="34"/>
        <v>0</v>
      </c>
      <c r="I62" s="251"/>
      <c r="J62" s="251">
        <f t="shared" ref="J62:L64" si="35">+J68+J74</f>
        <v>0</v>
      </c>
      <c r="K62" s="251">
        <f t="shared" si="35"/>
        <v>0</v>
      </c>
      <c r="L62" s="251">
        <f t="shared" si="35"/>
        <v>0</v>
      </c>
      <c r="M62" s="251"/>
      <c r="N62" s="251">
        <f t="shared" ref="N62:P64" si="36">+N68+N74</f>
        <v>0</v>
      </c>
      <c r="O62" s="251">
        <f t="shared" si="36"/>
        <v>0</v>
      </c>
      <c r="P62" s="251">
        <f t="shared" si="36"/>
        <v>0</v>
      </c>
      <c r="Q62" s="152"/>
      <c r="R62" s="152">
        <f t="shared" ref="R62:T64" si="37">+R68+R74</f>
        <v>408</v>
      </c>
      <c r="S62" s="152">
        <f t="shared" si="37"/>
        <v>232</v>
      </c>
      <c r="T62" s="152">
        <f t="shared" si="37"/>
        <v>176</v>
      </c>
      <c r="U62" s="152"/>
      <c r="V62" s="152">
        <f t="shared" ref="V62:X64" si="38">+V68+V74</f>
        <v>241</v>
      </c>
      <c r="W62" s="152">
        <f t="shared" si="38"/>
        <v>132</v>
      </c>
      <c r="X62" s="152">
        <f t="shared" si="38"/>
        <v>109</v>
      </c>
      <c r="Y62" s="152"/>
      <c r="Z62" s="152">
        <f t="shared" ref="Z62:AB64" si="39">+Z68+Z74</f>
        <v>156</v>
      </c>
      <c r="AA62" s="152">
        <f t="shared" si="39"/>
        <v>70</v>
      </c>
      <c r="AB62" s="152">
        <f t="shared" si="39"/>
        <v>86</v>
      </c>
      <c r="AC62" s="108"/>
      <c r="AD62" s="108"/>
      <c r="AE62" s="108"/>
      <c r="AF62" s="108"/>
      <c r="AG62" s="108"/>
    </row>
    <row r="63" spans="1:33" s="124" customFormat="1" ht="15" customHeight="1" x14ac:dyDescent="0.25">
      <c r="A63" s="116" t="s">
        <v>73</v>
      </c>
      <c r="B63" s="115">
        <f t="shared" si="33"/>
        <v>737</v>
      </c>
      <c r="C63" s="115">
        <f t="shared" si="33"/>
        <v>397</v>
      </c>
      <c r="D63" s="115">
        <f t="shared" si="33"/>
        <v>340</v>
      </c>
      <c r="E63" s="115"/>
      <c r="F63" s="229">
        <f t="shared" si="34"/>
        <v>0</v>
      </c>
      <c r="G63" s="229">
        <f t="shared" si="34"/>
        <v>0</v>
      </c>
      <c r="H63" s="229">
        <f t="shared" si="34"/>
        <v>0</v>
      </c>
      <c r="I63" s="229"/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/>
      <c r="N63" s="229">
        <f t="shared" si="36"/>
        <v>0</v>
      </c>
      <c r="O63" s="229">
        <f t="shared" si="36"/>
        <v>0</v>
      </c>
      <c r="P63" s="229">
        <f t="shared" si="36"/>
        <v>0</v>
      </c>
      <c r="Q63" s="115"/>
      <c r="R63" s="115">
        <f t="shared" si="37"/>
        <v>376</v>
      </c>
      <c r="S63" s="115">
        <f t="shared" si="37"/>
        <v>212</v>
      </c>
      <c r="T63" s="115">
        <f t="shared" si="37"/>
        <v>164</v>
      </c>
      <c r="U63" s="115"/>
      <c r="V63" s="115">
        <f t="shared" si="38"/>
        <v>210</v>
      </c>
      <c r="W63" s="115">
        <f t="shared" si="38"/>
        <v>116</v>
      </c>
      <c r="X63" s="115">
        <f t="shared" si="38"/>
        <v>94</v>
      </c>
      <c r="Y63" s="115"/>
      <c r="Z63" s="115">
        <f t="shared" si="39"/>
        <v>151</v>
      </c>
      <c r="AA63" s="115">
        <f t="shared" si="39"/>
        <v>69</v>
      </c>
      <c r="AB63" s="115">
        <f t="shared" si="39"/>
        <v>82</v>
      </c>
      <c r="AC63" s="108"/>
      <c r="AD63" s="108"/>
      <c r="AE63" s="108"/>
      <c r="AF63" s="108"/>
      <c r="AG63" s="108"/>
    </row>
    <row r="64" spans="1:33" s="124" customFormat="1" ht="15" customHeight="1" x14ac:dyDescent="0.25">
      <c r="A64" s="116" t="s">
        <v>74</v>
      </c>
      <c r="B64" s="115">
        <f t="shared" si="33"/>
        <v>0</v>
      </c>
      <c r="C64" s="115">
        <f t="shared" si="33"/>
        <v>0</v>
      </c>
      <c r="D64" s="115">
        <f t="shared" si="33"/>
        <v>0</v>
      </c>
      <c r="E64" s="115"/>
      <c r="F64" s="229">
        <f t="shared" si="34"/>
        <v>0</v>
      </c>
      <c r="G64" s="229">
        <f t="shared" si="34"/>
        <v>0</v>
      </c>
      <c r="H64" s="229">
        <f t="shared" si="34"/>
        <v>0</v>
      </c>
      <c r="I64" s="229"/>
      <c r="J64" s="229">
        <f t="shared" si="35"/>
        <v>0</v>
      </c>
      <c r="K64" s="229">
        <f t="shared" si="35"/>
        <v>0</v>
      </c>
      <c r="L64" s="229">
        <f t="shared" si="35"/>
        <v>0</v>
      </c>
      <c r="M64" s="229"/>
      <c r="N64" s="229">
        <f t="shared" si="36"/>
        <v>0</v>
      </c>
      <c r="O64" s="229">
        <f t="shared" si="36"/>
        <v>0</v>
      </c>
      <c r="P64" s="229">
        <f t="shared" si="36"/>
        <v>0</v>
      </c>
      <c r="Q64" s="115"/>
      <c r="R64" s="115">
        <f t="shared" si="37"/>
        <v>0</v>
      </c>
      <c r="S64" s="115">
        <f t="shared" si="37"/>
        <v>0</v>
      </c>
      <c r="T64" s="115">
        <f t="shared" si="37"/>
        <v>0</v>
      </c>
      <c r="U64" s="115"/>
      <c r="V64" s="115">
        <f t="shared" si="38"/>
        <v>0</v>
      </c>
      <c r="W64" s="115">
        <f t="shared" si="38"/>
        <v>0</v>
      </c>
      <c r="X64" s="115">
        <f t="shared" si="38"/>
        <v>0</v>
      </c>
      <c r="Y64" s="115"/>
      <c r="Z64" s="115">
        <f t="shared" si="39"/>
        <v>0</v>
      </c>
      <c r="AA64" s="115">
        <f t="shared" si="39"/>
        <v>0</v>
      </c>
      <c r="AB64" s="115">
        <f t="shared" si="39"/>
        <v>0</v>
      </c>
      <c r="AC64" s="108"/>
      <c r="AD64" s="108"/>
      <c r="AE64" s="108"/>
      <c r="AF64" s="108"/>
      <c r="AG64" s="108"/>
    </row>
    <row r="65" spans="1:33" s="124" customFormat="1" ht="15" customHeight="1" x14ac:dyDescent="0.25">
      <c r="A65" s="116" t="s">
        <v>263</v>
      </c>
      <c r="B65" s="115">
        <f>+B71</f>
        <v>68</v>
      </c>
      <c r="C65" s="115">
        <f>+C71</f>
        <v>37</v>
      </c>
      <c r="D65" s="115">
        <f>+D71</f>
        <v>31</v>
      </c>
      <c r="E65" s="115"/>
      <c r="F65" s="229">
        <f>+F71</f>
        <v>0</v>
      </c>
      <c r="G65" s="229">
        <f>+G71</f>
        <v>0</v>
      </c>
      <c r="H65" s="229">
        <f>+H71</f>
        <v>0</v>
      </c>
      <c r="I65" s="229"/>
      <c r="J65" s="229">
        <f>+J71</f>
        <v>0</v>
      </c>
      <c r="K65" s="229">
        <f>+K71</f>
        <v>0</v>
      </c>
      <c r="L65" s="229">
        <f>+L71</f>
        <v>0</v>
      </c>
      <c r="M65" s="229"/>
      <c r="N65" s="229">
        <f>+N71</f>
        <v>0</v>
      </c>
      <c r="O65" s="229">
        <f>+O71</f>
        <v>0</v>
      </c>
      <c r="P65" s="229">
        <f>+P71</f>
        <v>0</v>
      </c>
      <c r="Q65" s="115"/>
      <c r="R65" s="115">
        <f>+R71</f>
        <v>32</v>
      </c>
      <c r="S65" s="115">
        <f>+S71</f>
        <v>20</v>
      </c>
      <c r="T65" s="115">
        <f>+T71</f>
        <v>12</v>
      </c>
      <c r="U65" s="115"/>
      <c r="V65" s="115">
        <f>+V71</f>
        <v>31</v>
      </c>
      <c r="W65" s="115">
        <f>+W71</f>
        <v>16</v>
      </c>
      <c r="X65" s="115">
        <f>+X71</f>
        <v>15</v>
      </c>
      <c r="Y65" s="115"/>
      <c r="Z65" s="115">
        <f>+Z71</f>
        <v>5</v>
      </c>
      <c r="AA65" s="115">
        <f>+AA71</f>
        <v>1</v>
      </c>
      <c r="AB65" s="115">
        <f>+AB71</f>
        <v>4</v>
      </c>
      <c r="AC65" s="108"/>
      <c r="AD65" s="108"/>
      <c r="AE65" s="108"/>
      <c r="AF65" s="108"/>
      <c r="AG65" s="108"/>
    </row>
    <row r="66" spans="1:33" s="124" customFormat="1" ht="15" customHeight="1" x14ac:dyDescent="0.25">
      <c r="A66" s="112"/>
      <c r="B66" s="117"/>
      <c r="C66" s="117"/>
      <c r="D66" s="117"/>
      <c r="E66" s="117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08"/>
      <c r="AD66" s="108"/>
      <c r="AE66" s="108"/>
      <c r="AF66" s="108"/>
      <c r="AG66" s="108"/>
    </row>
    <row r="67" spans="1:33" s="124" customFormat="1" ht="15" customHeight="1" x14ac:dyDescent="0.25">
      <c r="A67" s="136" t="s">
        <v>471</v>
      </c>
      <c r="B67" s="117"/>
      <c r="C67" s="117"/>
      <c r="D67" s="117"/>
      <c r="E67" s="118"/>
      <c r="F67" s="252"/>
      <c r="G67" s="252"/>
      <c r="H67" s="252"/>
      <c r="I67" s="253"/>
      <c r="J67" s="252"/>
      <c r="K67" s="252"/>
      <c r="L67" s="252"/>
      <c r="M67" s="253"/>
      <c r="N67" s="252"/>
      <c r="O67" s="252"/>
      <c r="P67" s="252"/>
      <c r="Q67" s="118"/>
      <c r="R67" s="117"/>
      <c r="S67" s="117"/>
      <c r="T67" s="117"/>
      <c r="U67" s="118"/>
      <c r="V67" s="117"/>
      <c r="W67" s="117"/>
      <c r="X67" s="117"/>
      <c r="Y67" s="118"/>
      <c r="Z67" s="117"/>
      <c r="AA67" s="117"/>
      <c r="AB67" s="117"/>
      <c r="AC67" s="108"/>
      <c r="AD67" s="108"/>
      <c r="AE67" s="108"/>
      <c r="AF67" s="108"/>
      <c r="AG67" s="108"/>
    </row>
    <row r="68" spans="1:33" s="124" customFormat="1" ht="15" customHeight="1" x14ac:dyDescent="0.2">
      <c r="A68" s="137" t="s">
        <v>19</v>
      </c>
      <c r="B68" s="271">
        <v>660</v>
      </c>
      <c r="C68" s="271">
        <v>366</v>
      </c>
      <c r="D68" s="271">
        <v>294</v>
      </c>
      <c r="E68" s="271"/>
      <c r="F68" s="229">
        <f t="shared" ref="F68:H68" si="40">+F74</f>
        <v>0</v>
      </c>
      <c r="G68" s="229">
        <f t="shared" si="40"/>
        <v>0</v>
      </c>
      <c r="H68" s="229">
        <f t="shared" si="40"/>
        <v>0</v>
      </c>
      <c r="I68" s="229"/>
      <c r="J68" s="229">
        <f t="shared" ref="J68:L68" si="41">+J74</f>
        <v>0</v>
      </c>
      <c r="K68" s="229">
        <f t="shared" si="41"/>
        <v>0</v>
      </c>
      <c r="L68" s="229">
        <f t="shared" si="41"/>
        <v>0</v>
      </c>
      <c r="M68" s="229"/>
      <c r="N68" s="229">
        <f t="shared" ref="N68:P68" si="42">+N74</f>
        <v>0</v>
      </c>
      <c r="O68" s="229">
        <f t="shared" si="42"/>
        <v>0</v>
      </c>
      <c r="P68" s="229">
        <f t="shared" si="42"/>
        <v>0</v>
      </c>
      <c r="Q68" s="271"/>
      <c r="R68" s="271">
        <v>329</v>
      </c>
      <c r="S68" s="271">
        <v>193</v>
      </c>
      <c r="T68" s="271">
        <v>136</v>
      </c>
      <c r="U68" s="271"/>
      <c r="V68" s="271">
        <v>206</v>
      </c>
      <c r="W68" s="271">
        <v>116</v>
      </c>
      <c r="X68" s="271">
        <v>90</v>
      </c>
      <c r="Y68" s="271"/>
      <c r="Z68" s="271">
        <v>125</v>
      </c>
      <c r="AA68" s="271">
        <v>57</v>
      </c>
      <c r="AB68" s="271">
        <v>68</v>
      </c>
      <c r="AC68" s="108"/>
      <c r="AD68" s="108"/>
      <c r="AE68" s="108"/>
      <c r="AF68" s="108"/>
      <c r="AG68" s="108"/>
    </row>
    <row r="69" spans="1:33" ht="15" customHeight="1" x14ac:dyDescent="0.2">
      <c r="A69" s="116" t="s">
        <v>73</v>
      </c>
      <c r="B69" s="272">
        <v>592</v>
      </c>
      <c r="C69" s="272">
        <v>329</v>
      </c>
      <c r="D69" s="272">
        <v>263</v>
      </c>
      <c r="E69" s="272"/>
      <c r="F69" s="229">
        <f t="shared" ref="F69:H69" si="43">+F75</f>
        <v>0</v>
      </c>
      <c r="G69" s="229">
        <f t="shared" si="43"/>
        <v>0</v>
      </c>
      <c r="H69" s="229">
        <f t="shared" si="43"/>
        <v>0</v>
      </c>
      <c r="I69" s="229"/>
      <c r="J69" s="229">
        <f t="shared" ref="J69:L69" si="44">+J75</f>
        <v>0</v>
      </c>
      <c r="K69" s="229">
        <f t="shared" si="44"/>
        <v>0</v>
      </c>
      <c r="L69" s="229">
        <f t="shared" si="44"/>
        <v>0</v>
      </c>
      <c r="M69" s="229"/>
      <c r="N69" s="229">
        <f t="shared" ref="N69:P69" si="45">+N75</f>
        <v>0</v>
      </c>
      <c r="O69" s="229">
        <f t="shared" si="45"/>
        <v>0</v>
      </c>
      <c r="P69" s="229">
        <f t="shared" si="45"/>
        <v>0</v>
      </c>
      <c r="Q69" s="272"/>
      <c r="R69" s="272">
        <v>297</v>
      </c>
      <c r="S69" s="272">
        <v>173</v>
      </c>
      <c r="T69" s="272">
        <v>124</v>
      </c>
      <c r="U69" s="272"/>
      <c r="V69" s="272">
        <v>175</v>
      </c>
      <c r="W69" s="272">
        <v>100</v>
      </c>
      <c r="X69" s="272">
        <v>75</v>
      </c>
      <c r="Y69" s="272"/>
      <c r="Z69" s="272">
        <v>120</v>
      </c>
      <c r="AA69" s="272">
        <v>56</v>
      </c>
      <c r="AB69" s="272">
        <v>64</v>
      </c>
    </row>
    <row r="70" spans="1:33" ht="15" customHeight="1" x14ac:dyDescent="0.2">
      <c r="A70" s="116" t="s">
        <v>74</v>
      </c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  <c r="AA70" s="272"/>
      <c r="AB70" s="272"/>
    </row>
    <row r="71" spans="1:33" ht="15" customHeight="1" x14ac:dyDescent="0.2">
      <c r="A71" s="116" t="s">
        <v>263</v>
      </c>
      <c r="B71" s="272">
        <v>68</v>
      </c>
      <c r="C71" s="272">
        <v>37</v>
      </c>
      <c r="D71" s="272">
        <v>31</v>
      </c>
      <c r="E71" s="272"/>
      <c r="F71" s="229">
        <f t="shared" ref="F71:H71" si="46">+F77</f>
        <v>0</v>
      </c>
      <c r="G71" s="229">
        <f t="shared" si="46"/>
        <v>0</v>
      </c>
      <c r="H71" s="229">
        <f t="shared" si="46"/>
        <v>0</v>
      </c>
      <c r="I71" s="229"/>
      <c r="J71" s="229">
        <f t="shared" ref="J71:L71" si="47">+J77</f>
        <v>0</v>
      </c>
      <c r="K71" s="229">
        <f t="shared" si="47"/>
        <v>0</v>
      </c>
      <c r="L71" s="229">
        <f t="shared" si="47"/>
        <v>0</v>
      </c>
      <c r="M71" s="229"/>
      <c r="N71" s="229">
        <f t="shared" ref="N71:P71" si="48">+N77</f>
        <v>0</v>
      </c>
      <c r="O71" s="229">
        <f t="shared" si="48"/>
        <v>0</v>
      </c>
      <c r="P71" s="229">
        <f t="shared" si="48"/>
        <v>0</v>
      </c>
      <c r="Q71" s="272"/>
      <c r="R71" s="272">
        <v>32</v>
      </c>
      <c r="S71" s="272">
        <v>20</v>
      </c>
      <c r="T71" s="272">
        <v>12</v>
      </c>
      <c r="U71" s="272"/>
      <c r="V71" s="272">
        <v>31</v>
      </c>
      <c r="W71" s="272">
        <v>16</v>
      </c>
      <c r="X71" s="272">
        <v>15</v>
      </c>
      <c r="Y71" s="272"/>
      <c r="Z71" s="272">
        <v>5</v>
      </c>
      <c r="AA71" s="272">
        <v>1</v>
      </c>
      <c r="AB71" s="272">
        <v>4</v>
      </c>
    </row>
    <row r="72" spans="1:33" ht="15" customHeight="1" x14ac:dyDescent="0.2">
      <c r="A72" s="116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</row>
    <row r="73" spans="1:33" ht="15" customHeight="1" x14ac:dyDescent="0.2">
      <c r="A73" s="125" t="s">
        <v>472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</row>
    <row r="74" spans="1:33" s="124" customFormat="1" ht="15" customHeight="1" x14ac:dyDescent="0.2">
      <c r="A74" s="137" t="s">
        <v>19</v>
      </c>
      <c r="B74" s="271">
        <v>145</v>
      </c>
      <c r="C74" s="271">
        <v>68</v>
      </c>
      <c r="D74" s="271">
        <v>77</v>
      </c>
      <c r="E74" s="271"/>
      <c r="F74" s="229">
        <f t="shared" ref="F74:H75" si="49">+F80</f>
        <v>0</v>
      </c>
      <c r="G74" s="229">
        <f t="shared" si="49"/>
        <v>0</v>
      </c>
      <c r="H74" s="229">
        <f t="shared" si="49"/>
        <v>0</v>
      </c>
      <c r="I74" s="229"/>
      <c r="J74" s="229">
        <f t="shared" ref="J74:L75" si="50">+J80</f>
        <v>0</v>
      </c>
      <c r="K74" s="229">
        <f t="shared" si="50"/>
        <v>0</v>
      </c>
      <c r="L74" s="229">
        <f t="shared" si="50"/>
        <v>0</v>
      </c>
      <c r="M74" s="229"/>
      <c r="N74" s="229">
        <f t="shared" ref="N74:P75" si="51">+N80</f>
        <v>0</v>
      </c>
      <c r="O74" s="229">
        <f t="shared" si="51"/>
        <v>0</v>
      </c>
      <c r="P74" s="229">
        <f t="shared" si="51"/>
        <v>0</v>
      </c>
      <c r="Q74" s="271"/>
      <c r="R74" s="271">
        <v>79</v>
      </c>
      <c r="S74" s="271">
        <v>39</v>
      </c>
      <c r="T74" s="271">
        <v>40</v>
      </c>
      <c r="U74" s="271"/>
      <c r="V74" s="271">
        <v>35</v>
      </c>
      <c r="W74" s="271">
        <v>16</v>
      </c>
      <c r="X74" s="271">
        <v>19</v>
      </c>
      <c r="Y74" s="271"/>
      <c r="Z74" s="271">
        <v>31</v>
      </c>
      <c r="AA74" s="271">
        <v>13</v>
      </c>
      <c r="AB74" s="271">
        <v>18</v>
      </c>
      <c r="AC74" s="108"/>
      <c r="AD74" s="108"/>
      <c r="AE74" s="108"/>
      <c r="AF74" s="108"/>
      <c r="AG74" s="108"/>
    </row>
    <row r="75" spans="1:33" ht="15" customHeight="1" x14ac:dyDescent="0.2">
      <c r="A75" s="116" t="s">
        <v>73</v>
      </c>
      <c r="B75" s="272">
        <v>145</v>
      </c>
      <c r="C75" s="272">
        <v>68</v>
      </c>
      <c r="D75" s="272">
        <v>77</v>
      </c>
      <c r="E75" s="272"/>
      <c r="F75" s="229">
        <f t="shared" si="49"/>
        <v>0</v>
      </c>
      <c r="G75" s="229">
        <f t="shared" si="49"/>
        <v>0</v>
      </c>
      <c r="H75" s="229">
        <f t="shared" si="49"/>
        <v>0</v>
      </c>
      <c r="I75" s="229"/>
      <c r="J75" s="229">
        <f t="shared" si="50"/>
        <v>0</v>
      </c>
      <c r="K75" s="229">
        <f t="shared" si="50"/>
        <v>0</v>
      </c>
      <c r="L75" s="229">
        <f t="shared" si="50"/>
        <v>0</v>
      </c>
      <c r="M75" s="229"/>
      <c r="N75" s="229">
        <f t="shared" si="51"/>
        <v>0</v>
      </c>
      <c r="O75" s="229">
        <f t="shared" si="51"/>
        <v>0</v>
      </c>
      <c r="P75" s="229">
        <f t="shared" si="51"/>
        <v>0</v>
      </c>
      <c r="Q75" s="272"/>
      <c r="R75" s="272">
        <v>79</v>
      </c>
      <c r="S75" s="272">
        <v>39</v>
      </c>
      <c r="T75" s="272">
        <v>40</v>
      </c>
      <c r="U75" s="272"/>
      <c r="V75" s="272">
        <v>35</v>
      </c>
      <c r="W75" s="272">
        <v>16</v>
      </c>
      <c r="X75" s="272">
        <v>19</v>
      </c>
      <c r="Y75" s="272"/>
      <c r="Z75" s="272">
        <v>31</v>
      </c>
      <c r="AA75" s="272">
        <v>13</v>
      </c>
      <c r="AB75" s="272">
        <v>18</v>
      </c>
    </row>
    <row r="76" spans="1:33" ht="15" customHeight="1" x14ac:dyDescent="0.25">
      <c r="A76" s="116" t="s">
        <v>74</v>
      </c>
      <c r="B76" s="119">
        <v>0</v>
      </c>
      <c r="C76" s="119">
        <v>0</v>
      </c>
      <c r="D76" s="119">
        <v>0</v>
      </c>
      <c r="E76" s="119"/>
      <c r="F76" s="248">
        <v>0</v>
      </c>
      <c r="G76" s="248">
        <v>0</v>
      </c>
      <c r="H76" s="248">
        <v>0</v>
      </c>
      <c r="I76" s="248"/>
      <c r="J76" s="248">
        <v>0</v>
      </c>
      <c r="K76" s="248">
        <v>0</v>
      </c>
      <c r="L76" s="248">
        <v>0</v>
      </c>
      <c r="M76" s="248"/>
      <c r="N76" s="248">
        <v>0</v>
      </c>
      <c r="O76" s="248">
        <v>0</v>
      </c>
      <c r="P76" s="248">
        <v>0</v>
      </c>
      <c r="Q76" s="119"/>
      <c r="R76" s="119">
        <v>0</v>
      </c>
      <c r="S76" s="119">
        <v>0</v>
      </c>
      <c r="T76" s="119">
        <v>0</v>
      </c>
      <c r="U76" s="119"/>
      <c r="V76" s="119">
        <v>0</v>
      </c>
      <c r="W76" s="119">
        <v>0</v>
      </c>
      <c r="X76" s="119">
        <v>0</v>
      </c>
      <c r="Y76" s="119"/>
      <c r="Z76" s="119">
        <v>0</v>
      </c>
      <c r="AA76" s="119">
        <v>0</v>
      </c>
      <c r="AB76" s="119">
        <v>0</v>
      </c>
    </row>
    <row r="77" spans="1:33" ht="15" customHeight="1" x14ac:dyDescent="0.25">
      <c r="A77" s="116" t="s">
        <v>263</v>
      </c>
      <c r="B77" s="119">
        <v>0</v>
      </c>
      <c r="C77" s="119">
        <v>0</v>
      </c>
      <c r="D77" s="119">
        <v>0</v>
      </c>
      <c r="E77" s="119"/>
      <c r="F77" s="248">
        <v>0</v>
      </c>
      <c r="G77" s="248">
        <v>0</v>
      </c>
      <c r="H77" s="248">
        <v>0</v>
      </c>
      <c r="I77" s="248"/>
      <c r="J77" s="248">
        <v>0</v>
      </c>
      <c r="K77" s="248">
        <v>0</v>
      </c>
      <c r="L77" s="248">
        <v>0</v>
      </c>
      <c r="M77" s="248"/>
      <c r="N77" s="248">
        <v>0</v>
      </c>
      <c r="O77" s="248">
        <v>0</v>
      </c>
      <c r="P77" s="248">
        <v>0</v>
      </c>
      <c r="Q77" s="119"/>
      <c r="R77" s="119">
        <v>0</v>
      </c>
      <c r="S77" s="119">
        <v>0</v>
      </c>
      <c r="T77" s="119">
        <v>0</v>
      </c>
      <c r="U77" s="119"/>
      <c r="V77" s="119">
        <v>0</v>
      </c>
      <c r="W77" s="119">
        <v>0</v>
      </c>
      <c r="X77" s="119">
        <v>0</v>
      </c>
      <c r="Y77" s="119"/>
      <c r="Z77" s="119">
        <v>0</v>
      </c>
      <c r="AA77" s="119">
        <v>0</v>
      </c>
      <c r="AB77" s="119">
        <v>0</v>
      </c>
    </row>
    <row r="78" spans="1:33" ht="15" customHeight="1" x14ac:dyDescent="0.25">
      <c r="A78" s="116"/>
      <c r="B78" s="119"/>
      <c r="C78" s="119"/>
      <c r="D78" s="119"/>
      <c r="E78" s="119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</row>
    <row r="79" spans="1:33" s="124" customFormat="1" ht="15" customHeight="1" x14ac:dyDescent="0.25">
      <c r="A79" s="315" t="s">
        <v>474</v>
      </c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108"/>
      <c r="AD79" s="108"/>
      <c r="AE79" s="108"/>
      <c r="AF79" s="108"/>
      <c r="AG79" s="108"/>
    </row>
    <row r="80" spans="1:33" s="124" customFormat="1" ht="15" customHeight="1" x14ac:dyDescent="0.25">
      <c r="A80" s="112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08"/>
      <c r="AD80" s="108"/>
      <c r="AE80" s="108"/>
      <c r="AF80" s="108"/>
      <c r="AG80" s="108"/>
    </row>
    <row r="81" spans="1:33" s="124" customFormat="1" ht="15" customHeight="1" x14ac:dyDescent="0.25">
      <c r="A81" s="113" t="s">
        <v>19</v>
      </c>
      <c r="B81" s="174">
        <f t="shared" ref="B81:D82" si="52">+B62/(B62+B12)*100</f>
        <v>7.3469015241398195</v>
      </c>
      <c r="C81" s="174">
        <f t="shared" si="52"/>
        <v>10.694923607688517</v>
      </c>
      <c r="D81" s="174">
        <f t="shared" si="52"/>
        <v>5.3775909552109002</v>
      </c>
      <c r="E81" s="174"/>
      <c r="F81" s="251">
        <v>0</v>
      </c>
      <c r="G81" s="251">
        <v>0</v>
      </c>
      <c r="H81" s="251">
        <v>0</v>
      </c>
      <c r="I81" s="251"/>
      <c r="J81" s="251">
        <v>0</v>
      </c>
      <c r="K81" s="251">
        <v>0</v>
      </c>
      <c r="L81" s="251">
        <v>0</v>
      </c>
      <c r="M81" s="251"/>
      <c r="N81" s="251">
        <v>0</v>
      </c>
      <c r="O81" s="251">
        <v>0</v>
      </c>
      <c r="P81" s="251">
        <v>0</v>
      </c>
      <c r="Q81" s="174"/>
      <c r="R81" s="174">
        <f t="shared" ref="R81:T82" si="53">+R62/(R62+R12)*100</f>
        <v>8.1485919712402648</v>
      </c>
      <c r="S81" s="174">
        <f t="shared" si="53"/>
        <v>12.210526315789473</v>
      </c>
      <c r="T81" s="174">
        <f t="shared" si="53"/>
        <v>5.6646282587705183</v>
      </c>
      <c r="U81" s="174"/>
      <c r="V81" s="174">
        <f t="shared" ref="V81:X82" si="54">+V62/(V62+V12)*100</f>
        <v>7.4821484011176649</v>
      </c>
      <c r="W81" s="174">
        <f t="shared" si="54"/>
        <v>11.055276381909549</v>
      </c>
      <c r="X81" s="174">
        <f t="shared" si="54"/>
        <v>5.3774050320670943</v>
      </c>
      <c r="Y81" s="174"/>
      <c r="Z81" s="174">
        <f t="shared" ref="Z81:AB82" si="55">+Z62/(Z62+Z12)*100</f>
        <v>5.7163796262367166</v>
      </c>
      <c r="AA81" s="174">
        <f t="shared" si="55"/>
        <v>7.2614107883817436</v>
      </c>
      <c r="AB81" s="174">
        <f t="shared" si="55"/>
        <v>4.8725212464589234</v>
      </c>
      <c r="AC81" s="108"/>
      <c r="AD81" s="108"/>
      <c r="AE81" s="108"/>
      <c r="AF81" s="108"/>
      <c r="AG81" s="108"/>
    </row>
    <row r="82" spans="1:33" s="124" customFormat="1" ht="15" customHeight="1" x14ac:dyDescent="0.25">
      <c r="A82" s="108" t="s">
        <v>73</v>
      </c>
      <c r="B82" s="126">
        <f t="shared" si="52"/>
        <v>7.098141192333622</v>
      </c>
      <c r="C82" s="126">
        <f t="shared" si="52"/>
        <v>10.672043010752688</v>
      </c>
      <c r="D82" s="126">
        <f t="shared" si="52"/>
        <v>5.1028065435989793</v>
      </c>
      <c r="E82" s="126"/>
      <c r="F82" s="229">
        <v>0</v>
      </c>
      <c r="G82" s="229">
        <v>0</v>
      </c>
      <c r="H82" s="229">
        <v>0</v>
      </c>
      <c r="I82" s="229"/>
      <c r="J82" s="229">
        <v>0</v>
      </c>
      <c r="K82" s="229">
        <v>0</v>
      </c>
      <c r="L82" s="229">
        <v>0</v>
      </c>
      <c r="M82" s="229"/>
      <c r="N82" s="229">
        <v>0</v>
      </c>
      <c r="O82" s="229">
        <v>0</v>
      </c>
      <c r="P82" s="229">
        <v>0</v>
      </c>
      <c r="Q82" s="126"/>
      <c r="R82" s="126">
        <f t="shared" si="53"/>
        <v>7.8464106844741242</v>
      </c>
      <c r="S82" s="126">
        <f t="shared" si="53"/>
        <v>12.024957458876914</v>
      </c>
      <c r="T82" s="126">
        <f t="shared" si="53"/>
        <v>5.4143281611092764</v>
      </c>
      <c r="U82" s="126"/>
      <c r="V82" s="126">
        <f t="shared" si="54"/>
        <v>6.9651741293532341</v>
      </c>
      <c r="W82" s="126">
        <f t="shared" si="54"/>
        <v>10.74074074074074</v>
      </c>
      <c r="X82" s="126">
        <f t="shared" si="54"/>
        <v>4.8578811369509038</v>
      </c>
      <c r="Y82" s="126"/>
      <c r="Z82" s="126">
        <f t="shared" si="55"/>
        <v>5.8618012422360248</v>
      </c>
      <c r="AA82" s="126">
        <f t="shared" si="55"/>
        <v>7.8677309007981755</v>
      </c>
      <c r="AB82" s="126">
        <f t="shared" si="55"/>
        <v>4.8263684520306063</v>
      </c>
      <c r="AC82" s="108"/>
      <c r="AD82" s="108"/>
      <c r="AE82" s="108"/>
      <c r="AF82" s="108"/>
      <c r="AG82" s="108"/>
    </row>
    <row r="83" spans="1:33" s="124" customFormat="1" ht="15" customHeight="1" x14ac:dyDescent="0.25">
      <c r="A83" s="108" t="s">
        <v>74</v>
      </c>
      <c r="B83" s="126" t="s">
        <v>61</v>
      </c>
      <c r="C83" s="126" t="s">
        <v>61</v>
      </c>
      <c r="D83" s="126" t="s">
        <v>61</v>
      </c>
      <c r="E83" s="126"/>
      <c r="F83" s="229" t="s">
        <v>61</v>
      </c>
      <c r="G83" s="229" t="s">
        <v>61</v>
      </c>
      <c r="H83" s="229" t="s">
        <v>61</v>
      </c>
      <c r="I83" s="229"/>
      <c r="J83" s="229" t="s">
        <v>61</v>
      </c>
      <c r="K83" s="229" t="s">
        <v>61</v>
      </c>
      <c r="L83" s="229" t="s">
        <v>61</v>
      </c>
      <c r="M83" s="229"/>
      <c r="N83" s="229" t="s">
        <v>61</v>
      </c>
      <c r="O83" s="229" t="s">
        <v>61</v>
      </c>
      <c r="P83" s="229" t="s">
        <v>61</v>
      </c>
      <c r="Q83" s="126"/>
      <c r="R83" s="126" t="s">
        <v>61</v>
      </c>
      <c r="S83" s="126" t="s">
        <v>61</v>
      </c>
      <c r="T83" s="126" t="s">
        <v>61</v>
      </c>
      <c r="U83" s="126"/>
      <c r="V83" s="126" t="s">
        <v>61</v>
      </c>
      <c r="W83" s="126" t="s">
        <v>61</v>
      </c>
      <c r="X83" s="126" t="s">
        <v>61</v>
      </c>
      <c r="Y83" s="126"/>
      <c r="Z83" s="126" t="s">
        <v>61</v>
      </c>
      <c r="AA83" s="126" t="s">
        <v>61</v>
      </c>
      <c r="AB83" s="126" t="s">
        <v>61</v>
      </c>
      <c r="AC83" s="108"/>
      <c r="AD83" s="108"/>
      <c r="AE83" s="108"/>
      <c r="AF83" s="108"/>
      <c r="AG83" s="108"/>
    </row>
    <row r="84" spans="1:33" s="124" customFormat="1" ht="15" customHeight="1" x14ac:dyDescent="0.25">
      <c r="A84" s="108" t="s">
        <v>263</v>
      </c>
      <c r="B84" s="126">
        <f>+B65/(B65+B15)*100</f>
        <v>11.846689895470384</v>
      </c>
      <c r="C84" s="126">
        <f>+C65/(C65+C15)*100</f>
        <v>10.946745562130179</v>
      </c>
      <c r="D84" s="126">
        <f>+D65/(D65+D15)*100</f>
        <v>13.135593220338984</v>
      </c>
      <c r="E84" s="126"/>
      <c r="F84" s="229">
        <v>0</v>
      </c>
      <c r="G84" s="229">
        <v>0</v>
      </c>
      <c r="H84" s="229">
        <v>0</v>
      </c>
      <c r="I84" s="229"/>
      <c r="J84" s="229">
        <v>0</v>
      </c>
      <c r="K84" s="229">
        <v>0</v>
      </c>
      <c r="L84" s="229">
        <v>0</v>
      </c>
      <c r="M84" s="229"/>
      <c r="N84" s="229">
        <v>0</v>
      </c>
      <c r="O84" s="229">
        <v>0</v>
      </c>
      <c r="P84" s="229">
        <v>0</v>
      </c>
      <c r="Q84" s="126"/>
      <c r="R84" s="126">
        <f>+R65/(R65+R15)*100</f>
        <v>14.883720930232558</v>
      </c>
      <c r="S84" s="126">
        <f>+S65/(S65+S15)*100</f>
        <v>14.5985401459854</v>
      </c>
      <c r="T84" s="126">
        <f>+T65/(T65+T15)*100</f>
        <v>15.384615384615385</v>
      </c>
      <c r="U84" s="126"/>
      <c r="V84" s="126">
        <f>+V65/(V65+V15)*100</f>
        <v>15.048543689320388</v>
      </c>
      <c r="W84" s="126">
        <f>+W65/(W65+W15)*100</f>
        <v>14.035087719298245</v>
      </c>
      <c r="X84" s="126">
        <f>+X65/(X65+X15)*100</f>
        <v>16.304347826086957</v>
      </c>
      <c r="Y84" s="126"/>
      <c r="Z84" s="126">
        <f>+Z65/(Z65+Z15)*100</f>
        <v>3.2679738562091507</v>
      </c>
      <c r="AA84" s="126">
        <f>+AA65/(AA65+AA15)*100</f>
        <v>1.1494252873563218</v>
      </c>
      <c r="AB84" s="126">
        <f>+AB65/(AB65+AB15)*100</f>
        <v>6.0606060606060606</v>
      </c>
      <c r="AC84" s="108"/>
      <c r="AD84" s="108"/>
      <c r="AE84" s="108"/>
      <c r="AF84" s="108"/>
      <c r="AG84" s="108"/>
    </row>
    <row r="85" spans="1:33" s="124" customFormat="1" ht="15" customHeight="1" x14ac:dyDescent="0.25">
      <c r="A85" s="127"/>
      <c r="B85" s="128"/>
      <c r="C85" s="128"/>
      <c r="D85" s="128"/>
      <c r="E85" s="128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08"/>
      <c r="AD85" s="108"/>
      <c r="AE85" s="108"/>
      <c r="AF85" s="108"/>
      <c r="AG85" s="108"/>
    </row>
    <row r="86" spans="1:33" s="124" customFormat="1" ht="15" customHeight="1" x14ac:dyDescent="0.25">
      <c r="A86" s="113" t="s">
        <v>471</v>
      </c>
      <c r="B86" s="128"/>
      <c r="C86" s="128"/>
      <c r="D86" s="128"/>
      <c r="E86" s="129"/>
      <c r="F86" s="252"/>
      <c r="G86" s="252"/>
      <c r="H86" s="252"/>
      <c r="I86" s="253"/>
      <c r="J86" s="252"/>
      <c r="K86" s="252"/>
      <c r="L86" s="252"/>
      <c r="M86" s="253"/>
      <c r="N86" s="252"/>
      <c r="O86" s="252"/>
      <c r="P86" s="252"/>
      <c r="Q86" s="129"/>
      <c r="R86" s="128"/>
      <c r="S86" s="128"/>
      <c r="T86" s="128"/>
      <c r="U86" s="129"/>
      <c r="V86" s="128"/>
      <c r="W86" s="128"/>
      <c r="X86" s="128"/>
      <c r="Y86" s="129"/>
      <c r="Z86" s="128"/>
      <c r="AA86" s="128"/>
      <c r="AB86" s="128"/>
      <c r="AC86" s="108"/>
      <c r="AD86" s="108"/>
      <c r="AE86" s="108"/>
      <c r="AF86" s="108"/>
      <c r="AG86" s="108"/>
    </row>
    <row r="87" spans="1:33" s="124" customFormat="1" ht="15" customHeight="1" x14ac:dyDescent="0.25">
      <c r="A87" s="138" t="s">
        <v>19</v>
      </c>
      <c r="B87" s="174">
        <f t="shared" ref="B87:D88" si="56">+B68/(B68+B18)*100</f>
        <v>8.3990837363196729</v>
      </c>
      <c r="C87" s="174">
        <f t="shared" si="56"/>
        <v>12.127236580516898</v>
      </c>
      <c r="D87" s="174">
        <f t="shared" si="56"/>
        <v>6.0743801652892557</v>
      </c>
      <c r="E87" s="174"/>
      <c r="F87" s="251">
        <v>0</v>
      </c>
      <c r="G87" s="251">
        <v>0</v>
      </c>
      <c r="H87" s="251">
        <v>0</v>
      </c>
      <c r="I87" s="251"/>
      <c r="J87" s="251">
        <v>0</v>
      </c>
      <c r="K87" s="251">
        <v>0</v>
      </c>
      <c r="L87" s="251">
        <v>0</v>
      </c>
      <c r="M87" s="251"/>
      <c r="N87" s="251">
        <v>0</v>
      </c>
      <c r="O87" s="251">
        <v>0</v>
      </c>
      <c r="P87" s="251">
        <v>0</v>
      </c>
      <c r="Q87" s="174"/>
      <c r="R87" s="174">
        <f t="shared" ref="R87:T88" si="57">+R68/(R68+R18)*100</f>
        <v>9.2597804672108079</v>
      </c>
      <c r="S87" s="174">
        <f t="shared" si="57"/>
        <v>13.678242381289865</v>
      </c>
      <c r="T87" s="174">
        <f t="shared" si="57"/>
        <v>6.3492063492063489</v>
      </c>
      <c r="U87" s="174"/>
      <c r="V87" s="174">
        <f t="shared" ref="V87:X88" si="58">+V68/(V68+V18)*100</f>
        <v>8.9487402258905302</v>
      </c>
      <c r="W87" s="174">
        <f t="shared" si="58"/>
        <v>13.364055299539171</v>
      </c>
      <c r="X87" s="174">
        <f t="shared" si="58"/>
        <v>6.2761506276150625</v>
      </c>
      <c r="Y87" s="174"/>
      <c r="Z87" s="174">
        <f t="shared" ref="Z87:AB88" si="59">+Z68/(Z68+Z18)*100</f>
        <v>6.2406390414378432</v>
      </c>
      <c r="AA87" s="174">
        <f t="shared" si="59"/>
        <v>7.7131258457374825</v>
      </c>
      <c r="AB87" s="174">
        <f t="shared" si="59"/>
        <v>5.3797468354430382</v>
      </c>
      <c r="AC87" s="108"/>
      <c r="AD87" s="108"/>
      <c r="AE87" s="108"/>
      <c r="AF87" s="108"/>
      <c r="AG87" s="108"/>
    </row>
    <row r="88" spans="1:33" ht="15" customHeight="1" x14ac:dyDescent="0.25">
      <c r="A88" s="108" t="s">
        <v>73</v>
      </c>
      <c r="B88" s="126">
        <f t="shared" si="56"/>
        <v>8.1274025260845697</v>
      </c>
      <c r="C88" s="126">
        <f t="shared" si="56"/>
        <v>12.276119402985074</v>
      </c>
      <c r="D88" s="126">
        <f t="shared" si="56"/>
        <v>5.712423979148566</v>
      </c>
      <c r="E88" s="130"/>
      <c r="F88" s="229">
        <v>0</v>
      </c>
      <c r="G88" s="229">
        <v>0</v>
      </c>
      <c r="H88" s="229">
        <v>0</v>
      </c>
      <c r="I88" s="254"/>
      <c r="J88" s="229">
        <v>0</v>
      </c>
      <c r="K88" s="229">
        <v>0</v>
      </c>
      <c r="L88" s="229">
        <v>0</v>
      </c>
      <c r="M88" s="254"/>
      <c r="N88" s="229">
        <v>0</v>
      </c>
      <c r="O88" s="229">
        <v>0</v>
      </c>
      <c r="P88" s="229">
        <v>0</v>
      </c>
      <c r="Q88" s="130"/>
      <c r="R88" s="126">
        <f t="shared" si="57"/>
        <v>8.8975434391851405</v>
      </c>
      <c r="S88" s="126">
        <f t="shared" si="57"/>
        <v>13.57927786499215</v>
      </c>
      <c r="T88" s="126">
        <f t="shared" si="57"/>
        <v>6.0077519379844961</v>
      </c>
      <c r="U88" s="130"/>
      <c r="V88" s="126">
        <f t="shared" si="58"/>
        <v>8.3492366412213741</v>
      </c>
      <c r="W88" s="126">
        <f t="shared" si="58"/>
        <v>13.262599469496022</v>
      </c>
      <c r="X88" s="126">
        <f t="shared" si="58"/>
        <v>5.5886736214605071</v>
      </c>
      <c r="Y88" s="130"/>
      <c r="Z88" s="126">
        <f t="shared" si="59"/>
        <v>6.4864864864864868</v>
      </c>
      <c r="AA88" s="126">
        <f t="shared" si="59"/>
        <v>8.5889570552147241</v>
      </c>
      <c r="AB88" s="126">
        <f t="shared" si="59"/>
        <v>5.342237061769616</v>
      </c>
    </row>
    <row r="89" spans="1:33" ht="15" customHeight="1" x14ac:dyDescent="0.25">
      <c r="A89" s="108" t="s">
        <v>74</v>
      </c>
      <c r="B89" s="126" t="s">
        <v>61</v>
      </c>
      <c r="C89" s="126" t="s">
        <v>61</v>
      </c>
      <c r="D89" s="126" t="s">
        <v>61</v>
      </c>
      <c r="E89" s="130"/>
      <c r="F89" s="229" t="s">
        <v>61</v>
      </c>
      <c r="G89" s="229" t="s">
        <v>61</v>
      </c>
      <c r="H89" s="229" t="s">
        <v>61</v>
      </c>
      <c r="I89" s="254"/>
      <c r="J89" s="229" t="s">
        <v>61</v>
      </c>
      <c r="K89" s="229" t="s">
        <v>61</v>
      </c>
      <c r="L89" s="229" t="s">
        <v>61</v>
      </c>
      <c r="M89" s="254"/>
      <c r="N89" s="229" t="s">
        <v>61</v>
      </c>
      <c r="O89" s="229" t="s">
        <v>61</v>
      </c>
      <c r="P89" s="229" t="s">
        <v>61</v>
      </c>
      <c r="Q89" s="130"/>
      <c r="R89" s="126" t="s">
        <v>61</v>
      </c>
      <c r="S89" s="126" t="s">
        <v>61</v>
      </c>
      <c r="T89" s="126" t="s">
        <v>61</v>
      </c>
      <c r="U89" s="130"/>
      <c r="V89" s="126" t="s">
        <v>61</v>
      </c>
      <c r="W89" s="126" t="s">
        <v>61</v>
      </c>
      <c r="X89" s="126" t="s">
        <v>61</v>
      </c>
      <c r="Y89" s="130"/>
      <c r="Z89" s="126" t="s">
        <v>61</v>
      </c>
      <c r="AA89" s="126" t="s">
        <v>61</v>
      </c>
      <c r="AB89" s="126" t="s">
        <v>61</v>
      </c>
    </row>
    <row r="90" spans="1:33" ht="15" customHeight="1" x14ac:dyDescent="0.25">
      <c r="A90" s="108" t="s">
        <v>263</v>
      </c>
      <c r="B90" s="126">
        <f>+B71/(B71+B21)*100</f>
        <v>11.846689895470384</v>
      </c>
      <c r="C90" s="126">
        <f>+C71/(C71+C21)*100</f>
        <v>10.946745562130179</v>
      </c>
      <c r="D90" s="126">
        <f>+D71/(D71+D21)*100</f>
        <v>13.135593220338984</v>
      </c>
      <c r="E90" s="130"/>
      <c r="F90" s="229">
        <v>0</v>
      </c>
      <c r="G90" s="229">
        <v>0</v>
      </c>
      <c r="H90" s="229">
        <v>0</v>
      </c>
      <c r="I90" s="254"/>
      <c r="J90" s="229">
        <v>0</v>
      </c>
      <c r="K90" s="229">
        <v>0</v>
      </c>
      <c r="L90" s="229">
        <v>0</v>
      </c>
      <c r="M90" s="254"/>
      <c r="N90" s="229">
        <v>0</v>
      </c>
      <c r="O90" s="229">
        <v>0</v>
      </c>
      <c r="P90" s="229">
        <v>0</v>
      </c>
      <c r="Q90" s="130"/>
      <c r="R90" s="126">
        <f>+R71/(R71+R21)*100</f>
        <v>14.883720930232558</v>
      </c>
      <c r="S90" s="126">
        <f>+S71/(S71+S21)*100</f>
        <v>14.5985401459854</v>
      </c>
      <c r="T90" s="126">
        <f>+T71/(T71+T21)*100</f>
        <v>15.384615384615385</v>
      </c>
      <c r="U90" s="130"/>
      <c r="V90" s="126">
        <f>+V71/(V71+V21)*100</f>
        <v>15.048543689320388</v>
      </c>
      <c r="W90" s="126">
        <f>+W71/(W71+W21)*100</f>
        <v>14.035087719298245</v>
      </c>
      <c r="X90" s="126">
        <f>+X71/(X71+X21)*100</f>
        <v>16.304347826086957</v>
      </c>
      <c r="Y90" s="130"/>
      <c r="Z90" s="126">
        <f>+Z71/(Z71+Z21)*100</f>
        <v>3.2679738562091507</v>
      </c>
      <c r="AA90" s="126">
        <f>+AA71/(AA71+AA21)*100</f>
        <v>1.1494252873563218</v>
      </c>
      <c r="AB90" s="126">
        <f>+AB71/(AB71+AB21)*100</f>
        <v>6.0606060606060606</v>
      </c>
    </row>
    <row r="91" spans="1:33" ht="15" customHeight="1" x14ac:dyDescent="0.25">
      <c r="B91" s="130"/>
      <c r="C91" s="130"/>
      <c r="D91" s="130"/>
      <c r="E91" s="130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33" ht="15" customHeight="1" x14ac:dyDescent="0.25">
      <c r="A92" s="139" t="s">
        <v>472</v>
      </c>
      <c r="B92" s="130"/>
      <c r="C92" s="130"/>
      <c r="D92" s="130"/>
      <c r="E92" s="130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33" ht="15" customHeight="1" x14ac:dyDescent="0.25">
      <c r="A93" s="140" t="s">
        <v>19</v>
      </c>
      <c r="B93" s="174">
        <f t="shared" ref="B93:D94" si="60">+B74/(B74+B24)*100</f>
        <v>4.678928686673121</v>
      </c>
      <c r="C93" s="174">
        <f t="shared" si="60"/>
        <v>6.5384615384615392</v>
      </c>
      <c r="D93" s="174">
        <f t="shared" si="60"/>
        <v>3.7396794560466247</v>
      </c>
      <c r="E93" s="174"/>
      <c r="F93" s="251">
        <v>0</v>
      </c>
      <c r="G93" s="251">
        <v>0</v>
      </c>
      <c r="H93" s="251">
        <v>0</v>
      </c>
      <c r="I93" s="251"/>
      <c r="J93" s="251">
        <v>0</v>
      </c>
      <c r="K93" s="251">
        <v>0</v>
      </c>
      <c r="L93" s="251">
        <v>0</v>
      </c>
      <c r="M93" s="251"/>
      <c r="N93" s="251">
        <v>0</v>
      </c>
      <c r="O93" s="251">
        <v>0</v>
      </c>
      <c r="P93" s="251">
        <v>0</v>
      </c>
      <c r="Q93" s="174"/>
      <c r="R93" s="174">
        <f t="shared" ref="R93:T94" si="61">+R74/(R74+R24)*100</f>
        <v>5.4332874828060529</v>
      </c>
      <c r="S93" s="174">
        <f t="shared" si="61"/>
        <v>7.9754601226993866</v>
      </c>
      <c r="T93" s="174">
        <f t="shared" si="61"/>
        <v>4.1450777202072544</v>
      </c>
      <c r="U93" s="174"/>
      <c r="V93" s="174">
        <f t="shared" ref="V93:X94" si="62">+V74/(V74+V24)*100</f>
        <v>3.808487486398259</v>
      </c>
      <c r="W93" s="174">
        <f t="shared" si="62"/>
        <v>4.9079754601226995</v>
      </c>
      <c r="X93" s="174">
        <f t="shared" si="62"/>
        <v>3.2040472175379429</v>
      </c>
      <c r="Y93" s="174"/>
      <c r="Z93" s="174">
        <f t="shared" ref="Z93:AB94" si="63">+Z74/(Z74+Z24)*100</f>
        <v>4.2699724517906334</v>
      </c>
      <c r="AA93" s="174">
        <f t="shared" si="63"/>
        <v>5.7777777777777777</v>
      </c>
      <c r="AB93" s="174">
        <f t="shared" si="63"/>
        <v>3.5928143712574849</v>
      </c>
    </row>
    <row r="94" spans="1:33" ht="15" customHeight="1" x14ac:dyDescent="0.25">
      <c r="A94" s="108" t="s">
        <v>73</v>
      </c>
      <c r="B94" s="126">
        <f t="shared" si="60"/>
        <v>4.678928686673121</v>
      </c>
      <c r="C94" s="126">
        <f t="shared" si="60"/>
        <v>6.5384615384615392</v>
      </c>
      <c r="D94" s="126">
        <f t="shared" si="60"/>
        <v>3.7396794560466247</v>
      </c>
      <c r="E94" s="130"/>
      <c r="F94" s="229">
        <v>0</v>
      </c>
      <c r="G94" s="229">
        <v>0</v>
      </c>
      <c r="H94" s="229">
        <v>0</v>
      </c>
      <c r="I94" s="254"/>
      <c r="J94" s="229">
        <v>0</v>
      </c>
      <c r="K94" s="229">
        <v>0</v>
      </c>
      <c r="L94" s="229">
        <v>0</v>
      </c>
      <c r="M94" s="254"/>
      <c r="N94" s="229">
        <v>0</v>
      </c>
      <c r="O94" s="229">
        <v>0</v>
      </c>
      <c r="P94" s="229">
        <v>0</v>
      </c>
      <c r="Q94" s="130"/>
      <c r="R94" s="126">
        <f t="shared" si="61"/>
        <v>5.4332874828060529</v>
      </c>
      <c r="S94" s="126">
        <f t="shared" si="61"/>
        <v>7.9754601226993866</v>
      </c>
      <c r="T94" s="126">
        <f t="shared" si="61"/>
        <v>4.1450777202072544</v>
      </c>
      <c r="U94" s="130"/>
      <c r="V94" s="126">
        <f t="shared" si="62"/>
        <v>3.808487486398259</v>
      </c>
      <c r="W94" s="126">
        <f t="shared" si="62"/>
        <v>4.9079754601226995</v>
      </c>
      <c r="X94" s="126">
        <f t="shared" si="62"/>
        <v>3.2040472175379429</v>
      </c>
      <c r="Y94" s="130"/>
      <c r="Z94" s="126">
        <f t="shared" si="63"/>
        <v>4.2699724517906334</v>
      </c>
      <c r="AA94" s="126">
        <f t="shared" si="63"/>
        <v>5.7777777777777777</v>
      </c>
      <c r="AB94" s="126">
        <f t="shared" si="63"/>
        <v>3.5928143712574849</v>
      </c>
    </row>
    <row r="95" spans="1:33" ht="15" customHeight="1" x14ac:dyDescent="0.25">
      <c r="A95" s="108" t="s">
        <v>74</v>
      </c>
      <c r="B95" s="126" t="s">
        <v>61</v>
      </c>
      <c r="C95" s="126" t="s">
        <v>61</v>
      </c>
      <c r="D95" s="126" t="s">
        <v>61</v>
      </c>
      <c r="E95" s="130"/>
      <c r="F95" s="126" t="s">
        <v>61</v>
      </c>
      <c r="G95" s="126" t="s">
        <v>61</v>
      </c>
      <c r="H95" s="126" t="s">
        <v>61</v>
      </c>
      <c r="I95" s="130"/>
      <c r="J95" s="126" t="s">
        <v>61</v>
      </c>
      <c r="K95" s="126" t="s">
        <v>61</v>
      </c>
      <c r="L95" s="126" t="s">
        <v>61</v>
      </c>
      <c r="M95" s="130"/>
      <c r="N95" s="126" t="s">
        <v>61</v>
      </c>
      <c r="O95" s="126" t="s">
        <v>61</v>
      </c>
      <c r="P95" s="126" t="s">
        <v>61</v>
      </c>
      <c r="Q95" s="130"/>
      <c r="R95" s="126" t="s">
        <v>61</v>
      </c>
      <c r="S95" s="126" t="s">
        <v>61</v>
      </c>
      <c r="T95" s="126" t="s">
        <v>61</v>
      </c>
      <c r="U95" s="130"/>
      <c r="V95" s="126" t="s">
        <v>61</v>
      </c>
      <c r="W95" s="126" t="s">
        <v>61</v>
      </c>
      <c r="X95" s="126" t="s">
        <v>61</v>
      </c>
      <c r="Y95" s="130"/>
      <c r="Z95" s="126" t="s">
        <v>61</v>
      </c>
      <c r="AA95" s="126" t="s">
        <v>61</v>
      </c>
      <c r="AB95" s="126" t="s">
        <v>61</v>
      </c>
    </row>
    <row r="96" spans="1:33" ht="15" customHeight="1" thickBot="1" x14ac:dyDescent="0.3">
      <c r="A96" s="123" t="s">
        <v>263</v>
      </c>
      <c r="B96" s="132" t="s">
        <v>61</v>
      </c>
      <c r="C96" s="132" t="s">
        <v>61</v>
      </c>
      <c r="D96" s="132" t="s">
        <v>61</v>
      </c>
      <c r="E96" s="133"/>
      <c r="F96" s="132" t="s">
        <v>61</v>
      </c>
      <c r="G96" s="132" t="s">
        <v>61</v>
      </c>
      <c r="H96" s="132" t="s">
        <v>61</v>
      </c>
      <c r="I96" s="133"/>
      <c r="J96" s="132" t="s">
        <v>61</v>
      </c>
      <c r="K96" s="132" t="s">
        <v>61</v>
      </c>
      <c r="L96" s="132" t="s">
        <v>61</v>
      </c>
      <c r="M96" s="133"/>
      <c r="N96" s="132" t="s">
        <v>61</v>
      </c>
      <c r="O96" s="132" t="s">
        <v>61</v>
      </c>
      <c r="P96" s="132" t="s">
        <v>61</v>
      </c>
      <c r="Q96" s="133"/>
      <c r="R96" s="132" t="s">
        <v>61</v>
      </c>
      <c r="S96" s="132" t="s">
        <v>61</v>
      </c>
      <c r="T96" s="132" t="s">
        <v>61</v>
      </c>
      <c r="U96" s="133"/>
      <c r="V96" s="132" t="s">
        <v>61</v>
      </c>
      <c r="W96" s="132" t="s">
        <v>61</v>
      </c>
      <c r="X96" s="132" t="s">
        <v>61</v>
      </c>
      <c r="Y96" s="133"/>
      <c r="Z96" s="132" t="s">
        <v>61</v>
      </c>
      <c r="AA96" s="132" t="s">
        <v>61</v>
      </c>
      <c r="AB96" s="132" t="s">
        <v>61</v>
      </c>
    </row>
    <row r="97" spans="1:28" ht="15" customHeight="1" x14ac:dyDescent="0.25">
      <c r="A97" s="317" t="s">
        <v>256</v>
      </c>
      <c r="B97" s="317"/>
      <c r="C97" s="317"/>
      <c r="D97" s="317"/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</row>
    <row r="98" spans="1:28" ht="15" customHeight="1" x14ac:dyDescent="0.25">
      <c r="A98" s="318" t="s">
        <v>242</v>
      </c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</row>
  </sheetData>
  <mergeCells count="36">
    <mergeCell ref="A7:A8"/>
    <mergeCell ref="B7:D7"/>
    <mergeCell ref="F7:H7"/>
    <mergeCell ref="J7:L7"/>
    <mergeCell ref="N7:P7"/>
    <mergeCell ref="A53:AB53"/>
    <mergeCell ref="A57:A58"/>
    <mergeCell ref="B57:D57"/>
    <mergeCell ref="F57:H57"/>
    <mergeCell ref="J57:L57"/>
    <mergeCell ref="N57:P57"/>
    <mergeCell ref="A54:AB54"/>
    <mergeCell ref="R57:T57"/>
    <mergeCell ref="V57:X57"/>
    <mergeCell ref="Z57:AB57"/>
    <mergeCell ref="A60:AB60"/>
    <mergeCell ref="A79:AB79"/>
    <mergeCell ref="A97:AB97"/>
    <mergeCell ref="A98:AB98"/>
    <mergeCell ref="A55:AB55"/>
    <mergeCell ref="AE1:AF2"/>
    <mergeCell ref="AE51:AF52"/>
    <mergeCell ref="A10:AB10"/>
    <mergeCell ref="A29:AB29"/>
    <mergeCell ref="A47:AB47"/>
    <mergeCell ref="A48:AB48"/>
    <mergeCell ref="A51:AB51"/>
    <mergeCell ref="A52:AB52"/>
    <mergeCell ref="A1:AB1"/>
    <mergeCell ref="A2:AB2"/>
    <mergeCell ref="A3:AB3"/>
    <mergeCell ref="A4:AB4"/>
    <mergeCell ref="A5:AB5"/>
    <mergeCell ref="R7:T7"/>
    <mergeCell ref="V7:X7"/>
    <mergeCell ref="Z7:AB7"/>
  </mergeCells>
  <hyperlinks>
    <hyperlink ref="AE51" r:id="rId1" location="INDICE!A1"/>
    <hyperlink ref="AE51:AF52" location="INDICE!A1" display="INDICE"/>
    <hyperlink ref="AE1" r:id="rId2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3"/>
  <headerFooter alignWithMargins="0"/>
  <rowBreaks count="1" manualBreakCount="1">
    <brk id="50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2"/>
  <sheetViews>
    <sheetView zoomScaleNormal="100" zoomScaleSheetLayoutView="100" workbookViewId="0">
      <selection activeCell="AE1" sqref="AE1:AF2"/>
    </sheetView>
  </sheetViews>
  <sheetFormatPr baseColWidth="10" defaultRowHeight="15" customHeight="1" x14ac:dyDescent="0.25"/>
  <cols>
    <col min="1" max="1" width="17.7109375" style="124" customWidth="1"/>
    <col min="2" max="4" width="7.7109375" style="124" customWidth="1"/>
    <col min="5" max="5" width="1.42578125" style="124" customWidth="1"/>
    <col min="6" max="8" width="7.140625" style="124" customWidth="1"/>
    <col min="9" max="9" width="1.42578125" style="124" customWidth="1"/>
    <col min="10" max="12" width="7.140625" style="124" customWidth="1"/>
    <col min="13" max="13" width="1.85546875" style="124" customWidth="1"/>
    <col min="14" max="16" width="7.140625" style="124" customWidth="1"/>
    <col min="17" max="17" width="1.5703125" style="124" customWidth="1"/>
    <col min="18" max="20" width="7.28515625" style="124" customWidth="1"/>
    <col min="21" max="21" width="1.140625" style="124" customWidth="1"/>
    <col min="22" max="24" width="7.28515625" style="124" customWidth="1"/>
    <col min="25" max="25" width="1.42578125" style="124" customWidth="1"/>
    <col min="26" max="28" width="7.28515625" style="124" customWidth="1"/>
    <col min="29" max="33" width="7.7109375" style="108" customWidth="1"/>
    <col min="34" max="256" width="11.42578125" style="108"/>
    <col min="257" max="257" width="17.7109375" style="108" customWidth="1"/>
    <col min="258" max="260" width="7.42578125" style="108" bestFit="1" customWidth="1"/>
    <col min="261" max="261" width="1.42578125" style="108" customWidth="1"/>
    <col min="262" max="264" width="7.28515625" style="108" customWidth="1"/>
    <col min="265" max="265" width="1.42578125" style="108" customWidth="1"/>
    <col min="266" max="268" width="7.28515625" style="108" customWidth="1"/>
    <col min="269" max="269" width="1.85546875" style="108" customWidth="1"/>
    <col min="270" max="272" width="7.28515625" style="108" customWidth="1"/>
    <col min="273" max="273" width="1.5703125" style="108" customWidth="1"/>
    <col min="274" max="276" width="7.28515625" style="108" customWidth="1"/>
    <col min="277" max="277" width="1.140625" style="108" customWidth="1"/>
    <col min="278" max="280" width="7.28515625" style="108" customWidth="1"/>
    <col min="281" max="281" width="1.42578125" style="108" customWidth="1"/>
    <col min="282" max="284" width="7.28515625" style="108" customWidth="1"/>
    <col min="285" max="512" width="11.42578125" style="108"/>
    <col min="513" max="513" width="17.7109375" style="108" customWidth="1"/>
    <col min="514" max="516" width="7.42578125" style="108" bestFit="1" customWidth="1"/>
    <col min="517" max="517" width="1.42578125" style="108" customWidth="1"/>
    <col min="518" max="520" width="7.28515625" style="108" customWidth="1"/>
    <col min="521" max="521" width="1.42578125" style="108" customWidth="1"/>
    <col min="522" max="524" width="7.28515625" style="108" customWidth="1"/>
    <col min="525" max="525" width="1.85546875" style="108" customWidth="1"/>
    <col min="526" max="528" width="7.28515625" style="108" customWidth="1"/>
    <col min="529" max="529" width="1.5703125" style="108" customWidth="1"/>
    <col min="530" max="532" width="7.28515625" style="108" customWidth="1"/>
    <col min="533" max="533" width="1.140625" style="108" customWidth="1"/>
    <col min="534" max="536" width="7.28515625" style="108" customWidth="1"/>
    <col min="537" max="537" width="1.42578125" style="108" customWidth="1"/>
    <col min="538" max="540" width="7.28515625" style="108" customWidth="1"/>
    <col min="541" max="768" width="11.42578125" style="108"/>
    <col min="769" max="769" width="17.7109375" style="108" customWidth="1"/>
    <col min="770" max="772" width="7.42578125" style="108" bestFit="1" customWidth="1"/>
    <col min="773" max="773" width="1.42578125" style="108" customWidth="1"/>
    <col min="774" max="776" width="7.28515625" style="108" customWidth="1"/>
    <col min="777" max="777" width="1.42578125" style="108" customWidth="1"/>
    <col min="778" max="780" width="7.28515625" style="108" customWidth="1"/>
    <col min="781" max="781" width="1.85546875" style="108" customWidth="1"/>
    <col min="782" max="784" width="7.28515625" style="108" customWidth="1"/>
    <col min="785" max="785" width="1.5703125" style="108" customWidth="1"/>
    <col min="786" max="788" width="7.28515625" style="108" customWidth="1"/>
    <col min="789" max="789" width="1.140625" style="108" customWidth="1"/>
    <col min="790" max="792" width="7.28515625" style="108" customWidth="1"/>
    <col min="793" max="793" width="1.42578125" style="108" customWidth="1"/>
    <col min="794" max="796" width="7.28515625" style="108" customWidth="1"/>
    <col min="797" max="1024" width="11.42578125" style="108"/>
    <col min="1025" max="1025" width="17.7109375" style="108" customWidth="1"/>
    <col min="1026" max="1028" width="7.42578125" style="108" bestFit="1" customWidth="1"/>
    <col min="1029" max="1029" width="1.42578125" style="108" customWidth="1"/>
    <col min="1030" max="1032" width="7.28515625" style="108" customWidth="1"/>
    <col min="1033" max="1033" width="1.42578125" style="108" customWidth="1"/>
    <col min="1034" max="1036" width="7.28515625" style="108" customWidth="1"/>
    <col min="1037" max="1037" width="1.85546875" style="108" customWidth="1"/>
    <col min="1038" max="1040" width="7.28515625" style="108" customWidth="1"/>
    <col min="1041" max="1041" width="1.5703125" style="108" customWidth="1"/>
    <col min="1042" max="1044" width="7.28515625" style="108" customWidth="1"/>
    <col min="1045" max="1045" width="1.140625" style="108" customWidth="1"/>
    <col min="1046" max="1048" width="7.28515625" style="108" customWidth="1"/>
    <col min="1049" max="1049" width="1.42578125" style="108" customWidth="1"/>
    <col min="1050" max="1052" width="7.28515625" style="108" customWidth="1"/>
    <col min="1053" max="1280" width="11.42578125" style="108"/>
    <col min="1281" max="1281" width="17.7109375" style="108" customWidth="1"/>
    <col min="1282" max="1284" width="7.42578125" style="108" bestFit="1" customWidth="1"/>
    <col min="1285" max="1285" width="1.42578125" style="108" customWidth="1"/>
    <col min="1286" max="1288" width="7.28515625" style="108" customWidth="1"/>
    <col min="1289" max="1289" width="1.42578125" style="108" customWidth="1"/>
    <col min="1290" max="1292" width="7.28515625" style="108" customWidth="1"/>
    <col min="1293" max="1293" width="1.85546875" style="108" customWidth="1"/>
    <col min="1294" max="1296" width="7.28515625" style="108" customWidth="1"/>
    <col min="1297" max="1297" width="1.5703125" style="108" customWidth="1"/>
    <col min="1298" max="1300" width="7.28515625" style="108" customWidth="1"/>
    <col min="1301" max="1301" width="1.140625" style="108" customWidth="1"/>
    <col min="1302" max="1304" width="7.28515625" style="108" customWidth="1"/>
    <col min="1305" max="1305" width="1.42578125" style="108" customWidth="1"/>
    <col min="1306" max="1308" width="7.28515625" style="108" customWidth="1"/>
    <col min="1309" max="1536" width="11.42578125" style="108"/>
    <col min="1537" max="1537" width="17.7109375" style="108" customWidth="1"/>
    <col min="1538" max="1540" width="7.42578125" style="108" bestFit="1" customWidth="1"/>
    <col min="1541" max="1541" width="1.42578125" style="108" customWidth="1"/>
    <col min="1542" max="1544" width="7.28515625" style="108" customWidth="1"/>
    <col min="1545" max="1545" width="1.42578125" style="108" customWidth="1"/>
    <col min="1546" max="1548" width="7.28515625" style="108" customWidth="1"/>
    <col min="1549" max="1549" width="1.85546875" style="108" customWidth="1"/>
    <col min="1550" max="1552" width="7.28515625" style="108" customWidth="1"/>
    <col min="1553" max="1553" width="1.5703125" style="108" customWidth="1"/>
    <col min="1554" max="1556" width="7.28515625" style="108" customWidth="1"/>
    <col min="1557" max="1557" width="1.140625" style="108" customWidth="1"/>
    <col min="1558" max="1560" width="7.28515625" style="108" customWidth="1"/>
    <col min="1561" max="1561" width="1.42578125" style="108" customWidth="1"/>
    <col min="1562" max="1564" width="7.28515625" style="108" customWidth="1"/>
    <col min="1565" max="1792" width="11.42578125" style="108"/>
    <col min="1793" max="1793" width="17.7109375" style="108" customWidth="1"/>
    <col min="1794" max="1796" width="7.42578125" style="108" bestFit="1" customWidth="1"/>
    <col min="1797" max="1797" width="1.42578125" style="108" customWidth="1"/>
    <col min="1798" max="1800" width="7.28515625" style="108" customWidth="1"/>
    <col min="1801" max="1801" width="1.42578125" style="108" customWidth="1"/>
    <col min="1802" max="1804" width="7.28515625" style="108" customWidth="1"/>
    <col min="1805" max="1805" width="1.85546875" style="108" customWidth="1"/>
    <col min="1806" max="1808" width="7.28515625" style="108" customWidth="1"/>
    <col min="1809" max="1809" width="1.5703125" style="108" customWidth="1"/>
    <col min="1810" max="1812" width="7.28515625" style="108" customWidth="1"/>
    <col min="1813" max="1813" width="1.140625" style="108" customWidth="1"/>
    <col min="1814" max="1816" width="7.28515625" style="108" customWidth="1"/>
    <col min="1817" max="1817" width="1.42578125" style="108" customWidth="1"/>
    <col min="1818" max="1820" width="7.28515625" style="108" customWidth="1"/>
    <col min="1821" max="2048" width="11.42578125" style="108"/>
    <col min="2049" max="2049" width="17.7109375" style="108" customWidth="1"/>
    <col min="2050" max="2052" width="7.42578125" style="108" bestFit="1" customWidth="1"/>
    <col min="2053" max="2053" width="1.42578125" style="108" customWidth="1"/>
    <col min="2054" max="2056" width="7.28515625" style="108" customWidth="1"/>
    <col min="2057" max="2057" width="1.42578125" style="108" customWidth="1"/>
    <col min="2058" max="2060" width="7.28515625" style="108" customWidth="1"/>
    <col min="2061" max="2061" width="1.85546875" style="108" customWidth="1"/>
    <col min="2062" max="2064" width="7.28515625" style="108" customWidth="1"/>
    <col min="2065" max="2065" width="1.5703125" style="108" customWidth="1"/>
    <col min="2066" max="2068" width="7.28515625" style="108" customWidth="1"/>
    <col min="2069" max="2069" width="1.140625" style="108" customWidth="1"/>
    <col min="2070" max="2072" width="7.28515625" style="108" customWidth="1"/>
    <col min="2073" max="2073" width="1.42578125" style="108" customWidth="1"/>
    <col min="2074" max="2076" width="7.28515625" style="108" customWidth="1"/>
    <col min="2077" max="2304" width="11.42578125" style="108"/>
    <col min="2305" max="2305" width="17.7109375" style="108" customWidth="1"/>
    <col min="2306" max="2308" width="7.42578125" style="108" bestFit="1" customWidth="1"/>
    <col min="2309" max="2309" width="1.42578125" style="108" customWidth="1"/>
    <col min="2310" max="2312" width="7.28515625" style="108" customWidth="1"/>
    <col min="2313" max="2313" width="1.42578125" style="108" customWidth="1"/>
    <col min="2314" max="2316" width="7.28515625" style="108" customWidth="1"/>
    <col min="2317" max="2317" width="1.85546875" style="108" customWidth="1"/>
    <col min="2318" max="2320" width="7.28515625" style="108" customWidth="1"/>
    <col min="2321" max="2321" width="1.5703125" style="108" customWidth="1"/>
    <col min="2322" max="2324" width="7.28515625" style="108" customWidth="1"/>
    <col min="2325" max="2325" width="1.140625" style="108" customWidth="1"/>
    <col min="2326" max="2328" width="7.28515625" style="108" customWidth="1"/>
    <col min="2329" max="2329" width="1.42578125" style="108" customWidth="1"/>
    <col min="2330" max="2332" width="7.28515625" style="108" customWidth="1"/>
    <col min="2333" max="2560" width="11.42578125" style="108"/>
    <col min="2561" max="2561" width="17.7109375" style="108" customWidth="1"/>
    <col min="2562" max="2564" width="7.42578125" style="108" bestFit="1" customWidth="1"/>
    <col min="2565" max="2565" width="1.42578125" style="108" customWidth="1"/>
    <col min="2566" max="2568" width="7.28515625" style="108" customWidth="1"/>
    <col min="2569" max="2569" width="1.42578125" style="108" customWidth="1"/>
    <col min="2570" max="2572" width="7.28515625" style="108" customWidth="1"/>
    <col min="2573" max="2573" width="1.85546875" style="108" customWidth="1"/>
    <col min="2574" max="2576" width="7.28515625" style="108" customWidth="1"/>
    <col min="2577" max="2577" width="1.5703125" style="108" customWidth="1"/>
    <col min="2578" max="2580" width="7.28515625" style="108" customWidth="1"/>
    <col min="2581" max="2581" width="1.140625" style="108" customWidth="1"/>
    <col min="2582" max="2584" width="7.28515625" style="108" customWidth="1"/>
    <col min="2585" max="2585" width="1.42578125" style="108" customWidth="1"/>
    <col min="2586" max="2588" width="7.28515625" style="108" customWidth="1"/>
    <col min="2589" max="2816" width="11.42578125" style="108"/>
    <col min="2817" max="2817" width="17.7109375" style="108" customWidth="1"/>
    <col min="2818" max="2820" width="7.42578125" style="108" bestFit="1" customWidth="1"/>
    <col min="2821" max="2821" width="1.42578125" style="108" customWidth="1"/>
    <col min="2822" max="2824" width="7.28515625" style="108" customWidth="1"/>
    <col min="2825" max="2825" width="1.42578125" style="108" customWidth="1"/>
    <col min="2826" max="2828" width="7.28515625" style="108" customWidth="1"/>
    <col min="2829" max="2829" width="1.85546875" style="108" customWidth="1"/>
    <col min="2830" max="2832" width="7.28515625" style="108" customWidth="1"/>
    <col min="2833" max="2833" width="1.5703125" style="108" customWidth="1"/>
    <col min="2834" max="2836" width="7.28515625" style="108" customWidth="1"/>
    <col min="2837" max="2837" width="1.140625" style="108" customWidth="1"/>
    <col min="2838" max="2840" width="7.28515625" style="108" customWidth="1"/>
    <col min="2841" max="2841" width="1.42578125" style="108" customWidth="1"/>
    <col min="2842" max="2844" width="7.28515625" style="108" customWidth="1"/>
    <col min="2845" max="3072" width="11.42578125" style="108"/>
    <col min="3073" max="3073" width="17.7109375" style="108" customWidth="1"/>
    <col min="3074" max="3076" width="7.42578125" style="108" bestFit="1" customWidth="1"/>
    <col min="3077" max="3077" width="1.42578125" style="108" customWidth="1"/>
    <col min="3078" max="3080" width="7.28515625" style="108" customWidth="1"/>
    <col min="3081" max="3081" width="1.42578125" style="108" customWidth="1"/>
    <col min="3082" max="3084" width="7.28515625" style="108" customWidth="1"/>
    <col min="3085" max="3085" width="1.85546875" style="108" customWidth="1"/>
    <col min="3086" max="3088" width="7.28515625" style="108" customWidth="1"/>
    <col min="3089" max="3089" width="1.5703125" style="108" customWidth="1"/>
    <col min="3090" max="3092" width="7.28515625" style="108" customWidth="1"/>
    <col min="3093" max="3093" width="1.140625" style="108" customWidth="1"/>
    <col min="3094" max="3096" width="7.28515625" style="108" customWidth="1"/>
    <col min="3097" max="3097" width="1.42578125" style="108" customWidth="1"/>
    <col min="3098" max="3100" width="7.28515625" style="108" customWidth="1"/>
    <col min="3101" max="3328" width="11.42578125" style="108"/>
    <col min="3329" max="3329" width="17.7109375" style="108" customWidth="1"/>
    <col min="3330" max="3332" width="7.42578125" style="108" bestFit="1" customWidth="1"/>
    <col min="3333" max="3333" width="1.42578125" style="108" customWidth="1"/>
    <col min="3334" max="3336" width="7.28515625" style="108" customWidth="1"/>
    <col min="3337" max="3337" width="1.42578125" style="108" customWidth="1"/>
    <col min="3338" max="3340" width="7.28515625" style="108" customWidth="1"/>
    <col min="3341" max="3341" width="1.85546875" style="108" customWidth="1"/>
    <col min="3342" max="3344" width="7.28515625" style="108" customWidth="1"/>
    <col min="3345" max="3345" width="1.5703125" style="108" customWidth="1"/>
    <col min="3346" max="3348" width="7.28515625" style="108" customWidth="1"/>
    <col min="3349" max="3349" width="1.140625" style="108" customWidth="1"/>
    <col min="3350" max="3352" width="7.28515625" style="108" customWidth="1"/>
    <col min="3353" max="3353" width="1.42578125" style="108" customWidth="1"/>
    <col min="3354" max="3356" width="7.28515625" style="108" customWidth="1"/>
    <col min="3357" max="3584" width="11.42578125" style="108"/>
    <col min="3585" max="3585" width="17.7109375" style="108" customWidth="1"/>
    <col min="3586" max="3588" width="7.42578125" style="108" bestFit="1" customWidth="1"/>
    <col min="3589" max="3589" width="1.42578125" style="108" customWidth="1"/>
    <col min="3590" max="3592" width="7.28515625" style="108" customWidth="1"/>
    <col min="3593" max="3593" width="1.42578125" style="108" customWidth="1"/>
    <col min="3594" max="3596" width="7.28515625" style="108" customWidth="1"/>
    <col min="3597" max="3597" width="1.85546875" style="108" customWidth="1"/>
    <col min="3598" max="3600" width="7.28515625" style="108" customWidth="1"/>
    <col min="3601" max="3601" width="1.5703125" style="108" customWidth="1"/>
    <col min="3602" max="3604" width="7.28515625" style="108" customWidth="1"/>
    <col min="3605" max="3605" width="1.140625" style="108" customWidth="1"/>
    <col min="3606" max="3608" width="7.28515625" style="108" customWidth="1"/>
    <col min="3609" max="3609" width="1.42578125" style="108" customWidth="1"/>
    <col min="3610" max="3612" width="7.28515625" style="108" customWidth="1"/>
    <col min="3613" max="3840" width="11.42578125" style="108"/>
    <col min="3841" max="3841" width="17.7109375" style="108" customWidth="1"/>
    <col min="3842" max="3844" width="7.42578125" style="108" bestFit="1" customWidth="1"/>
    <col min="3845" max="3845" width="1.42578125" style="108" customWidth="1"/>
    <col min="3846" max="3848" width="7.28515625" style="108" customWidth="1"/>
    <col min="3849" max="3849" width="1.42578125" style="108" customWidth="1"/>
    <col min="3850" max="3852" width="7.28515625" style="108" customWidth="1"/>
    <col min="3853" max="3853" width="1.85546875" style="108" customWidth="1"/>
    <col min="3854" max="3856" width="7.28515625" style="108" customWidth="1"/>
    <col min="3857" max="3857" width="1.5703125" style="108" customWidth="1"/>
    <col min="3858" max="3860" width="7.28515625" style="108" customWidth="1"/>
    <col min="3861" max="3861" width="1.140625" style="108" customWidth="1"/>
    <col min="3862" max="3864" width="7.28515625" style="108" customWidth="1"/>
    <col min="3865" max="3865" width="1.42578125" style="108" customWidth="1"/>
    <col min="3866" max="3868" width="7.28515625" style="108" customWidth="1"/>
    <col min="3869" max="4096" width="11.42578125" style="108"/>
    <col min="4097" max="4097" width="17.7109375" style="108" customWidth="1"/>
    <col min="4098" max="4100" width="7.42578125" style="108" bestFit="1" customWidth="1"/>
    <col min="4101" max="4101" width="1.42578125" style="108" customWidth="1"/>
    <col min="4102" max="4104" width="7.28515625" style="108" customWidth="1"/>
    <col min="4105" max="4105" width="1.42578125" style="108" customWidth="1"/>
    <col min="4106" max="4108" width="7.28515625" style="108" customWidth="1"/>
    <col min="4109" max="4109" width="1.85546875" style="108" customWidth="1"/>
    <col min="4110" max="4112" width="7.28515625" style="108" customWidth="1"/>
    <col min="4113" max="4113" width="1.5703125" style="108" customWidth="1"/>
    <col min="4114" max="4116" width="7.28515625" style="108" customWidth="1"/>
    <col min="4117" max="4117" width="1.140625" style="108" customWidth="1"/>
    <col min="4118" max="4120" width="7.28515625" style="108" customWidth="1"/>
    <col min="4121" max="4121" width="1.42578125" style="108" customWidth="1"/>
    <col min="4122" max="4124" width="7.28515625" style="108" customWidth="1"/>
    <col min="4125" max="4352" width="11.42578125" style="108"/>
    <col min="4353" max="4353" width="17.7109375" style="108" customWidth="1"/>
    <col min="4354" max="4356" width="7.42578125" style="108" bestFit="1" customWidth="1"/>
    <col min="4357" max="4357" width="1.42578125" style="108" customWidth="1"/>
    <col min="4358" max="4360" width="7.28515625" style="108" customWidth="1"/>
    <col min="4361" max="4361" width="1.42578125" style="108" customWidth="1"/>
    <col min="4362" max="4364" width="7.28515625" style="108" customWidth="1"/>
    <col min="4365" max="4365" width="1.85546875" style="108" customWidth="1"/>
    <col min="4366" max="4368" width="7.28515625" style="108" customWidth="1"/>
    <col min="4369" max="4369" width="1.5703125" style="108" customWidth="1"/>
    <col min="4370" max="4372" width="7.28515625" style="108" customWidth="1"/>
    <col min="4373" max="4373" width="1.140625" style="108" customWidth="1"/>
    <col min="4374" max="4376" width="7.28515625" style="108" customWidth="1"/>
    <col min="4377" max="4377" width="1.42578125" style="108" customWidth="1"/>
    <col min="4378" max="4380" width="7.28515625" style="108" customWidth="1"/>
    <col min="4381" max="4608" width="11.42578125" style="108"/>
    <col min="4609" max="4609" width="17.7109375" style="108" customWidth="1"/>
    <col min="4610" max="4612" width="7.42578125" style="108" bestFit="1" customWidth="1"/>
    <col min="4613" max="4613" width="1.42578125" style="108" customWidth="1"/>
    <col min="4614" max="4616" width="7.28515625" style="108" customWidth="1"/>
    <col min="4617" max="4617" width="1.42578125" style="108" customWidth="1"/>
    <col min="4618" max="4620" width="7.28515625" style="108" customWidth="1"/>
    <col min="4621" max="4621" width="1.85546875" style="108" customWidth="1"/>
    <col min="4622" max="4624" width="7.28515625" style="108" customWidth="1"/>
    <col min="4625" max="4625" width="1.5703125" style="108" customWidth="1"/>
    <col min="4626" max="4628" width="7.28515625" style="108" customWidth="1"/>
    <col min="4629" max="4629" width="1.140625" style="108" customWidth="1"/>
    <col min="4630" max="4632" width="7.28515625" style="108" customWidth="1"/>
    <col min="4633" max="4633" width="1.42578125" style="108" customWidth="1"/>
    <col min="4634" max="4636" width="7.28515625" style="108" customWidth="1"/>
    <col min="4637" max="4864" width="11.42578125" style="108"/>
    <col min="4865" max="4865" width="17.7109375" style="108" customWidth="1"/>
    <col min="4866" max="4868" width="7.42578125" style="108" bestFit="1" customWidth="1"/>
    <col min="4869" max="4869" width="1.42578125" style="108" customWidth="1"/>
    <col min="4870" max="4872" width="7.28515625" style="108" customWidth="1"/>
    <col min="4873" max="4873" width="1.42578125" style="108" customWidth="1"/>
    <col min="4874" max="4876" width="7.28515625" style="108" customWidth="1"/>
    <col min="4877" max="4877" width="1.85546875" style="108" customWidth="1"/>
    <col min="4878" max="4880" width="7.28515625" style="108" customWidth="1"/>
    <col min="4881" max="4881" width="1.5703125" style="108" customWidth="1"/>
    <col min="4882" max="4884" width="7.28515625" style="108" customWidth="1"/>
    <col min="4885" max="4885" width="1.140625" style="108" customWidth="1"/>
    <col min="4886" max="4888" width="7.28515625" style="108" customWidth="1"/>
    <col min="4889" max="4889" width="1.42578125" style="108" customWidth="1"/>
    <col min="4890" max="4892" width="7.28515625" style="108" customWidth="1"/>
    <col min="4893" max="5120" width="11.42578125" style="108"/>
    <col min="5121" max="5121" width="17.7109375" style="108" customWidth="1"/>
    <col min="5122" max="5124" width="7.42578125" style="108" bestFit="1" customWidth="1"/>
    <col min="5125" max="5125" width="1.42578125" style="108" customWidth="1"/>
    <col min="5126" max="5128" width="7.28515625" style="108" customWidth="1"/>
    <col min="5129" max="5129" width="1.42578125" style="108" customWidth="1"/>
    <col min="5130" max="5132" width="7.28515625" style="108" customWidth="1"/>
    <col min="5133" max="5133" width="1.85546875" style="108" customWidth="1"/>
    <col min="5134" max="5136" width="7.28515625" style="108" customWidth="1"/>
    <col min="5137" max="5137" width="1.5703125" style="108" customWidth="1"/>
    <col min="5138" max="5140" width="7.28515625" style="108" customWidth="1"/>
    <col min="5141" max="5141" width="1.140625" style="108" customWidth="1"/>
    <col min="5142" max="5144" width="7.28515625" style="108" customWidth="1"/>
    <col min="5145" max="5145" width="1.42578125" style="108" customWidth="1"/>
    <col min="5146" max="5148" width="7.28515625" style="108" customWidth="1"/>
    <col min="5149" max="5376" width="11.42578125" style="108"/>
    <col min="5377" max="5377" width="17.7109375" style="108" customWidth="1"/>
    <col min="5378" max="5380" width="7.42578125" style="108" bestFit="1" customWidth="1"/>
    <col min="5381" max="5381" width="1.42578125" style="108" customWidth="1"/>
    <col min="5382" max="5384" width="7.28515625" style="108" customWidth="1"/>
    <col min="5385" max="5385" width="1.42578125" style="108" customWidth="1"/>
    <col min="5386" max="5388" width="7.28515625" style="108" customWidth="1"/>
    <col min="5389" max="5389" width="1.85546875" style="108" customWidth="1"/>
    <col min="5390" max="5392" width="7.28515625" style="108" customWidth="1"/>
    <col min="5393" max="5393" width="1.5703125" style="108" customWidth="1"/>
    <col min="5394" max="5396" width="7.28515625" style="108" customWidth="1"/>
    <col min="5397" max="5397" width="1.140625" style="108" customWidth="1"/>
    <col min="5398" max="5400" width="7.28515625" style="108" customWidth="1"/>
    <col min="5401" max="5401" width="1.42578125" style="108" customWidth="1"/>
    <col min="5402" max="5404" width="7.28515625" style="108" customWidth="1"/>
    <col min="5405" max="5632" width="11.42578125" style="108"/>
    <col min="5633" max="5633" width="17.7109375" style="108" customWidth="1"/>
    <col min="5634" max="5636" width="7.42578125" style="108" bestFit="1" customWidth="1"/>
    <col min="5637" max="5637" width="1.42578125" style="108" customWidth="1"/>
    <col min="5638" max="5640" width="7.28515625" style="108" customWidth="1"/>
    <col min="5641" max="5641" width="1.42578125" style="108" customWidth="1"/>
    <col min="5642" max="5644" width="7.28515625" style="108" customWidth="1"/>
    <col min="5645" max="5645" width="1.85546875" style="108" customWidth="1"/>
    <col min="5646" max="5648" width="7.28515625" style="108" customWidth="1"/>
    <col min="5649" max="5649" width="1.5703125" style="108" customWidth="1"/>
    <col min="5650" max="5652" width="7.28515625" style="108" customWidth="1"/>
    <col min="5653" max="5653" width="1.140625" style="108" customWidth="1"/>
    <col min="5654" max="5656" width="7.28515625" style="108" customWidth="1"/>
    <col min="5657" max="5657" width="1.42578125" style="108" customWidth="1"/>
    <col min="5658" max="5660" width="7.28515625" style="108" customWidth="1"/>
    <col min="5661" max="5888" width="11.42578125" style="108"/>
    <col min="5889" max="5889" width="17.7109375" style="108" customWidth="1"/>
    <col min="5890" max="5892" width="7.42578125" style="108" bestFit="1" customWidth="1"/>
    <col min="5893" max="5893" width="1.42578125" style="108" customWidth="1"/>
    <col min="5894" max="5896" width="7.28515625" style="108" customWidth="1"/>
    <col min="5897" max="5897" width="1.42578125" style="108" customWidth="1"/>
    <col min="5898" max="5900" width="7.28515625" style="108" customWidth="1"/>
    <col min="5901" max="5901" width="1.85546875" style="108" customWidth="1"/>
    <col min="5902" max="5904" width="7.28515625" style="108" customWidth="1"/>
    <col min="5905" max="5905" width="1.5703125" style="108" customWidth="1"/>
    <col min="5906" max="5908" width="7.28515625" style="108" customWidth="1"/>
    <col min="5909" max="5909" width="1.140625" style="108" customWidth="1"/>
    <col min="5910" max="5912" width="7.28515625" style="108" customWidth="1"/>
    <col min="5913" max="5913" width="1.42578125" style="108" customWidth="1"/>
    <col min="5914" max="5916" width="7.28515625" style="108" customWidth="1"/>
    <col min="5917" max="6144" width="11.42578125" style="108"/>
    <col min="6145" max="6145" width="17.7109375" style="108" customWidth="1"/>
    <col min="6146" max="6148" width="7.42578125" style="108" bestFit="1" customWidth="1"/>
    <col min="6149" max="6149" width="1.42578125" style="108" customWidth="1"/>
    <col min="6150" max="6152" width="7.28515625" style="108" customWidth="1"/>
    <col min="6153" max="6153" width="1.42578125" style="108" customWidth="1"/>
    <col min="6154" max="6156" width="7.28515625" style="108" customWidth="1"/>
    <col min="6157" max="6157" width="1.85546875" style="108" customWidth="1"/>
    <col min="6158" max="6160" width="7.28515625" style="108" customWidth="1"/>
    <col min="6161" max="6161" width="1.5703125" style="108" customWidth="1"/>
    <col min="6162" max="6164" width="7.28515625" style="108" customWidth="1"/>
    <col min="6165" max="6165" width="1.140625" style="108" customWidth="1"/>
    <col min="6166" max="6168" width="7.28515625" style="108" customWidth="1"/>
    <col min="6169" max="6169" width="1.42578125" style="108" customWidth="1"/>
    <col min="6170" max="6172" width="7.28515625" style="108" customWidth="1"/>
    <col min="6173" max="6400" width="11.42578125" style="108"/>
    <col min="6401" max="6401" width="17.7109375" style="108" customWidth="1"/>
    <col min="6402" max="6404" width="7.42578125" style="108" bestFit="1" customWidth="1"/>
    <col min="6405" max="6405" width="1.42578125" style="108" customWidth="1"/>
    <col min="6406" max="6408" width="7.28515625" style="108" customWidth="1"/>
    <col min="6409" max="6409" width="1.42578125" style="108" customWidth="1"/>
    <col min="6410" max="6412" width="7.28515625" style="108" customWidth="1"/>
    <col min="6413" max="6413" width="1.85546875" style="108" customWidth="1"/>
    <col min="6414" max="6416" width="7.28515625" style="108" customWidth="1"/>
    <col min="6417" max="6417" width="1.5703125" style="108" customWidth="1"/>
    <col min="6418" max="6420" width="7.28515625" style="108" customWidth="1"/>
    <col min="6421" max="6421" width="1.140625" style="108" customWidth="1"/>
    <col min="6422" max="6424" width="7.28515625" style="108" customWidth="1"/>
    <col min="6425" max="6425" width="1.42578125" style="108" customWidth="1"/>
    <col min="6426" max="6428" width="7.28515625" style="108" customWidth="1"/>
    <col min="6429" max="6656" width="11.42578125" style="108"/>
    <col min="6657" max="6657" width="17.7109375" style="108" customWidth="1"/>
    <col min="6658" max="6660" width="7.42578125" style="108" bestFit="1" customWidth="1"/>
    <col min="6661" max="6661" width="1.42578125" style="108" customWidth="1"/>
    <col min="6662" max="6664" width="7.28515625" style="108" customWidth="1"/>
    <col min="6665" max="6665" width="1.42578125" style="108" customWidth="1"/>
    <col min="6666" max="6668" width="7.28515625" style="108" customWidth="1"/>
    <col min="6669" max="6669" width="1.85546875" style="108" customWidth="1"/>
    <col min="6670" max="6672" width="7.28515625" style="108" customWidth="1"/>
    <col min="6673" max="6673" width="1.5703125" style="108" customWidth="1"/>
    <col min="6674" max="6676" width="7.28515625" style="108" customWidth="1"/>
    <col min="6677" max="6677" width="1.140625" style="108" customWidth="1"/>
    <col min="6678" max="6680" width="7.28515625" style="108" customWidth="1"/>
    <col min="6681" max="6681" width="1.42578125" style="108" customWidth="1"/>
    <col min="6682" max="6684" width="7.28515625" style="108" customWidth="1"/>
    <col min="6685" max="6912" width="11.42578125" style="108"/>
    <col min="6913" max="6913" width="17.7109375" style="108" customWidth="1"/>
    <col min="6914" max="6916" width="7.42578125" style="108" bestFit="1" customWidth="1"/>
    <col min="6917" max="6917" width="1.42578125" style="108" customWidth="1"/>
    <col min="6918" max="6920" width="7.28515625" style="108" customWidth="1"/>
    <col min="6921" max="6921" width="1.42578125" style="108" customWidth="1"/>
    <col min="6922" max="6924" width="7.28515625" style="108" customWidth="1"/>
    <col min="6925" max="6925" width="1.85546875" style="108" customWidth="1"/>
    <col min="6926" max="6928" width="7.28515625" style="108" customWidth="1"/>
    <col min="6929" max="6929" width="1.5703125" style="108" customWidth="1"/>
    <col min="6930" max="6932" width="7.28515625" style="108" customWidth="1"/>
    <col min="6933" max="6933" width="1.140625" style="108" customWidth="1"/>
    <col min="6934" max="6936" width="7.28515625" style="108" customWidth="1"/>
    <col min="6937" max="6937" width="1.42578125" style="108" customWidth="1"/>
    <col min="6938" max="6940" width="7.28515625" style="108" customWidth="1"/>
    <col min="6941" max="7168" width="11.42578125" style="108"/>
    <col min="7169" max="7169" width="17.7109375" style="108" customWidth="1"/>
    <col min="7170" max="7172" width="7.42578125" style="108" bestFit="1" customWidth="1"/>
    <col min="7173" max="7173" width="1.42578125" style="108" customWidth="1"/>
    <col min="7174" max="7176" width="7.28515625" style="108" customWidth="1"/>
    <col min="7177" max="7177" width="1.42578125" style="108" customWidth="1"/>
    <col min="7178" max="7180" width="7.28515625" style="108" customWidth="1"/>
    <col min="7181" max="7181" width="1.85546875" style="108" customWidth="1"/>
    <col min="7182" max="7184" width="7.28515625" style="108" customWidth="1"/>
    <col min="7185" max="7185" width="1.5703125" style="108" customWidth="1"/>
    <col min="7186" max="7188" width="7.28515625" style="108" customWidth="1"/>
    <col min="7189" max="7189" width="1.140625" style="108" customWidth="1"/>
    <col min="7190" max="7192" width="7.28515625" style="108" customWidth="1"/>
    <col min="7193" max="7193" width="1.42578125" style="108" customWidth="1"/>
    <col min="7194" max="7196" width="7.28515625" style="108" customWidth="1"/>
    <col min="7197" max="7424" width="11.42578125" style="108"/>
    <col min="7425" max="7425" width="17.7109375" style="108" customWidth="1"/>
    <col min="7426" max="7428" width="7.42578125" style="108" bestFit="1" customWidth="1"/>
    <col min="7429" max="7429" width="1.42578125" style="108" customWidth="1"/>
    <col min="7430" max="7432" width="7.28515625" style="108" customWidth="1"/>
    <col min="7433" max="7433" width="1.42578125" style="108" customWidth="1"/>
    <col min="7434" max="7436" width="7.28515625" style="108" customWidth="1"/>
    <col min="7437" max="7437" width="1.85546875" style="108" customWidth="1"/>
    <col min="7438" max="7440" width="7.28515625" style="108" customWidth="1"/>
    <col min="7441" max="7441" width="1.5703125" style="108" customWidth="1"/>
    <col min="7442" max="7444" width="7.28515625" style="108" customWidth="1"/>
    <col min="7445" max="7445" width="1.140625" style="108" customWidth="1"/>
    <col min="7446" max="7448" width="7.28515625" style="108" customWidth="1"/>
    <col min="7449" max="7449" width="1.42578125" style="108" customWidth="1"/>
    <col min="7450" max="7452" width="7.28515625" style="108" customWidth="1"/>
    <col min="7453" max="7680" width="11.42578125" style="108"/>
    <col min="7681" max="7681" width="17.7109375" style="108" customWidth="1"/>
    <col min="7682" max="7684" width="7.42578125" style="108" bestFit="1" customWidth="1"/>
    <col min="7685" max="7685" width="1.42578125" style="108" customWidth="1"/>
    <col min="7686" max="7688" width="7.28515625" style="108" customWidth="1"/>
    <col min="7689" max="7689" width="1.42578125" style="108" customWidth="1"/>
    <col min="7690" max="7692" width="7.28515625" style="108" customWidth="1"/>
    <col min="7693" max="7693" width="1.85546875" style="108" customWidth="1"/>
    <col min="7694" max="7696" width="7.28515625" style="108" customWidth="1"/>
    <col min="7697" max="7697" width="1.5703125" style="108" customWidth="1"/>
    <col min="7698" max="7700" width="7.28515625" style="108" customWidth="1"/>
    <col min="7701" max="7701" width="1.140625" style="108" customWidth="1"/>
    <col min="7702" max="7704" width="7.28515625" style="108" customWidth="1"/>
    <col min="7705" max="7705" width="1.42578125" style="108" customWidth="1"/>
    <col min="7706" max="7708" width="7.28515625" style="108" customWidth="1"/>
    <col min="7709" max="7936" width="11.42578125" style="108"/>
    <col min="7937" max="7937" width="17.7109375" style="108" customWidth="1"/>
    <col min="7938" max="7940" width="7.42578125" style="108" bestFit="1" customWidth="1"/>
    <col min="7941" max="7941" width="1.42578125" style="108" customWidth="1"/>
    <col min="7942" max="7944" width="7.28515625" style="108" customWidth="1"/>
    <col min="7945" max="7945" width="1.42578125" style="108" customWidth="1"/>
    <col min="7946" max="7948" width="7.28515625" style="108" customWidth="1"/>
    <col min="7949" max="7949" width="1.85546875" style="108" customWidth="1"/>
    <col min="7950" max="7952" width="7.28515625" style="108" customWidth="1"/>
    <col min="7953" max="7953" width="1.5703125" style="108" customWidth="1"/>
    <col min="7954" max="7956" width="7.28515625" style="108" customWidth="1"/>
    <col min="7957" max="7957" width="1.140625" style="108" customWidth="1"/>
    <col min="7958" max="7960" width="7.28515625" style="108" customWidth="1"/>
    <col min="7961" max="7961" width="1.42578125" style="108" customWidth="1"/>
    <col min="7962" max="7964" width="7.28515625" style="108" customWidth="1"/>
    <col min="7965" max="8192" width="11.42578125" style="108"/>
    <col min="8193" max="8193" width="17.7109375" style="108" customWidth="1"/>
    <col min="8194" max="8196" width="7.42578125" style="108" bestFit="1" customWidth="1"/>
    <col min="8197" max="8197" width="1.42578125" style="108" customWidth="1"/>
    <col min="8198" max="8200" width="7.28515625" style="108" customWidth="1"/>
    <col min="8201" max="8201" width="1.42578125" style="108" customWidth="1"/>
    <col min="8202" max="8204" width="7.28515625" style="108" customWidth="1"/>
    <col min="8205" max="8205" width="1.85546875" style="108" customWidth="1"/>
    <col min="8206" max="8208" width="7.28515625" style="108" customWidth="1"/>
    <col min="8209" max="8209" width="1.5703125" style="108" customWidth="1"/>
    <col min="8210" max="8212" width="7.28515625" style="108" customWidth="1"/>
    <col min="8213" max="8213" width="1.140625" style="108" customWidth="1"/>
    <col min="8214" max="8216" width="7.28515625" style="108" customWidth="1"/>
    <col min="8217" max="8217" width="1.42578125" style="108" customWidth="1"/>
    <col min="8218" max="8220" width="7.28515625" style="108" customWidth="1"/>
    <col min="8221" max="8448" width="11.42578125" style="108"/>
    <col min="8449" max="8449" width="17.7109375" style="108" customWidth="1"/>
    <col min="8450" max="8452" width="7.42578125" style="108" bestFit="1" customWidth="1"/>
    <col min="8453" max="8453" width="1.42578125" style="108" customWidth="1"/>
    <col min="8454" max="8456" width="7.28515625" style="108" customWidth="1"/>
    <col min="8457" max="8457" width="1.42578125" style="108" customWidth="1"/>
    <col min="8458" max="8460" width="7.28515625" style="108" customWidth="1"/>
    <col min="8461" max="8461" width="1.85546875" style="108" customWidth="1"/>
    <col min="8462" max="8464" width="7.28515625" style="108" customWidth="1"/>
    <col min="8465" max="8465" width="1.5703125" style="108" customWidth="1"/>
    <col min="8466" max="8468" width="7.28515625" style="108" customWidth="1"/>
    <col min="8469" max="8469" width="1.140625" style="108" customWidth="1"/>
    <col min="8470" max="8472" width="7.28515625" style="108" customWidth="1"/>
    <col min="8473" max="8473" width="1.42578125" style="108" customWidth="1"/>
    <col min="8474" max="8476" width="7.28515625" style="108" customWidth="1"/>
    <col min="8477" max="8704" width="11.42578125" style="108"/>
    <col min="8705" max="8705" width="17.7109375" style="108" customWidth="1"/>
    <col min="8706" max="8708" width="7.42578125" style="108" bestFit="1" customWidth="1"/>
    <col min="8709" max="8709" width="1.42578125" style="108" customWidth="1"/>
    <col min="8710" max="8712" width="7.28515625" style="108" customWidth="1"/>
    <col min="8713" max="8713" width="1.42578125" style="108" customWidth="1"/>
    <col min="8714" max="8716" width="7.28515625" style="108" customWidth="1"/>
    <col min="8717" max="8717" width="1.85546875" style="108" customWidth="1"/>
    <col min="8718" max="8720" width="7.28515625" style="108" customWidth="1"/>
    <col min="8721" max="8721" width="1.5703125" style="108" customWidth="1"/>
    <col min="8722" max="8724" width="7.28515625" style="108" customWidth="1"/>
    <col min="8725" max="8725" width="1.140625" style="108" customWidth="1"/>
    <col min="8726" max="8728" width="7.28515625" style="108" customWidth="1"/>
    <col min="8729" max="8729" width="1.42578125" style="108" customWidth="1"/>
    <col min="8730" max="8732" width="7.28515625" style="108" customWidth="1"/>
    <col min="8733" max="8960" width="11.42578125" style="108"/>
    <col min="8961" max="8961" width="17.7109375" style="108" customWidth="1"/>
    <col min="8962" max="8964" width="7.42578125" style="108" bestFit="1" customWidth="1"/>
    <col min="8965" max="8965" width="1.42578125" style="108" customWidth="1"/>
    <col min="8966" max="8968" width="7.28515625" style="108" customWidth="1"/>
    <col min="8969" max="8969" width="1.42578125" style="108" customWidth="1"/>
    <col min="8970" max="8972" width="7.28515625" style="108" customWidth="1"/>
    <col min="8973" max="8973" width="1.85546875" style="108" customWidth="1"/>
    <col min="8974" max="8976" width="7.28515625" style="108" customWidth="1"/>
    <col min="8977" max="8977" width="1.5703125" style="108" customWidth="1"/>
    <col min="8978" max="8980" width="7.28515625" style="108" customWidth="1"/>
    <col min="8981" max="8981" width="1.140625" style="108" customWidth="1"/>
    <col min="8982" max="8984" width="7.28515625" style="108" customWidth="1"/>
    <col min="8985" max="8985" width="1.42578125" style="108" customWidth="1"/>
    <col min="8986" max="8988" width="7.28515625" style="108" customWidth="1"/>
    <col min="8989" max="9216" width="11.42578125" style="108"/>
    <col min="9217" max="9217" width="17.7109375" style="108" customWidth="1"/>
    <col min="9218" max="9220" width="7.42578125" style="108" bestFit="1" customWidth="1"/>
    <col min="9221" max="9221" width="1.42578125" style="108" customWidth="1"/>
    <col min="9222" max="9224" width="7.28515625" style="108" customWidth="1"/>
    <col min="9225" max="9225" width="1.42578125" style="108" customWidth="1"/>
    <col min="9226" max="9228" width="7.28515625" style="108" customWidth="1"/>
    <col min="9229" max="9229" width="1.85546875" style="108" customWidth="1"/>
    <col min="9230" max="9232" width="7.28515625" style="108" customWidth="1"/>
    <col min="9233" max="9233" width="1.5703125" style="108" customWidth="1"/>
    <col min="9234" max="9236" width="7.28515625" style="108" customWidth="1"/>
    <col min="9237" max="9237" width="1.140625" style="108" customWidth="1"/>
    <col min="9238" max="9240" width="7.28515625" style="108" customWidth="1"/>
    <col min="9241" max="9241" width="1.42578125" style="108" customWidth="1"/>
    <col min="9242" max="9244" width="7.28515625" style="108" customWidth="1"/>
    <col min="9245" max="9472" width="11.42578125" style="108"/>
    <col min="9473" max="9473" width="17.7109375" style="108" customWidth="1"/>
    <col min="9474" max="9476" width="7.42578125" style="108" bestFit="1" customWidth="1"/>
    <col min="9477" max="9477" width="1.42578125" style="108" customWidth="1"/>
    <col min="9478" max="9480" width="7.28515625" style="108" customWidth="1"/>
    <col min="9481" max="9481" width="1.42578125" style="108" customWidth="1"/>
    <col min="9482" max="9484" width="7.28515625" style="108" customWidth="1"/>
    <col min="9485" max="9485" width="1.85546875" style="108" customWidth="1"/>
    <col min="9486" max="9488" width="7.28515625" style="108" customWidth="1"/>
    <col min="9489" max="9489" width="1.5703125" style="108" customWidth="1"/>
    <col min="9490" max="9492" width="7.28515625" style="108" customWidth="1"/>
    <col min="9493" max="9493" width="1.140625" style="108" customWidth="1"/>
    <col min="9494" max="9496" width="7.28515625" style="108" customWidth="1"/>
    <col min="9497" max="9497" width="1.42578125" style="108" customWidth="1"/>
    <col min="9498" max="9500" width="7.28515625" style="108" customWidth="1"/>
    <col min="9501" max="9728" width="11.42578125" style="108"/>
    <col min="9729" max="9729" width="17.7109375" style="108" customWidth="1"/>
    <col min="9730" max="9732" width="7.42578125" style="108" bestFit="1" customWidth="1"/>
    <col min="9733" max="9733" width="1.42578125" style="108" customWidth="1"/>
    <col min="9734" max="9736" width="7.28515625" style="108" customWidth="1"/>
    <col min="9737" max="9737" width="1.42578125" style="108" customWidth="1"/>
    <col min="9738" max="9740" width="7.28515625" style="108" customWidth="1"/>
    <col min="9741" max="9741" width="1.85546875" style="108" customWidth="1"/>
    <col min="9742" max="9744" width="7.28515625" style="108" customWidth="1"/>
    <col min="9745" max="9745" width="1.5703125" style="108" customWidth="1"/>
    <col min="9746" max="9748" width="7.28515625" style="108" customWidth="1"/>
    <col min="9749" max="9749" width="1.140625" style="108" customWidth="1"/>
    <col min="9750" max="9752" width="7.28515625" style="108" customWidth="1"/>
    <col min="9753" max="9753" width="1.42578125" style="108" customWidth="1"/>
    <col min="9754" max="9756" width="7.28515625" style="108" customWidth="1"/>
    <col min="9757" max="9984" width="11.42578125" style="108"/>
    <col min="9985" max="9985" width="17.7109375" style="108" customWidth="1"/>
    <col min="9986" max="9988" width="7.42578125" style="108" bestFit="1" customWidth="1"/>
    <col min="9989" max="9989" width="1.42578125" style="108" customWidth="1"/>
    <col min="9990" max="9992" width="7.28515625" style="108" customWidth="1"/>
    <col min="9993" max="9993" width="1.42578125" style="108" customWidth="1"/>
    <col min="9994" max="9996" width="7.28515625" style="108" customWidth="1"/>
    <col min="9997" max="9997" width="1.85546875" style="108" customWidth="1"/>
    <col min="9998" max="10000" width="7.28515625" style="108" customWidth="1"/>
    <col min="10001" max="10001" width="1.5703125" style="108" customWidth="1"/>
    <col min="10002" max="10004" width="7.28515625" style="108" customWidth="1"/>
    <col min="10005" max="10005" width="1.140625" style="108" customWidth="1"/>
    <col min="10006" max="10008" width="7.28515625" style="108" customWidth="1"/>
    <col min="10009" max="10009" width="1.42578125" style="108" customWidth="1"/>
    <col min="10010" max="10012" width="7.28515625" style="108" customWidth="1"/>
    <col min="10013" max="10240" width="11.42578125" style="108"/>
    <col min="10241" max="10241" width="17.7109375" style="108" customWidth="1"/>
    <col min="10242" max="10244" width="7.42578125" style="108" bestFit="1" customWidth="1"/>
    <col min="10245" max="10245" width="1.42578125" style="108" customWidth="1"/>
    <col min="10246" max="10248" width="7.28515625" style="108" customWidth="1"/>
    <col min="10249" max="10249" width="1.42578125" style="108" customWidth="1"/>
    <col min="10250" max="10252" width="7.28515625" style="108" customWidth="1"/>
    <col min="10253" max="10253" width="1.85546875" style="108" customWidth="1"/>
    <col min="10254" max="10256" width="7.28515625" style="108" customWidth="1"/>
    <col min="10257" max="10257" width="1.5703125" style="108" customWidth="1"/>
    <col min="10258" max="10260" width="7.28515625" style="108" customWidth="1"/>
    <col min="10261" max="10261" width="1.140625" style="108" customWidth="1"/>
    <col min="10262" max="10264" width="7.28515625" style="108" customWidth="1"/>
    <col min="10265" max="10265" width="1.42578125" style="108" customWidth="1"/>
    <col min="10266" max="10268" width="7.28515625" style="108" customWidth="1"/>
    <col min="10269" max="10496" width="11.42578125" style="108"/>
    <col min="10497" max="10497" width="17.7109375" style="108" customWidth="1"/>
    <col min="10498" max="10500" width="7.42578125" style="108" bestFit="1" customWidth="1"/>
    <col min="10501" max="10501" width="1.42578125" style="108" customWidth="1"/>
    <col min="10502" max="10504" width="7.28515625" style="108" customWidth="1"/>
    <col min="10505" max="10505" width="1.42578125" style="108" customWidth="1"/>
    <col min="10506" max="10508" width="7.28515625" style="108" customWidth="1"/>
    <col min="10509" max="10509" width="1.85546875" style="108" customWidth="1"/>
    <col min="10510" max="10512" width="7.28515625" style="108" customWidth="1"/>
    <col min="10513" max="10513" width="1.5703125" style="108" customWidth="1"/>
    <col min="10514" max="10516" width="7.28515625" style="108" customWidth="1"/>
    <col min="10517" max="10517" width="1.140625" style="108" customWidth="1"/>
    <col min="10518" max="10520" width="7.28515625" style="108" customWidth="1"/>
    <col min="10521" max="10521" width="1.42578125" style="108" customWidth="1"/>
    <col min="10522" max="10524" width="7.28515625" style="108" customWidth="1"/>
    <col min="10525" max="10752" width="11.42578125" style="108"/>
    <col min="10753" max="10753" width="17.7109375" style="108" customWidth="1"/>
    <col min="10754" max="10756" width="7.42578125" style="108" bestFit="1" customWidth="1"/>
    <col min="10757" max="10757" width="1.42578125" style="108" customWidth="1"/>
    <col min="10758" max="10760" width="7.28515625" style="108" customWidth="1"/>
    <col min="10761" max="10761" width="1.42578125" style="108" customWidth="1"/>
    <col min="10762" max="10764" width="7.28515625" style="108" customWidth="1"/>
    <col min="10765" max="10765" width="1.85546875" style="108" customWidth="1"/>
    <col min="10766" max="10768" width="7.28515625" style="108" customWidth="1"/>
    <col min="10769" max="10769" width="1.5703125" style="108" customWidth="1"/>
    <col min="10770" max="10772" width="7.28515625" style="108" customWidth="1"/>
    <col min="10773" max="10773" width="1.140625" style="108" customWidth="1"/>
    <col min="10774" max="10776" width="7.28515625" style="108" customWidth="1"/>
    <col min="10777" max="10777" width="1.42578125" style="108" customWidth="1"/>
    <col min="10778" max="10780" width="7.28515625" style="108" customWidth="1"/>
    <col min="10781" max="11008" width="11.42578125" style="108"/>
    <col min="11009" max="11009" width="17.7109375" style="108" customWidth="1"/>
    <col min="11010" max="11012" width="7.42578125" style="108" bestFit="1" customWidth="1"/>
    <col min="11013" max="11013" width="1.42578125" style="108" customWidth="1"/>
    <col min="11014" max="11016" width="7.28515625" style="108" customWidth="1"/>
    <col min="11017" max="11017" width="1.42578125" style="108" customWidth="1"/>
    <col min="11018" max="11020" width="7.28515625" style="108" customWidth="1"/>
    <col min="11021" max="11021" width="1.85546875" style="108" customWidth="1"/>
    <col min="11022" max="11024" width="7.28515625" style="108" customWidth="1"/>
    <col min="11025" max="11025" width="1.5703125" style="108" customWidth="1"/>
    <col min="11026" max="11028" width="7.28515625" style="108" customWidth="1"/>
    <col min="11029" max="11029" width="1.140625" style="108" customWidth="1"/>
    <col min="11030" max="11032" width="7.28515625" style="108" customWidth="1"/>
    <col min="11033" max="11033" width="1.42578125" style="108" customWidth="1"/>
    <col min="11034" max="11036" width="7.28515625" style="108" customWidth="1"/>
    <col min="11037" max="11264" width="11.42578125" style="108"/>
    <col min="11265" max="11265" width="17.7109375" style="108" customWidth="1"/>
    <col min="11266" max="11268" width="7.42578125" style="108" bestFit="1" customWidth="1"/>
    <col min="11269" max="11269" width="1.42578125" style="108" customWidth="1"/>
    <col min="11270" max="11272" width="7.28515625" style="108" customWidth="1"/>
    <col min="11273" max="11273" width="1.42578125" style="108" customWidth="1"/>
    <col min="11274" max="11276" width="7.28515625" style="108" customWidth="1"/>
    <col min="11277" max="11277" width="1.85546875" style="108" customWidth="1"/>
    <col min="11278" max="11280" width="7.28515625" style="108" customWidth="1"/>
    <col min="11281" max="11281" width="1.5703125" style="108" customWidth="1"/>
    <col min="11282" max="11284" width="7.28515625" style="108" customWidth="1"/>
    <col min="11285" max="11285" width="1.140625" style="108" customWidth="1"/>
    <col min="11286" max="11288" width="7.28515625" style="108" customWidth="1"/>
    <col min="11289" max="11289" width="1.42578125" style="108" customWidth="1"/>
    <col min="11290" max="11292" width="7.28515625" style="108" customWidth="1"/>
    <col min="11293" max="11520" width="11.42578125" style="108"/>
    <col min="11521" max="11521" width="17.7109375" style="108" customWidth="1"/>
    <col min="11522" max="11524" width="7.42578125" style="108" bestFit="1" customWidth="1"/>
    <col min="11525" max="11525" width="1.42578125" style="108" customWidth="1"/>
    <col min="11526" max="11528" width="7.28515625" style="108" customWidth="1"/>
    <col min="11529" max="11529" width="1.42578125" style="108" customWidth="1"/>
    <col min="11530" max="11532" width="7.28515625" style="108" customWidth="1"/>
    <col min="11533" max="11533" width="1.85546875" style="108" customWidth="1"/>
    <col min="11534" max="11536" width="7.28515625" style="108" customWidth="1"/>
    <col min="11537" max="11537" width="1.5703125" style="108" customWidth="1"/>
    <col min="11538" max="11540" width="7.28515625" style="108" customWidth="1"/>
    <col min="11541" max="11541" width="1.140625" style="108" customWidth="1"/>
    <col min="11542" max="11544" width="7.28515625" style="108" customWidth="1"/>
    <col min="11545" max="11545" width="1.42578125" style="108" customWidth="1"/>
    <col min="11546" max="11548" width="7.28515625" style="108" customWidth="1"/>
    <col min="11549" max="11776" width="11.42578125" style="108"/>
    <col min="11777" max="11777" width="17.7109375" style="108" customWidth="1"/>
    <col min="11778" max="11780" width="7.42578125" style="108" bestFit="1" customWidth="1"/>
    <col min="11781" max="11781" width="1.42578125" style="108" customWidth="1"/>
    <col min="11782" max="11784" width="7.28515625" style="108" customWidth="1"/>
    <col min="11785" max="11785" width="1.42578125" style="108" customWidth="1"/>
    <col min="11786" max="11788" width="7.28515625" style="108" customWidth="1"/>
    <col min="11789" max="11789" width="1.85546875" style="108" customWidth="1"/>
    <col min="11790" max="11792" width="7.28515625" style="108" customWidth="1"/>
    <col min="11793" max="11793" width="1.5703125" style="108" customWidth="1"/>
    <col min="11794" max="11796" width="7.28515625" style="108" customWidth="1"/>
    <col min="11797" max="11797" width="1.140625" style="108" customWidth="1"/>
    <col min="11798" max="11800" width="7.28515625" style="108" customWidth="1"/>
    <col min="11801" max="11801" width="1.42578125" style="108" customWidth="1"/>
    <col min="11802" max="11804" width="7.28515625" style="108" customWidth="1"/>
    <col min="11805" max="12032" width="11.42578125" style="108"/>
    <col min="12033" max="12033" width="17.7109375" style="108" customWidth="1"/>
    <col min="12034" max="12036" width="7.42578125" style="108" bestFit="1" customWidth="1"/>
    <col min="12037" max="12037" width="1.42578125" style="108" customWidth="1"/>
    <col min="12038" max="12040" width="7.28515625" style="108" customWidth="1"/>
    <col min="12041" max="12041" width="1.42578125" style="108" customWidth="1"/>
    <col min="12042" max="12044" width="7.28515625" style="108" customWidth="1"/>
    <col min="12045" max="12045" width="1.85546875" style="108" customWidth="1"/>
    <col min="12046" max="12048" width="7.28515625" style="108" customWidth="1"/>
    <col min="12049" max="12049" width="1.5703125" style="108" customWidth="1"/>
    <col min="12050" max="12052" width="7.28515625" style="108" customWidth="1"/>
    <col min="12053" max="12053" width="1.140625" style="108" customWidth="1"/>
    <col min="12054" max="12056" width="7.28515625" style="108" customWidth="1"/>
    <col min="12057" max="12057" width="1.42578125" style="108" customWidth="1"/>
    <col min="12058" max="12060" width="7.28515625" style="108" customWidth="1"/>
    <col min="12061" max="12288" width="11.42578125" style="108"/>
    <col min="12289" max="12289" width="17.7109375" style="108" customWidth="1"/>
    <col min="12290" max="12292" width="7.42578125" style="108" bestFit="1" customWidth="1"/>
    <col min="12293" max="12293" width="1.42578125" style="108" customWidth="1"/>
    <col min="12294" max="12296" width="7.28515625" style="108" customWidth="1"/>
    <col min="12297" max="12297" width="1.42578125" style="108" customWidth="1"/>
    <col min="12298" max="12300" width="7.28515625" style="108" customWidth="1"/>
    <col min="12301" max="12301" width="1.85546875" style="108" customWidth="1"/>
    <col min="12302" max="12304" width="7.28515625" style="108" customWidth="1"/>
    <col min="12305" max="12305" width="1.5703125" style="108" customWidth="1"/>
    <col min="12306" max="12308" width="7.28515625" style="108" customWidth="1"/>
    <col min="12309" max="12309" width="1.140625" style="108" customWidth="1"/>
    <col min="12310" max="12312" width="7.28515625" style="108" customWidth="1"/>
    <col min="12313" max="12313" width="1.42578125" style="108" customWidth="1"/>
    <col min="12314" max="12316" width="7.28515625" style="108" customWidth="1"/>
    <col min="12317" max="12544" width="11.42578125" style="108"/>
    <col min="12545" max="12545" width="17.7109375" style="108" customWidth="1"/>
    <col min="12546" max="12548" width="7.42578125" style="108" bestFit="1" customWidth="1"/>
    <col min="12549" max="12549" width="1.42578125" style="108" customWidth="1"/>
    <col min="12550" max="12552" width="7.28515625" style="108" customWidth="1"/>
    <col min="12553" max="12553" width="1.42578125" style="108" customWidth="1"/>
    <col min="12554" max="12556" width="7.28515625" style="108" customWidth="1"/>
    <col min="12557" max="12557" width="1.85546875" style="108" customWidth="1"/>
    <col min="12558" max="12560" width="7.28515625" style="108" customWidth="1"/>
    <col min="12561" max="12561" width="1.5703125" style="108" customWidth="1"/>
    <col min="12562" max="12564" width="7.28515625" style="108" customWidth="1"/>
    <col min="12565" max="12565" width="1.140625" style="108" customWidth="1"/>
    <col min="12566" max="12568" width="7.28515625" style="108" customWidth="1"/>
    <col min="12569" max="12569" width="1.42578125" style="108" customWidth="1"/>
    <col min="12570" max="12572" width="7.28515625" style="108" customWidth="1"/>
    <col min="12573" max="12800" width="11.42578125" style="108"/>
    <col min="12801" max="12801" width="17.7109375" style="108" customWidth="1"/>
    <col min="12802" max="12804" width="7.42578125" style="108" bestFit="1" customWidth="1"/>
    <col min="12805" max="12805" width="1.42578125" style="108" customWidth="1"/>
    <col min="12806" max="12808" width="7.28515625" style="108" customWidth="1"/>
    <col min="12809" max="12809" width="1.42578125" style="108" customWidth="1"/>
    <col min="12810" max="12812" width="7.28515625" style="108" customWidth="1"/>
    <col min="12813" max="12813" width="1.85546875" style="108" customWidth="1"/>
    <col min="12814" max="12816" width="7.28515625" style="108" customWidth="1"/>
    <col min="12817" max="12817" width="1.5703125" style="108" customWidth="1"/>
    <col min="12818" max="12820" width="7.28515625" style="108" customWidth="1"/>
    <col min="12821" max="12821" width="1.140625" style="108" customWidth="1"/>
    <col min="12822" max="12824" width="7.28515625" style="108" customWidth="1"/>
    <col min="12825" max="12825" width="1.42578125" style="108" customWidth="1"/>
    <col min="12826" max="12828" width="7.28515625" style="108" customWidth="1"/>
    <col min="12829" max="13056" width="11.42578125" style="108"/>
    <col min="13057" max="13057" width="17.7109375" style="108" customWidth="1"/>
    <col min="13058" max="13060" width="7.42578125" style="108" bestFit="1" customWidth="1"/>
    <col min="13061" max="13061" width="1.42578125" style="108" customWidth="1"/>
    <col min="13062" max="13064" width="7.28515625" style="108" customWidth="1"/>
    <col min="13065" max="13065" width="1.42578125" style="108" customWidth="1"/>
    <col min="13066" max="13068" width="7.28515625" style="108" customWidth="1"/>
    <col min="13069" max="13069" width="1.85546875" style="108" customWidth="1"/>
    <col min="13070" max="13072" width="7.28515625" style="108" customWidth="1"/>
    <col min="13073" max="13073" width="1.5703125" style="108" customWidth="1"/>
    <col min="13074" max="13076" width="7.28515625" style="108" customWidth="1"/>
    <col min="13077" max="13077" width="1.140625" style="108" customWidth="1"/>
    <col min="13078" max="13080" width="7.28515625" style="108" customWidth="1"/>
    <col min="13081" max="13081" width="1.42578125" style="108" customWidth="1"/>
    <col min="13082" max="13084" width="7.28515625" style="108" customWidth="1"/>
    <col min="13085" max="13312" width="11.42578125" style="108"/>
    <col min="13313" max="13313" width="17.7109375" style="108" customWidth="1"/>
    <col min="13314" max="13316" width="7.42578125" style="108" bestFit="1" customWidth="1"/>
    <col min="13317" max="13317" width="1.42578125" style="108" customWidth="1"/>
    <col min="13318" max="13320" width="7.28515625" style="108" customWidth="1"/>
    <col min="13321" max="13321" width="1.42578125" style="108" customWidth="1"/>
    <col min="13322" max="13324" width="7.28515625" style="108" customWidth="1"/>
    <col min="13325" max="13325" width="1.85546875" style="108" customWidth="1"/>
    <col min="13326" max="13328" width="7.28515625" style="108" customWidth="1"/>
    <col min="13329" max="13329" width="1.5703125" style="108" customWidth="1"/>
    <col min="13330" max="13332" width="7.28515625" style="108" customWidth="1"/>
    <col min="13333" max="13333" width="1.140625" style="108" customWidth="1"/>
    <col min="13334" max="13336" width="7.28515625" style="108" customWidth="1"/>
    <col min="13337" max="13337" width="1.42578125" style="108" customWidth="1"/>
    <col min="13338" max="13340" width="7.28515625" style="108" customWidth="1"/>
    <col min="13341" max="13568" width="11.42578125" style="108"/>
    <col min="13569" max="13569" width="17.7109375" style="108" customWidth="1"/>
    <col min="13570" max="13572" width="7.42578125" style="108" bestFit="1" customWidth="1"/>
    <col min="13573" max="13573" width="1.42578125" style="108" customWidth="1"/>
    <col min="13574" max="13576" width="7.28515625" style="108" customWidth="1"/>
    <col min="13577" max="13577" width="1.42578125" style="108" customWidth="1"/>
    <col min="13578" max="13580" width="7.28515625" style="108" customWidth="1"/>
    <col min="13581" max="13581" width="1.85546875" style="108" customWidth="1"/>
    <col min="13582" max="13584" width="7.28515625" style="108" customWidth="1"/>
    <col min="13585" max="13585" width="1.5703125" style="108" customWidth="1"/>
    <col min="13586" max="13588" width="7.28515625" style="108" customWidth="1"/>
    <col min="13589" max="13589" width="1.140625" style="108" customWidth="1"/>
    <col min="13590" max="13592" width="7.28515625" style="108" customWidth="1"/>
    <col min="13593" max="13593" width="1.42578125" style="108" customWidth="1"/>
    <col min="13594" max="13596" width="7.28515625" style="108" customWidth="1"/>
    <col min="13597" max="13824" width="11.42578125" style="108"/>
    <col min="13825" max="13825" width="17.7109375" style="108" customWidth="1"/>
    <col min="13826" max="13828" width="7.42578125" style="108" bestFit="1" customWidth="1"/>
    <col min="13829" max="13829" width="1.42578125" style="108" customWidth="1"/>
    <col min="13830" max="13832" width="7.28515625" style="108" customWidth="1"/>
    <col min="13833" max="13833" width="1.42578125" style="108" customWidth="1"/>
    <col min="13834" max="13836" width="7.28515625" style="108" customWidth="1"/>
    <col min="13837" max="13837" width="1.85546875" style="108" customWidth="1"/>
    <col min="13838" max="13840" width="7.28515625" style="108" customWidth="1"/>
    <col min="13841" max="13841" width="1.5703125" style="108" customWidth="1"/>
    <col min="13842" max="13844" width="7.28515625" style="108" customWidth="1"/>
    <col min="13845" max="13845" width="1.140625" style="108" customWidth="1"/>
    <col min="13846" max="13848" width="7.28515625" style="108" customWidth="1"/>
    <col min="13849" max="13849" width="1.42578125" style="108" customWidth="1"/>
    <col min="13850" max="13852" width="7.28515625" style="108" customWidth="1"/>
    <col min="13853" max="14080" width="11.42578125" style="108"/>
    <col min="14081" max="14081" width="17.7109375" style="108" customWidth="1"/>
    <col min="14082" max="14084" width="7.42578125" style="108" bestFit="1" customWidth="1"/>
    <col min="14085" max="14085" width="1.42578125" style="108" customWidth="1"/>
    <col min="14086" max="14088" width="7.28515625" style="108" customWidth="1"/>
    <col min="14089" max="14089" width="1.42578125" style="108" customWidth="1"/>
    <col min="14090" max="14092" width="7.28515625" style="108" customWidth="1"/>
    <col min="14093" max="14093" width="1.85546875" style="108" customWidth="1"/>
    <col min="14094" max="14096" width="7.28515625" style="108" customWidth="1"/>
    <col min="14097" max="14097" width="1.5703125" style="108" customWidth="1"/>
    <col min="14098" max="14100" width="7.28515625" style="108" customWidth="1"/>
    <col min="14101" max="14101" width="1.140625" style="108" customWidth="1"/>
    <col min="14102" max="14104" width="7.28515625" style="108" customWidth="1"/>
    <col min="14105" max="14105" width="1.42578125" style="108" customWidth="1"/>
    <col min="14106" max="14108" width="7.28515625" style="108" customWidth="1"/>
    <col min="14109" max="14336" width="11.42578125" style="108"/>
    <col min="14337" max="14337" width="17.7109375" style="108" customWidth="1"/>
    <col min="14338" max="14340" width="7.42578125" style="108" bestFit="1" customWidth="1"/>
    <col min="14341" max="14341" width="1.42578125" style="108" customWidth="1"/>
    <col min="14342" max="14344" width="7.28515625" style="108" customWidth="1"/>
    <col min="14345" max="14345" width="1.42578125" style="108" customWidth="1"/>
    <col min="14346" max="14348" width="7.28515625" style="108" customWidth="1"/>
    <col min="14349" max="14349" width="1.85546875" style="108" customWidth="1"/>
    <col min="14350" max="14352" width="7.28515625" style="108" customWidth="1"/>
    <col min="14353" max="14353" width="1.5703125" style="108" customWidth="1"/>
    <col min="14354" max="14356" width="7.28515625" style="108" customWidth="1"/>
    <col min="14357" max="14357" width="1.140625" style="108" customWidth="1"/>
    <col min="14358" max="14360" width="7.28515625" style="108" customWidth="1"/>
    <col min="14361" max="14361" width="1.42578125" style="108" customWidth="1"/>
    <col min="14362" max="14364" width="7.28515625" style="108" customWidth="1"/>
    <col min="14365" max="14592" width="11.42578125" style="108"/>
    <col min="14593" max="14593" width="17.7109375" style="108" customWidth="1"/>
    <col min="14594" max="14596" width="7.42578125" style="108" bestFit="1" customWidth="1"/>
    <col min="14597" max="14597" width="1.42578125" style="108" customWidth="1"/>
    <col min="14598" max="14600" width="7.28515625" style="108" customWidth="1"/>
    <col min="14601" max="14601" width="1.42578125" style="108" customWidth="1"/>
    <col min="14602" max="14604" width="7.28515625" style="108" customWidth="1"/>
    <col min="14605" max="14605" width="1.85546875" style="108" customWidth="1"/>
    <col min="14606" max="14608" width="7.28515625" style="108" customWidth="1"/>
    <col min="14609" max="14609" width="1.5703125" style="108" customWidth="1"/>
    <col min="14610" max="14612" width="7.28515625" style="108" customWidth="1"/>
    <col min="14613" max="14613" width="1.140625" style="108" customWidth="1"/>
    <col min="14614" max="14616" width="7.28515625" style="108" customWidth="1"/>
    <col min="14617" max="14617" width="1.42578125" style="108" customWidth="1"/>
    <col min="14618" max="14620" width="7.28515625" style="108" customWidth="1"/>
    <col min="14621" max="14848" width="11.42578125" style="108"/>
    <col min="14849" max="14849" width="17.7109375" style="108" customWidth="1"/>
    <col min="14850" max="14852" width="7.42578125" style="108" bestFit="1" customWidth="1"/>
    <col min="14853" max="14853" width="1.42578125" style="108" customWidth="1"/>
    <col min="14854" max="14856" width="7.28515625" style="108" customWidth="1"/>
    <col min="14857" max="14857" width="1.42578125" style="108" customWidth="1"/>
    <col min="14858" max="14860" width="7.28515625" style="108" customWidth="1"/>
    <col min="14861" max="14861" width="1.85546875" style="108" customWidth="1"/>
    <col min="14862" max="14864" width="7.28515625" style="108" customWidth="1"/>
    <col min="14865" max="14865" width="1.5703125" style="108" customWidth="1"/>
    <col min="14866" max="14868" width="7.28515625" style="108" customWidth="1"/>
    <col min="14869" max="14869" width="1.140625" style="108" customWidth="1"/>
    <col min="14870" max="14872" width="7.28515625" style="108" customWidth="1"/>
    <col min="14873" max="14873" width="1.42578125" style="108" customWidth="1"/>
    <col min="14874" max="14876" width="7.28515625" style="108" customWidth="1"/>
    <col min="14877" max="15104" width="11.42578125" style="108"/>
    <col min="15105" max="15105" width="17.7109375" style="108" customWidth="1"/>
    <col min="15106" max="15108" width="7.42578125" style="108" bestFit="1" customWidth="1"/>
    <col min="15109" max="15109" width="1.42578125" style="108" customWidth="1"/>
    <col min="15110" max="15112" width="7.28515625" style="108" customWidth="1"/>
    <col min="15113" max="15113" width="1.42578125" style="108" customWidth="1"/>
    <col min="15114" max="15116" width="7.28515625" style="108" customWidth="1"/>
    <col min="15117" max="15117" width="1.85546875" style="108" customWidth="1"/>
    <col min="15118" max="15120" width="7.28515625" style="108" customWidth="1"/>
    <col min="15121" max="15121" width="1.5703125" style="108" customWidth="1"/>
    <col min="15122" max="15124" width="7.28515625" style="108" customWidth="1"/>
    <col min="15125" max="15125" width="1.140625" style="108" customWidth="1"/>
    <col min="15126" max="15128" width="7.28515625" style="108" customWidth="1"/>
    <col min="15129" max="15129" width="1.42578125" style="108" customWidth="1"/>
    <col min="15130" max="15132" width="7.28515625" style="108" customWidth="1"/>
    <col min="15133" max="15360" width="11.42578125" style="108"/>
    <col min="15361" max="15361" width="17.7109375" style="108" customWidth="1"/>
    <col min="15362" max="15364" width="7.42578125" style="108" bestFit="1" customWidth="1"/>
    <col min="15365" max="15365" width="1.42578125" style="108" customWidth="1"/>
    <col min="15366" max="15368" width="7.28515625" style="108" customWidth="1"/>
    <col min="15369" max="15369" width="1.42578125" style="108" customWidth="1"/>
    <col min="15370" max="15372" width="7.28515625" style="108" customWidth="1"/>
    <col min="15373" max="15373" width="1.85546875" style="108" customWidth="1"/>
    <col min="15374" max="15376" width="7.28515625" style="108" customWidth="1"/>
    <col min="15377" max="15377" width="1.5703125" style="108" customWidth="1"/>
    <col min="15378" max="15380" width="7.28515625" style="108" customWidth="1"/>
    <col min="15381" max="15381" width="1.140625" style="108" customWidth="1"/>
    <col min="15382" max="15384" width="7.28515625" style="108" customWidth="1"/>
    <col min="15385" max="15385" width="1.42578125" style="108" customWidth="1"/>
    <col min="15386" max="15388" width="7.28515625" style="108" customWidth="1"/>
    <col min="15389" max="15616" width="11.42578125" style="108"/>
    <col min="15617" max="15617" width="17.7109375" style="108" customWidth="1"/>
    <col min="15618" max="15620" width="7.42578125" style="108" bestFit="1" customWidth="1"/>
    <col min="15621" max="15621" width="1.42578125" style="108" customWidth="1"/>
    <col min="15622" max="15624" width="7.28515625" style="108" customWidth="1"/>
    <col min="15625" max="15625" width="1.42578125" style="108" customWidth="1"/>
    <col min="15626" max="15628" width="7.28515625" style="108" customWidth="1"/>
    <col min="15629" max="15629" width="1.85546875" style="108" customWidth="1"/>
    <col min="15630" max="15632" width="7.28515625" style="108" customWidth="1"/>
    <col min="15633" max="15633" width="1.5703125" style="108" customWidth="1"/>
    <col min="15634" max="15636" width="7.28515625" style="108" customWidth="1"/>
    <col min="15637" max="15637" width="1.140625" style="108" customWidth="1"/>
    <col min="15638" max="15640" width="7.28515625" style="108" customWidth="1"/>
    <col min="15641" max="15641" width="1.42578125" style="108" customWidth="1"/>
    <col min="15642" max="15644" width="7.28515625" style="108" customWidth="1"/>
    <col min="15645" max="15872" width="11.42578125" style="108"/>
    <col min="15873" max="15873" width="17.7109375" style="108" customWidth="1"/>
    <col min="15874" max="15876" width="7.42578125" style="108" bestFit="1" customWidth="1"/>
    <col min="15877" max="15877" width="1.42578125" style="108" customWidth="1"/>
    <col min="15878" max="15880" width="7.28515625" style="108" customWidth="1"/>
    <col min="15881" max="15881" width="1.42578125" style="108" customWidth="1"/>
    <col min="15882" max="15884" width="7.28515625" style="108" customWidth="1"/>
    <col min="15885" max="15885" width="1.85546875" style="108" customWidth="1"/>
    <col min="15886" max="15888" width="7.28515625" style="108" customWidth="1"/>
    <col min="15889" max="15889" width="1.5703125" style="108" customWidth="1"/>
    <col min="15890" max="15892" width="7.28515625" style="108" customWidth="1"/>
    <col min="15893" max="15893" width="1.140625" style="108" customWidth="1"/>
    <col min="15894" max="15896" width="7.28515625" style="108" customWidth="1"/>
    <col min="15897" max="15897" width="1.42578125" style="108" customWidth="1"/>
    <col min="15898" max="15900" width="7.28515625" style="108" customWidth="1"/>
    <col min="15901" max="16128" width="11.42578125" style="108"/>
    <col min="16129" max="16129" width="17.7109375" style="108" customWidth="1"/>
    <col min="16130" max="16132" width="7.42578125" style="108" bestFit="1" customWidth="1"/>
    <col min="16133" max="16133" width="1.42578125" style="108" customWidth="1"/>
    <col min="16134" max="16136" width="7.28515625" style="108" customWidth="1"/>
    <col min="16137" max="16137" width="1.42578125" style="108" customWidth="1"/>
    <col min="16138" max="16140" width="7.28515625" style="108" customWidth="1"/>
    <col min="16141" max="16141" width="1.85546875" style="108" customWidth="1"/>
    <col min="16142" max="16144" width="7.28515625" style="108" customWidth="1"/>
    <col min="16145" max="16145" width="1.5703125" style="108" customWidth="1"/>
    <col min="16146" max="16148" width="7.28515625" style="108" customWidth="1"/>
    <col min="16149" max="16149" width="1.140625" style="108" customWidth="1"/>
    <col min="16150" max="16152" width="7.28515625" style="108" customWidth="1"/>
    <col min="16153" max="16153" width="1.42578125" style="108" customWidth="1"/>
    <col min="16154" max="16156" width="7.28515625" style="108" customWidth="1"/>
    <col min="16157" max="16384" width="11.42578125" style="108"/>
  </cols>
  <sheetData>
    <row r="1" spans="1:32" ht="15" customHeight="1" x14ac:dyDescent="0.2">
      <c r="A1" s="321" t="s">
        <v>328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D1" s="29"/>
      <c r="AE1" s="308" t="s">
        <v>356</v>
      </c>
      <c r="AF1" s="308"/>
    </row>
    <row r="2" spans="1:32" ht="15" customHeight="1" x14ac:dyDescent="0.2">
      <c r="A2" s="321" t="s">
        <v>339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D2" s="30"/>
      <c r="AE2" s="308"/>
      <c r="AF2" s="308"/>
    </row>
    <row r="3" spans="1:32" ht="15" customHeight="1" x14ac:dyDescent="0.25">
      <c r="A3" s="321" t="s">
        <v>254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</row>
    <row r="4" spans="1:32" ht="15" customHeight="1" x14ac:dyDescent="0.25">
      <c r="A4" s="321" t="s">
        <v>264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</row>
    <row r="5" spans="1:32" ht="15" customHeight="1" x14ac:dyDescent="0.25">
      <c r="A5" s="321" t="s">
        <v>248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</row>
    <row r="6" spans="1:32" ht="15" customHeight="1" x14ac:dyDescent="0.25">
      <c r="A6" s="321" t="s">
        <v>513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</row>
    <row r="7" spans="1:32" ht="15" customHeight="1" thickBot="1" x14ac:dyDescent="0.3">
      <c r="A7" s="122"/>
      <c r="B7" s="144"/>
      <c r="C7" s="122"/>
      <c r="D7" s="122"/>
      <c r="E7" s="122"/>
      <c r="F7" s="123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</row>
    <row r="8" spans="1:32" ht="15" customHeight="1" x14ac:dyDescent="0.25">
      <c r="A8" s="323" t="s">
        <v>260</v>
      </c>
      <c r="B8" s="316" t="s">
        <v>19</v>
      </c>
      <c r="C8" s="316"/>
      <c r="D8" s="316"/>
      <c r="E8" s="109"/>
      <c r="F8" s="316" t="s">
        <v>116</v>
      </c>
      <c r="G8" s="316"/>
      <c r="H8" s="316"/>
      <c r="I8" s="109"/>
      <c r="J8" s="316" t="s">
        <v>117</v>
      </c>
      <c r="K8" s="316"/>
      <c r="L8" s="316"/>
      <c r="M8" s="109"/>
      <c r="N8" s="316" t="s">
        <v>118</v>
      </c>
      <c r="O8" s="316"/>
      <c r="P8" s="316"/>
      <c r="Q8" s="109"/>
      <c r="R8" s="316" t="s">
        <v>119</v>
      </c>
      <c r="S8" s="316"/>
      <c r="T8" s="316"/>
      <c r="U8" s="109"/>
      <c r="V8" s="316" t="s">
        <v>120</v>
      </c>
      <c r="W8" s="316"/>
      <c r="X8" s="316"/>
      <c r="Y8" s="109"/>
      <c r="Z8" s="316" t="s">
        <v>121</v>
      </c>
      <c r="AA8" s="316"/>
      <c r="AB8" s="316"/>
    </row>
    <row r="9" spans="1:32" ht="15" customHeight="1" thickBot="1" x14ac:dyDescent="0.3">
      <c r="A9" s="324"/>
      <c r="B9" s="110" t="s">
        <v>70</v>
      </c>
      <c r="C9" s="110" t="s">
        <v>71</v>
      </c>
      <c r="D9" s="110" t="s">
        <v>72</v>
      </c>
      <c r="E9" s="111"/>
      <c r="F9" s="110" t="s">
        <v>70</v>
      </c>
      <c r="G9" s="110" t="s">
        <v>71</v>
      </c>
      <c r="H9" s="110" t="s">
        <v>72</v>
      </c>
      <c r="I9" s="111"/>
      <c r="J9" s="110" t="s">
        <v>70</v>
      </c>
      <c r="K9" s="110" t="s">
        <v>71</v>
      </c>
      <c r="L9" s="110" t="s">
        <v>72</v>
      </c>
      <c r="M9" s="111"/>
      <c r="N9" s="110" t="s">
        <v>70</v>
      </c>
      <c r="O9" s="110" t="s">
        <v>71</v>
      </c>
      <c r="P9" s="110" t="s">
        <v>72</v>
      </c>
      <c r="Q9" s="111"/>
      <c r="R9" s="110" t="s">
        <v>70</v>
      </c>
      <c r="S9" s="110" t="s">
        <v>71</v>
      </c>
      <c r="T9" s="110" t="s">
        <v>72</v>
      </c>
      <c r="U9" s="111"/>
      <c r="V9" s="110" t="s">
        <v>70</v>
      </c>
      <c r="W9" s="110" t="s">
        <v>71</v>
      </c>
      <c r="X9" s="110" t="s">
        <v>72</v>
      </c>
      <c r="Y9" s="111"/>
      <c r="Z9" s="110" t="s">
        <v>70</v>
      </c>
      <c r="AA9" s="110" t="s">
        <v>71</v>
      </c>
      <c r="AB9" s="110" t="s">
        <v>72</v>
      </c>
    </row>
    <row r="10" spans="1:32" ht="15" customHeight="1" x14ac:dyDescent="0.25">
      <c r="A10" s="127"/>
      <c r="B10" s="113"/>
      <c r="C10" s="113"/>
      <c r="D10" s="113"/>
      <c r="E10" s="114"/>
      <c r="F10" s="113"/>
      <c r="G10" s="113"/>
      <c r="H10" s="113"/>
      <c r="I10" s="114"/>
      <c r="J10" s="113"/>
      <c r="K10" s="113"/>
      <c r="L10" s="113"/>
      <c r="M10" s="114"/>
      <c r="N10" s="113"/>
      <c r="O10" s="113"/>
      <c r="P10" s="113"/>
      <c r="Q10" s="114"/>
      <c r="R10" s="113"/>
      <c r="S10" s="113"/>
      <c r="T10" s="113"/>
      <c r="U10" s="114"/>
      <c r="V10" s="113"/>
      <c r="W10" s="113"/>
      <c r="X10" s="113"/>
      <c r="Y10" s="114"/>
      <c r="Z10" s="113"/>
      <c r="AA10" s="113"/>
      <c r="AB10" s="113"/>
    </row>
    <row r="11" spans="1:32" ht="15" customHeight="1" x14ac:dyDescent="0.25">
      <c r="A11" s="151" t="s">
        <v>262</v>
      </c>
      <c r="B11" s="153">
        <f>SUM(B13:B38)</f>
        <v>10957</v>
      </c>
      <c r="C11" s="153">
        <f>SUM(C13:C38)</f>
        <v>4058</v>
      </c>
      <c r="D11" s="153">
        <f>SUM(D13:D38)</f>
        <v>6899</v>
      </c>
      <c r="E11" s="153"/>
      <c r="F11" s="153" t="s">
        <v>61</v>
      </c>
      <c r="G11" s="153" t="s">
        <v>61</v>
      </c>
      <c r="H11" s="153" t="s">
        <v>61</v>
      </c>
      <c r="I11" s="153"/>
      <c r="J11" s="153" t="s">
        <v>61</v>
      </c>
      <c r="K11" s="153" t="s">
        <v>61</v>
      </c>
      <c r="L11" s="153" t="s">
        <v>61</v>
      </c>
      <c r="M11" s="153"/>
      <c r="N11" s="153" t="s">
        <v>61</v>
      </c>
      <c r="O11" s="153" t="s">
        <v>61</v>
      </c>
      <c r="P11" s="153" t="s">
        <v>61</v>
      </c>
      <c r="Q11" s="153"/>
      <c r="R11" s="153">
        <f>SUM(R13:R38)</f>
        <v>5007</v>
      </c>
      <c r="S11" s="153">
        <f>SUM(S13:S38)</f>
        <v>1900</v>
      </c>
      <c r="T11" s="153">
        <f>SUM(T13:T38)</f>
        <v>3107</v>
      </c>
      <c r="U11" s="153"/>
      <c r="V11" s="153">
        <f>SUM(V13:V38)</f>
        <v>3221</v>
      </c>
      <c r="W11" s="153">
        <f>SUM(W13:W38)</f>
        <v>1194</v>
      </c>
      <c r="X11" s="153">
        <f>SUM(X13:X38)</f>
        <v>2027</v>
      </c>
      <c r="Y11" s="153"/>
      <c r="Z11" s="153">
        <f>SUM(Z13:Z38)</f>
        <v>2729</v>
      </c>
      <c r="AA11" s="153">
        <f>SUM(AA13:AA38)</f>
        <v>964</v>
      </c>
      <c r="AB11" s="153">
        <f>SUM(AB13:AB38)</f>
        <v>1765</v>
      </c>
    </row>
    <row r="12" spans="1:32" ht="15" customHeight="1" x14ac:dyDescent="0.25">
      <c r="A12" s="108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32" ht="15" customHeight="1" x14ac:dyDescent="0.2">
      <c r="A13" s="108" t="s">
        <v>79</v>
      </c>
      <c r="B13" s="272">
        <v>282</v>
      </c>
      <c r="C13" s="272">
        <v>94</v>
      </c>
      <c r="D13" s="272">
        <v>188</v>
      </c>
      <c r="E13" s="272"/>
      <c r="F13" s="153" t="s">
        <v>61</v>
      </c>
      <c r="G13" s="153" t="s">
        <v>61</v>
      </c>
      <c r="H13" s="153" t="s">
        <v>61</v>
      </c>
      <c r="I13" s="153"/>
      <c r="J13" s="153" t="s">
        <v>61</v>
      </c>
      <c r="K13" s="153" t="s">
        <v>61</v>
      </c>
      <c r="L13" s="153" t="s">
        <v>61</v>
      </c>
      <c r="M13" s="153"/>
      <c r="N13" s="153" t="s">
        <v>61</v>
      </c>
      <c r="O13" s="153" t="s">
        <v>61</v>
      </c>
      <c r="P13" s="153" t="s">
        <v>61</v>
      </c>
      <c r="Q13" s="272"/>
      <c r="R13" s="272">
        <v>122</v>
      </c>
      <c r="S13" s="272">
        <v>41</v>
      </c>
      <c r="T13" s="272">
        <v>81</v>
      </c>
      <c r="U13" s="272"/>
      <c r="V13" s="272">
        <v>68</v>
      </c>
      <c r="W13" s="272">
        <v>23</v>
      </c>
      <c r="X13" s="272">
        <v>45</v>
      </c>
      <c r="Y13" s="272"/>
      <c r="Z13" s="272">
        <v>92</v>
      </c>
      <c r="AA13" s="272">
        <v>30</v>
      </c>
      <c r="AB13" s="272">
        <v>62</v>
      </c>
    </row>
    <row r="14" spans="1:32" ht="15" customHeight="1" x14ac:dyDescent="0.2">
      <c r="A14" s="108" t="s">
        <v>80</v>
      </c>
      <c r="B14" s="272">
        <v>369</v>
      </c>
      <c r="C14" s="272">
        <v>109</v>
      </c>
      <c r="D14" s="272">
        <v>260</v>
      </c>
      <c r="E14" s="272"/>
      <c r="F14" s="153" t="s">
        <v>61</v>
      </c>
      <c r="G14" s="153" t="s">
        <v>61</v>
      </c>
      <c r="H14" s="153" t="s">
        <v>61</v>
      </c>
      <c r="I14" s="153"/>
      <c r="J14" s="153" t="s">
        <v>61</v>
      </c>
      <c r="K14" s="153" t="s">
        <v>61</v>
      </c>
      <c r="L14" s="153" t="s">
        <v>61</v>
      </c>
      <c r="M14" s="153"/>
      <c r="N14" s="153" t="s">
        <v>61</v>
      </c>
      <c r="O14" s="153" t="s">
        <v>61</v>
      </c>
      <c r="P14" s="153" t="s">
        <v>61</v>
      </c>
      <c r="Q14" s="272"/>
      <c r="R14" s="272">
        <v>177</v>
      </c>
      <c r="S14" s="272">
        <v>46</v>
      </c>
      <c r="T14" s="272">
        <v>131</v>
      </c>
      <c r="U14" s="272"/>
      <c r="V14" s="272">
        <v>103</v>
      </c>
      <c r="W14" s="272">
        <v>32</v>
      </c>
      <c r="X14" s="272">
        <v>71</v>
      </c>
      <c r="Y14" s="272"/>
      <c r="Z14" s="272">
        <v>89</v>
      </c>
      <c r="AA14" s="272">
        <v>31</v>
      </c>
      <c r="AB14" s="272">
        <v>58</v>
      </c>
    </row>
    <row r="15" spans="1:32" ht="15" customHeight="1" x14ac:dyDescent="0.2">
      <c r="A15" s="108" t="s">
        <v>81</v>
      </c>
      <c r="B15" s="272">
        <v>132</v>
      </c>
      <c r="C15" s="272">
        <v>47</v>
      </c>
      <c r="D15" s="272">
        <v>85</v>
      </c>
      <c r="E15" s="272"/>
      <c r="F15" s="153" t="s">
        <v>61</v>
      </c>
      <c r="G15" s="153" t="s">
        <v>61</v>
      </c>
      <c r="H15" s="153" t="s">
        <v>61</v>
      </c>
      <c r="I15" s="153"/>
      <c r="J15" s="153" t="s">
        <v>61</v>
      </c>
      <c r="K15" s="153" t="s">
        <v>61</v>
      </c>
      <c r="L15" s="153" t="s">
        <v>61</v>
      </c>
      <c r="M15" s="153"/>
      <c r="N15" s="153" t="s">
        <v>61</v>
      </c>
      <c r="O15" s="153" t="s">
        <v>61</v>
      </c>
      <c r="P15" s="153" t="s">
        <v>61</v>
      </c>
      <c r="Q15" s="272"/>
      <c r="R15" s="272">
        <v>70</v>
      </c>
      <c r="S15" s="272">
        <v>25</v>
      </c>
      <c r="T15" s="272">
        <v>45</v>
      </c>
      <c r="U15" s="272"/>
      <c r="V15" s="272">
        <v>27</v>
      </c>
      <c r="W15" s="272">
        <v>12</v>
      </c>
      <c r="X15" s="272">
        <v>15</v>
      </c>
      <c r="Y15" s="272"/>
      <c r="Z15" s="272">
        <v>35</v>
      </c>
      <c r="AA15" s="272">
        <v>10</v>
      </c>
      <c r="AB15" s="272">
        <v>25</v>
      </c>
    </row>
    <row r="16" spans="1:32" ht="15" customHeight="1" x14ac:dyDescent="0.2">
      <c r="A16" s="108" t="s">
        <v>82</v>
      </c>
      <c r="B16" s="272">
        <v>829</v>
      </c>
      <c r="C16" s="272">
        <v>286</v>
      </c>
      <c r="D16" s="272">
        <v>543</v>
      </c>
      <c r="E16" s="272"/>
      <c r="F16" s="153" t="s">
        <v>61</v>
      </c>
      <c r="G16" s="153" t="s">
        <v>61</v>
      </c>
      <c r="H16" s="153" t="s">
        <v>61</v>
      </c>
      <c r="I16" s="153"/>
      <c r="J16" s="153" t="s">
        <v>61</v>
      </c>
      <c r="K16" s="153" t="s">
        <v>61</v>
      </c>
      <c r="L16" s="153" t="s">
        <v>61</v>
      </c>
      <c r="M16" s="153"/>
      <c r="N16" s="153" t="s">
        <v>61</v>
      </c>
      <c r="O16" s="153" t="s">
        <v>61</v>
      </c>
      <c r="P16" s="153" t="s">
        <v>61</v>
      </c>
      <c r="Q16" s="272"/>
      <c r="R16" s="272">
        <v>394</v>
      </c>
      <c r="S16" s="272">
        <v>134</v>
      </c>
      <c r="T16" s="272">
        <v>260</v>
      </c>
      <c r="U16" s="272"/>
      <c r="V16" s="272">
        <v>241</v>
      </c>
      <c r="W16" s="272">
        <v>84</v>
      </c>
      <c r="X16" s="272">
        <v>157</v>
      </c>
      <c r="Y16" s="272"/>
      <c r="Z16" s="272">
        <v>194</v>
      </c>
      <c r="AA16" s="272">
        <v>68</v>
      </c>
      <c r="AB16" s="272">
        <v>126</v>
      </c>
    </row>
    <row r="17" spans="1:28" ht="15" customHeight="1" x14ac:dyDescent="0.2">
      <c r="A17" s="108" t="s">
        <v>83</v>
      </c>
      <c r="B17" s="272">
        <v>130</v>
      </c>
      <c r="C17" s="272">
        <v>40</v>
      </c>
      <c r="D17" s="272">
        <v>90</v>
      </c>
      <c r="E17" s="272"/>
      <c r="F17" s="153" t="s">
        <v>61</v>
      </c>
      <c r="G17" s="153" t="s">
        <v>61</v>
      </c>
      <c r="H17" s="153" t="s">
        <v>61</v>
      </c>
      <c r="I17" s="153"/>
      <c r="J17" s="153" t="s">
        <v>61</v>
      </c>
      <c r="K17" s="153" t="s">
        <v>61</v>
      </c>
      <c r="L17" s="153" t="s">
        <v>61</v>
      </c>
      <c r="M17" s="153"/>
      <c r="N17" s="153" t="s">
        <v>61</v>
      </c>
      <c r="O17" s="153" t="s">
        <v>61</v>
      </c>
      <c r="P17" s="153" t="s">
        <v>61</v>
      </c>
      <c r="Q17" s="272"/>
      <c r="R17" s="272">
        <v>59</v>
      </c>
      <c r="S17" s="272">
        <v>23</v>
      </c>
      <c r="T17" s="272">
        <v>36</v>
      </c>
      <c r="U17" s="272"/>
      <c r="V17" s="272">
        <v>48</v>
      </c>
      <c r="W17" s="272">
        <v>11</v>
      </c>
      <c r="X17" s="272">
        <v>37</v>
      </c>
      <c r="Y17" s="272"/>
      <c r="Z17" s="272">
        <v>23</v>
      </c>
      <c r="AA17" s="272">
        <v>6</v>
      </c>
      <c r="AB17" s="272">
        <v>17</v>
      </c>
    </row>
    <row r="18" spans="1:28" ht="15" customHeight="1" x14ac:dyDescent="0.2">
      <c r="A18" s="108" t="s">
        <v>84</v>
      </c>
      <c r="B18" s="272">
        <v>343</v>
      </c>
      <c r="C18" s="272">
        <v>135</v>
      </c>
      <c r="D18" s="272">
        <v>208</v>
      </c>
      <c r="E18" s="272"/>
      <c r="F18" s="153" t="s">
        <v>61</v>
      </c>
      <c r="G18" s="153" t="s">
        <v>61</v>
      </c>
      <c r="H18" s="153" t="s">
        <v>61</v>
      </c>
      <c r="I18" s="153"/>
      <c r="J18" s="153" t="s">
        <v>61</v>
      </c>
      <c r="K18" s="153" t="s">
        <v>61</v>
      </c>
      <c r="L18" s="153" t="s">
        <v>61</v>
      </c>
      <c r="M18" s="153"/>
      <c r="N18" s="153" t="s">
        <v>61</v>
      </c>
      <c r="O18" s="153" t="s">
        <v>61</v>
      </c>
      <c r="P18" s="153" t="s">
        <v>61</v>
      </c>
      <c r="Q18" s="272"/>
      <c r="R18" s="272">
        <v>156</v>
      </c>
      <c r="S18" s="272">
        <v>58</v>
      </c>
      <c r="T18" s="272">
        <v>98</v>
      </c>
      <c r="U18" s="272"/>
      <c r="V18" s="272">
        <v>99</v>
      </c>
      <c r="W18" s="272">
        <v>39</v>
      </c>
      <c r="X18" s="272">
        <v>60</v>
      </c>
      <c r="Y18" s="272"/>
      <c r="Z18" s="272">
        <v>88</v>
      </c>
      <c r="AA18" s="272">
        <v>38</v>
      </c>
      <c r="AB18" s="272">
        <v>50</v>
      </c>
    </row>
    <row r="19" spans="1:28" ht="15" customHeight="1" x14ac:dyDescent="0.2">
      <c r="A19" s="108" t="s">
        <v>85</v>
      </c>
      <c r="B19" s="272">
        <v>172</v>
      </c>
      <c r="C19" s="272">
        <v>54</v>
      </c>
      <c r="D19" s="272">
        <v>118</v>
      </c>
      <c r="E19" s="272"/>
      <c r="F19" s="153" t="s">
        <v>61</v>
      </c>
      <c r="G19" s="153" t="s">
        <v>61</v>
      </c>
      <c r="H19" s="153" t="s">
        <v>61</v>
      </c>
      <c r="I19" s="153"/>
      <c r="J19" s="153" t="s">
        <v>61</v>
      </c>
      <c r="K19" s="153" t="s">
        <v>61</v>
      </c>
      <c r="L19" s="153" t="s">
        <v>61</v>
      </c>
      <c r="M19" s="153"/>
      <c r="N19" s="153" t="s">
        <v>61</v>
      </c>
      <c r="O19" s="153" t="s">
        <v>61</v>
      </c>
      <c r="P19" s="153" t="s">
        <v>61</v>
      </c>
      <c r="Q19" s="272"/>
      <c r="R19" s="272">
        <v>93</v>
      </c>
      <c r="S19" s="272">
        <v>33</v>
      </c>
      <c r="T19" s="272">
        <v>60</v>
      </c>
      <c r="U19" s="272"/>
      <c r="V19" s="272">
        <v>43</v>
      </c>
      <c r="W19" s="272">
        <v>12</v>
      </c>
      <c r="X19" s="272">
        <v>31</v>
      </c>
      <c r="Y19" s="272"/>
      <c r="Z19" s="272">
        <v>36</v>
      </c>
      <c r="AA19" s="272">
        <v>9</v>
      </c>
      <c r="AB19" s="272">
        <v>27</v>
      </c>
    </row>
    <row r="20" spans="1:28" ht="15" customHeight="1" x14ac:dyDescent="0.2">
      <c r="A20" s="108" t="s">
        <v>86</v>
      </c>
      <c r="B20" s="272">
        <v>1238</v>
      </c>
      <c r="C20" s="272">
        <v>605</v>
      </c>
      <c r="D20" s="272">
        <v>633</v>
      </c>
      <c r="E20" s="272"/>
      <c r="F20" s="153" t="s">
        <v>61</v>
      </c>
      <c r="G20" s="153" t="s">
        <v>61</v>
      </c>
      <c r="H20" s="153" t="s">
        <v>61</v>
      </c>
      <c r="I20" s="153"/>
      <c r="J20" s="153" t="s">
        <v>61</v>
      </c>
      <c r="K20" s="153" t="s">
        <v>61</v>
      </c>
      <c r="L20" s="153" t="s">
        <v>61</v>
      </c>
      <c r="M20" s="153"/>
      <c r="N20" s="153" t="s">
        <v>61</v>
      </c>
      <c r="O20" s="153" t="s">
        <v>61</v>
      </c>
      <c r="P20" s="153" t="s">
        <v>61</v>
      </c>
      <c r="Q20" s="272"/>
      <c r="R20" s="272">
        <v>557</v>
      </c>
      <c r="S20" s="272">
        <v>278</v>
      </c>
      <c r="T20" s="272">
        <v>279</v>
      </c>
      <c r="U20" s="272"/>
      <c r="V20" s="272">
        <v>358</v>
      </c>
      <c r="W20" s="272">
        <v>179</v>
      </c>
      <c r="X20" s="272">
        <v>179</v>
      </c>
      <c r="Y20" s="272"/>
      <c r="Z20" s="272">
        <v>323</v>
      </c>
      <c r="AA20" s="272">
        <v>148</v>
      </c>
      <c r="AB20" s="272">
        <v>175</v>
      </c>
    </row>
    <row r="21" spans="1:28" ht="15" customHeight="1" x14ac:dyDescent="0.2">
      <c r="A21" s="108" t="s">
        <v>87</v>
      </c>
      <c r="B21" s="272">
        <v>386</v>
      </c>
      <c r="C21" s="272">
        <v>153</v>
      </c>
      <c r="D21" s="272">
        <v>233</v>
      </c>
      <c r="E21" s="272"/>
      <c r="F21" s="153" t="s">
        <v>61</v>
      </c>
      <c r="G21" s="153" t="s">
        <v>61</v>
      </c>
      <c r="H21" s="153" t="s">
        <v>61</v>
      </c>
      <c r="I21" s="153"/>
      <c r="J21" s="153" t="s">
        <v>61</v>
      </c>
      <c r="K21" s="153" t="s">
        <v>61</v>
      </c>
      <c r="L21" s="153" t="s">
        <v>61</v>
      </c>
      <c r="M21" s="153"/>
      <c r="N21" s="153" t="s">
        <v>61</v>
      </c>
      <c r="O21" s="153" t="s">
        <v>61</v>
      </c>
      <c r="P21" s="153" t="s">
        <v>61</v>
      </c>
      <c r="Q21" s="272"/>
      <c r="R21" s="272">
        <v>161</v>
      </c>
      <c r="S21" s="272">
        <v>61</v>
      </c>
      <c r="T21" s="272">
        <v>100</v>
      </c>
      <c r="U21" s="272"/>
      <c r="V21" s="272">
        <v>112</v>
      </c>
      <c r="W21" s="272">
        <v>53</v>
      </c>
      <c r="X21" s="272">
        <v>59</v>
      </c>
      <c r="Y21" s="272"/>
      <c r="Z21" s="272">
        <v>113</v>
      </c>
      <c r="AA21" s="272">
        <v>39</v>
      </c>
      <c r="AB21" s="272">
        <v>74</v>
      </c>
    </row>
    <row r="22" spans="1:28" ht="15" customHeight="1" x14ac:dyDescent="0.2">
      <c r="A22" s="108" t="s">
        <v>88</v>
      </c>
      <c r="B22" s="272">
        <v>645</v>
      </c>
      <c r="C22" s="272">
        <v>182</v>
      </c>
      <c r="D22" s="272">
        <v>463</v>
      </c>
      <c r="E22" s="272"/>
      <c r="F22" s="153" t="s">
        <v>61</v>
      </c>
      <c r="G22" s="153" t="s">
        <v>61</v>
      </c>
      <c r="H22" s="153" t="s">
        <v>61</v>
      </c>
      <c r="I22" s="153"/>
      <c r="J22" s="153" t="s">
        <v>61</v>
      </c>
      <c r="K22" s="153" t="s">
        <v>61</v>
      </c>
      <c r="L22" s="153" t="s">
        <v>61</v>
      </c>
      <c r="M22" s="153"/>
      <c r="N22" s="153" t="s">
        <v>61</v>
      </c>
      <c r="O22" s="153" t="s">
        <v>61</v>
      </c>
      <c r="P22" s="153" t="s">
        <v>61</v>
      </c>
      <c r="Q22" s="272"/>
      <c r="R22" s="272">
        <v>295</v>
      </c>
      <c r="S22" s="272">
        <v>88</v>
      </c>
      <c r="T22" s="272">
        <v>207</v>
      </c>
      <c r="U22" s="272"/>
      <c r="V22" s="272">
        <v>190</v>
      </c>
      <c r="W22" s="272">
        <v>53</v>
      </c>
      <c r="X22" s="272">
        <v>137</v>
      </c>
      <c r="Y22" s="272"/>
      <c r="Z22" s="272">
        <v>160</v>
      </c>
      <c r="AA22" s="272">
        <v>41</v>
      </c>
      <c r="AB22" s="272">
        <v>119</v>
      </c>
    </row>
    <row r="23" spans="1:28" ht="15" customHeight="1" x14ac:dyDescent="0.2">
      <c r="A23" s="108" t="s">
        <v>169</v>
      </c>
      <c r="B23" s="272">
        <v>157</v>
      </c>
      <c r="C23" s="272">
        <v>40</v>
      </c>
      <c r="D23" s="272">
        <v>117</v>
      </c>
      <c r="E23" s="272"/>
      <c r="F23" s="153" t="s">
        <v>61</v>
      </c>
      <c r="G23" s="153" t="s">
        <v>61</v>
      </c>
      <c r="H23" s="153" t="s">
        <v>61</v>
      </c>
      <c r="I23" s="153"/>
      <c r="J23" s="153" t="s">
        <v>61</v>
      </c>
      <c r="K23" s="153" t="s">
        <v>61</v>
      </c>
      <c r="L23" s="153" t="s">
        <v>61</v>
      </c>
      <c r="M23" s="153"/>
      <c r="N23" s="153" t="s">
        <v>61</v>
      </c>
      <c r="O23" s="153" t="s">
        <v>61</v>
      </c>
      <c r="P23" s="153" t="s">
        <v>61</v>
      </c>
      <c r="Q23" s="272"/>
      <c r="R23" s="272">
        <v>71</v>
      </c>
      <c r="S23" s="272">
        <v>19</v>
      </c>
      <c r="T23" s="272">
        <v>52</v>
      </c>
      <c r="U23" s="272"/>
      <c r="V23" s="272">
        <v>42</v>
      </c>
      <c r="W23" s="272">
        <v>12</v>
      </c>
      <c r="X23" s="272">
        <v>30</v>
      </c>
      <c r="Y23" s="272"/>
      <c r="Z23" s="272">
        <v>44</v>
      </c>
      <c r="AA23" s="272">
        <v>9</v>
      </c>
      <c r="AB23" s="272">
        <v>35</v>
      </c>
    </row>
    <row r="24" spans="1:28" ht="15" customHeight="1" x14ac:dyDescent="0.2">
      <c r="A24" s="154" t="s">
        <v>90</v>
      </c>
      <c r="B24" s="272">
        <v>1201</v>
      </c>
      <c r="C24" s="272">
        <v>558</v>
      </c>
      <c r="D24" s="272">
        <v>643</v>
      </c>
      <c r="E24" s="272"/>
      <c r="F24" s="153" t="s">
        <v>61</v>
      </c>
      <c r="G24" s="153" t="s">
        <v>61</v>
      </c>
      <c r="H24" s="153" t="s">
        <v>61</v>
      </c>
      <c r="I24" s="153"/>
      <c r="J24" s="153" t="s">
        <v>61</v>
      </c>
      <c r="K24" s="153" t="s">
        <v>61</v>
      </c>
      <c r="L24" s="153" t="s">
        <v>61</v>
      </c>
      <c r="M24" s="153"/>
      <c r="N24" s="153" t="s">
        <v>61</v>
      </c>
      <c r="O24" s="153" t="s">
        <v>61</v>
      </c>
      <c r="P24" s="153" t="s">
        <v>61</v>
      </c>
      <c r="Q24" s="272"/>
      <c r="R24" s="272">
        <v>456</v>
      </c>
      <c r="S24" s="272">
        <v>228</v>
      </c>
      <c r="T24" s="272">
        <v>228</v>
      </c>
      <c r="U24" s="272"/>
      <c r="V24" s="272">
        <v>402</v>
      </c>
      <c r="W24" s="272">
        <v>177</v>
      </c>
      <c r="X24" s="272">
        <v>225</v>
      </c>
      <c r="Y24" s="272"/>
      <c r="Z24" s="272">
        <v>343</v>
      </c>
      <c r="AA24" s="272">
        <v>153</v>
      </c>
      <c r="AB24" s="272">
        <v>190</v>
      </c>
    </row>
    <row r="25" spans="1:28" ht="15" customHeight="1" x14ac:dyDescent="0.2">
      <c r="A25" s="108" t="s">
        <v>91</v>
      </c>
      <c r="B25" s="272">
        <v>52</v>
      </c>
      <c r="C25" s="272">
        <v>10</v>
      </c>
      <c r="D25" s="272">
        <v>42</v>
      </c>
      <c r="E25" s="272"/>
      <c r="F25" s="153" t="s">
        <v>61</v>
      </c>
      <c r="G25" s="153" t="s">
        <v>61</v>
      </c>
      <c r="H25" s="153" t="s">
        <v>61</v>
      </c>
      <c r="I25" s="153"/>
      <c r="J25" s="153" t="s">
        <v>61</v>
      </c>
      <c r="K25" s="153" t="s">
        <v>61</v>
      </c>
      <c r="L25" s="153" t="s">
        <v>61</v>
      </c>
      <c r="M25" s="153"/>
      <c r="N25" s="153" t="s">
        <v>61</v>
      </c>
      <c r="O25" s="153" t="s">
        <v>61</v>
      </c>
      <c r="P25" s="153" t="s">
        <v>61</v>
      </c>
      <c r="Q25" s="272"/>
      <c r="R25" s="272">
        <v>26</v>
      </c>
      <c r="S25" s="272">
        <v>8</v>
      </c>
      <c r="T25" s="272">
        <v>18</v>
      </c>
      <c r="U25" s="272"/>
      <c r="V25" s="272">
        <v>12</v>
      </c>
      <c r="W25" s="272">
        <v>0</v>
      </c>
      <c r="X25" s="272">
        <v>12</v>
      </c>
      <c r="Y25" s="272"/>
      <c r="Z25" s="272">
        <v>14</v>
      </c>
      <c r="AA25" s="272">
        <v>2</v>
      </c>
      <c r="AB25" s="272">
        <v>12</v>
      </c>
    </row>
    <row r="26" spans="1:28" ht="15" customHeight="1" x14ac:dyDescent="0.2">
      <c r="A26" s="108" t="s">
        <v>92</v>
      </c>
      <c r="B26" s="272">
        <v>321</v>
      </c>
      <c r="C26" s="272">
        <v>95</v>
      </c>
      <c r="D26" s="272">
        <v>226</v>
      </c>
      <c r="E26" s="272"/>
      <c r="F26" s="153" t="s">
        <v>61</v>
      </c>
      <c r="G26" s="153" t="s">
        <v>61</v>
      </c>
      <c r="H26" s="153" t="s">
        <v>61</v>
      </c>
      <c r="I26" s="153"/>
      <c r="J26" s="153" t="s">
        <v>61</v>
      </c>
      <c r="K26" s="153" t="s">
        <v>61</v>
      </c>
      <c r="L26" s="153" t="s">
        <v>61</v>
      </c>
      <c r="M26" s="153"/>
      <c r="N26" s="153" t="s">
        <v>61</v>
      </c>
      <c r="O26" s="153" t="s">
        <v>61</v>
      </c>
      <c r="P26" s="153" t="s">
        <v>61</v>
      </c>
      <c r="Q26" s="272"/>
      <c r="R26" s="272">
        <v>165</v>
      </c>
      <c r="S26" s="272">
        <v>58</v>
      </c>
      <c r="T26" s="272">
        <v>107</v>
      </c>
      <c r="U26" s="272"/>
      <c r="V26" s="272">
        <v>109</v>
      </c>
      <c r="W26" s="272">
        <v>33</v>
      </c>
      <c r="X26" s="272">
        <v>76</v>
      </c>
      <c r="Y26" s="272"/>
      <c r="Z26" s="272">
        <v>47</v>
      </c>
      <c r="AA26" s="272">
        <v>4</v>
      </c>
      <c r="AB26" s="272">
        <v>43</v>
      </c>
    </row>
    <row r="27" spans="1:28" ht="15" customHeight="1" x14ac:dyDescent="0.2">
      <c r="A27" s="108" t="s">
        <v>162</v>
      </c>
      <c r="B27" s="272">
        <v>135</v>
      </c>
      <c r="C27" s="272">
        <v>47</v>
      </c>
      <c r="D27" s="272">
        <v>88</v>
      </c>
      <c r="E27" s="272"/>
      <c r="F27" s="153" t="s">
        <v>61</v>
      </c>
      <c r="G27" s="153" t="s">
        <v>61</v>
      </c>
      <c r="H27" s="153" t="s">
        <v>61</v>
      </c>
      <c r="I27" s="153"/>
      <c r="J27" s="153" t="s">
        <v>61</v>
      </c>
      <c r="K27" s="153" t="s">
        <v>61</v>
      </c>
      <c r="L27" s="153" t="s">
        <v>61</v>
      </c>
      <c r="M27" s="153"/>
      <c r="N27" s="153" t="s">
        <v>61</v>
      </c>
      <c r="O27" s="153" t="s">
        <v>61</v>
      </c>
      <c r="P27" s="153" t="s">
        <v>61</v>
      </c>
      <c r="Q27" s="272"/>
      <c r="R27" s="272">
        <v>63</v>
      </c>
      <c r="S27" s="272">
        <v>23</v>
      </c>
      <c r="T27" s="272">
        <v>40</v>
      </c>
      <c r="U27" s="272"/>
      <c r="V27" s="272">
        <v>36</v>
      </c>
      <c r="W27" s="272">
        <v>12</v>
      </c>
      <c r="X27" s="272">
        <v>24</v>
      </c>
      <c r="Y27" s="272"/>
      <c r="Z27" s="272">
        <v>36</v>
      </c>
      <c r="AA27" s="272">
        <v>12</v>
      </c>
      <c r="AB27" s="272">
        <v>24</v>
      </c>
    </row>
    <row r="28" spans="1:28" ht="15" customHeight="1" x14ac:dyDescent="0.2">
      <c r="A28" s="108" t="s">
        <v>94</v>
      </c>
      <c r="B28" s="272">
        <v>181</v>
      </c>
      <c r="C28" s="272">
        <v>81</v>
      </c>
      <c r="D28" s="272">
        <v>100</v>
      </c>
      <c r="E28" s="272"/>
      <c r="F28" s="153" t="s">
        <v>61</v>
      </c>
      <c r="G28" s="153" t="s">
        <v>61</v>
      </c>
      <c r="H28" s="153" t="s">
        <v>61</v>
      </c>
      <c r="I28" s="153"/>
      <c r="J28" s="153" t="s">
        <v>61</v>
      </c>
      <c r="K28" s="153" t="s">
        <v>61</v>
      </c>
      <c r="L28" s="153" t="s">
        <v>61</v>
      </c>
      <c r="M28" s="153"/>
      <c r="N28" s="153" t="s">
        <v>61</v>
      </c>
      <c r="O28" s="153" t="s">
        <v>61</v>
      </c>
      <c r="P28" s="153" t="s">
        <v>61</v>
      </c>
      <c r="Q28" s="272"/>
      <c r="R28" s="272">
        <v>72</v>
      </c>
      <c r="S28" s="272">
        <v>34</v>
      </c>
      <c r="T28" s="272">
        <v>38</v>
      </c>
      <c r="U28" s="272"/>
      <c r="V28" s="272">
        <v>68</v>
      </c>
      <c r="W28" s="272">
        <v>27</v>
      </c>
      <c r="X28" s="272">
        <v>41</v>
      </c>
      <c r="Y28" s="272"/>
      <c r="Z28" s="272">
        <v>41</v>
      </c>
      <c r="AA28" s="272">
        <v>20</v>
      </c>
      <c r="AB28" s="272">
        <v>21</v>
      </c>
    </row>
    <row r="29" spans="1:28" ht="15" customHeight="1" x14ac:dyDescent="0.2">
      <c r="A29" s="108" t="s">
        <v>95</v>
      </c>
      <c r="B29" s="272">
        <v>618</v>
      </c>
      <c r="C29" s="272">
        <v>205</v>
      </c>
      <c r="D29" s="272">
        <v>413</v>
      </c>
      <c r="E29" s="272"/>
      <c r="F29" s="153" t="s">
        <v>61</v>
      </c>
      <c r="G29" s="153" t="s">
        <v>61</v>
      </c>
      <c r="H29" s="153" t="s">
        <v>61</v>
      </c>
      <c r="I29" s="153"/>
      <c r="J29" s="153" t="s">
        <v>61</v>
      </c>
      <c r="K29" s="153" t="s">
        <v>61</v>
      </c>
      <c r="L29" s="153" t="s">
        <v>61</v>
      </c>
      <c r="M29" s="153"/>
      <c r="N29" s="153" t="s">
        <v>61</v>
      </c>
      <c r="O29" s="153" t="s">
        <v>61</v>
      </c>
      <c r="P29" s="153" t="s">
        <v>61</v>
      </c>
      <c r="Q29" s="272"/>
      <c r="R29" s="272">
        <v>313</v>
      </c>
      <c r="S29" s="272">
        <v>104</v>
      </c>
      <c r="T29" s="272">
        <v>209</v>
      </c>
      <c r="U29" s="272"/>
      <c r="V29" s="272">
        <v>164</v>
      </c>
      <c r="W29" s="272">
        <v>53</v>
      </c>
      <c r="X29" s="272">
        <v>111</v>
      </c>
      <c r="Y29" s="272"/>
      <c r="Z29" s="272">
        <v>141</v>
      </c>
      <c r="AA29" s="272">
        <v>48</v>
      </c>
      <c r="AB29" s="272">
        <v>93</v>
      </c>
    </row>
    <row r="30" spans="1:28" ht="15" customHeight="1" x14ac:dyDescent="0.2">
      <c r="A30" s="108" t="s">
        <v>96</v>
      </c>
      <c r="B30" s="272">
        <v>705</v>
      </c>
      <c r="C30" s="272">
        <v>253</v>
      </c>
      <c r="D30" s="272">
        <v>452</v>
      </c>
      <c r="E30" s="272"/>
      <c r="F30" s="153" t="s">
        <v>61</v>
      </c>
      <c r="G30" s="153" t="s">
        <v>61</v>
      </c>
      <c r="H30" s="153" t="s">
        <v>61</v>
      </c>
      <c r="I30" s="153"/>
      <c r="J30" s="153" t="s">
        <v>61</v>
      </c>
      <c r="K30" s="153" t="s">
        <v>61</v>
      </c>
      <c r="L30" s="153" t="s">
        <v>61</v>
      </c>
      <c r="M30" s="153"/>
      <c r="N30" s="153" t="s">
        <v>61</v>
      </c>
      <c r="O30" s="153" t="s">
        <v>61</v>
      </c>
      <c r="P30" s="153" t="s">
        <v>61</v>
      </c>
      <c r="Q30" s="272"/>
      <c r="R30" s="272">
        <v>325</v>
      </c>
      <c r="S30" s="272">
        <v>116</v>
      </c>
      <c r="T30" s="272">
        <v>209</v>
      </c>
      <c r="U30" s="272"/>
      <c r="V30" s="272">
        <v>183</v>
      </c>
      <c r="W30" s="272">
        <v>66</v>
      </c>
      <c r="X30" s="272">
        <v>117</v>
      </c>
      <c r="Y30" s="272"/>
      <c r="Z30" s="272">
        <v>197</v>
      </c>
      <c r="AA30" s="272">
        <v>71</v>
      </c>
      <c r="AB30" s="272">
        <v>126</v>
      </c>
    </row>
    <row r="31" spans="1:28" ht="15" customHeight="1" x14ac:dyDescent="0.2">
      <c r="A31" s="108" t="s">
        <v>97</v>
      </c>
      <c r="B31" s="272">
        <v>300</v>
      </c>
      <c r="C31" s="272">
        <v>118</v>
      </c>
      <c r="D31" s="272">
        <v>182</v>
      </c>
      <c r="E31" s="272"/>
      <c r="F31" s="153" t="s">
        <v>61</v>
      </c>
      <c r="G31" s="153" t="s">
        <v>61</v>
      </c>
      <c r="H31" s="153" t="s">
        <v>61</v>
      </c>
      <c r="I31" s="153"/>
      <c r="J31" s="153" t="s">
        <v>61</v>
      </c>
      <c r="K31" s="153" t="s">
        <v>61</v>
      </c>
      <c r="L31" s="153" t="s">
        <v>61</v>
      </c>
      <c r="M31" s="153"/>
      <c r="N31" s="153" t="s">
        <v>61</v>
      </c>
      <c r="O31" s="153" t="s">
        <v>61</v>
      </c>
      <c r="P31" s="153" t="s">
        <v>61</v>
      </c>
      <c r="Q31" s="272"/>
      <c r="R31" s="272">
        <v>158</v>
      </c>
      <c r="S31" s="272">
        <v>60</v>
      </c>
      <c r="T31" s="272">
        <v>98</v>
      </c>
      <c r="U31" s="272"/>
      <c r="V31" s="272">
        <v>77</v>
      </c>
      <c r="W31" s="272">
        <v>32</v>
      </c>
      <c r="X31" s="272">
        <v>45</v>
      </c>
      <c r="Y31" s="272"/>
      <c r="Z31" s="272">
        <v>65</v>
      </c>
      <c r="AA31" s="272">
        <v>26</v>
      </c>
      <c r="AB31" s="272">
        <v>39</v>
      </c>
    </row>
    <row r="32" spans="1:28" ht="15" customHeight="1" x14ac:dyDescent="0.2">
      <c r="A32" s="108" t="s">
        <v>98</v>
      </c>
      <c r="B32" s="272">
        <v>313</v>
      </c>
      <c r="C32" s="272">
        <v>141</v>
      </c>
      <c r="D32" s="272">
        <v>172</v>
      </c>
      <c r="E32" s="272"/>
      <c r="F32" s="153" t="s">
        <v>61</v>
      </c>
      <c r="G32" s="153" t="s">
        <v>61</v>
      </c>
      <c r="H32" s="153" t="s">
        <v>61</v>
      </c>
      <c r="I32" s="153"/>
      <c r="J32" s="153" t="s">
        <v>61</v>
      </c>
      <c r="K32" s="153" t="s">
        <v>61</v>
      </c>
      <c r="L32" s="153" t="s">
        <v>61</v>
      </c>
      <c r="M32" s="153"/>
      <c r="N32" s="153" t="s">
        <v>61</v>
      </c>
      <c r="O32" s="153" t="s">
        <v>61</v>
      </c>
      <c r="P32" s="153" t="s">
        <v>61</v>
      </c>
      <c r="Q32" s="272"/>
      <c r="R32" s="272">
        <v>136</v>
      </c>
      <c r="S32" s="272">
        <v>63</v>
      </c>
      <c r="T32" s="272">
        <v>73</v>
      </c>
      <c r="U32" s="272"/>
      <c r="V32" s="272">
        <v>121</v>
      </c>
      <c r="W32" s="272">
        <v>54</v>
      </c>
      <c r="X32" s="272">
        <v>67</v>
      </c>
      <c r="Y32" s="272"/>
      <c r="Z32" s="272">
        <v>56</v>
      </c>
      <c r="AA32" s="272">
        <v>24</v>
      </c>
      <c r="AB32" s="272">
        <v>32</v>
      </c>
    </row>
    <row r="33" spans="1:28" ht="15" customHeight="1" x14ac:dyDescent="0.2">
      <c r="A33" s="108" t="s">
        <v>99</v>
      </c>
      <c r="B33" s="272">
        <v>481</v>
      </c>
      <c r="C33" s="272">
        <v>147</v>
      </c>
      <c r="D33" s="272">
        <v>334</v>
      </c>
      <c r="E33" s="272"/>
      <c r="F33" s="153" t="s">
        <v>61</v>
      </c>
      <c r="G33" s="153" t="s">
        <v>61</v>
      </c>
      <c r="H33" s="153" t="s">
        <v>61</v>
      </c>
      <c r="I33" s="153"/>
      <c r="J33" s="153" t="s">
        <v>61</v>
      </c>
      <c r="K33" s="153" t="s">
        <v>61</v>
      </c>
      <c r="L33" s="153" t="s">
        <v>61</v>
      </c>
      <c r="M33" s="153"/>
      <c r="N33" s="153" t="s">
        <v>61</v>
      </c>
      <c r="O33" s="153" t="s">
        <v>61</v>
      </c>
      <c r="P33" s="153" t="s">
        <v>61</v>
      </c>
      <c r="Q33" s="272"/>
      <c r="R33" s="272">
        <v>262</v>
      </c>
      <c r="S33" s="272">
        <v>77</v>
      </c>
      <c r="T33" s="272">
        <v>185</v>
      </c>
      <c r="U33" s="272"/>
      <c r="V33" s="272">
        <v>118</v>
      </c>
      <c r="W33" s="272">
        <v>37</v>
      </c>
      <c r="X33" s="272">
        <v>81</v>
      </c>
      <c r="Y33" s="272"/>
      <c r="Z33" s="272">
        <v>101</v>
      </c>
      <c r="AA33" s="272">
        <v>33</v>
      </c>
      <c r="AB33" s="272">
        <v>68</v>
      </c>
    </row>
    <row r="34" spans="1:28" ht="15" customHeight="1" x14ac:dyDescent="0.2">
      <c r="A34" s="108" t="s">
        <v>100</v>
      </c>
      <c r="B34" s="272">
        <v>368</v>
      </c>
      <c r="C34" s="272">
        <v>142</v>
      </c>
      <c r="D34" s="272">
        <v>226</v>
      </c>
      <c r="E34" s="272"/>
      <c r="F34" s="153" t="s">
        <v>61</v>
      </c>
      <c r="G34" s="153" t="s">
        <v>61</v>
      </c>
      <c r="H34" s="153" t="s">
        <v>61</v>
      </c>
      <c r="I34" s="153"/>
      <c r="J34" s="153" t="s">
        <v>61</v>
      </c>
      <c r="K34" s="153" t="s">
        <v>61</v>
      </c>
      <c r="L34" s="153" t="s">
        <v>61</v>
      </c>
      <c r="M34" s="153"/>
      <c r="N34" s="153" t="s">
        <v>61</v>
      </c>
      <c r="O34" s="153" t="s">
        <v>61</v>
      </c>
      <c r="P34" s="153" t="s">
        <v>61</v>
      </c>
      <c r="Q34" s="272"/>
      <c r="R34" s="272">
        <v>170</v>
      </c>
      <c r="S34" s="272">
        <v>70</v>
      </c>
      <c r="T34" s="272">
        <v>100</v>
      </c>
      <c r="U34" s="272"/>
      <c r="V34" s="272">
        <v>105</v>
      </c>
      <c r="W34" s="272">
        <v>42</v>
      </c>
      <c r="X34" s="272">
        <v>63</v>
      </c>
      <c r="Y34" s="272"/>
      <c r="Z34" s="272">
        <v>93</v>
      </c>
      <c r="AA34" s="272">
        <v>30</v>
      </c>
      <c r="AB34" s="272">
        <v>63</v>
      </c>
    </row>
    <row r="35" spans="1:28" ht="15" customHeight="1" x14ac:dyDescent="0.2">
      <c r="A35" s="108" t="s">
        <v>101</v>
      </c>
      <c r="B35" s="272">
        <v>586</v>
      </c>
      <c r="C35" s="272">
        <v>221</v>
      </c>
      <c r="D35" s="272">
        <v>365</v>
      </c>
      <c r="E35" s="272"/>
      <c r="F35" s="153" t="s">
        <v>61</v>
      </c>
      <c r="G35" s="153" t="s">
        <v>61</v>
      </c>
      <c r="H35" s="153" t="s">
        <v>61</v>
      </c>
      <c r="I35" s="153"/>
      <c r="J35" s="153" t="s">
        <v>61</v>
      </c>
      <c r="K35" s="153" t="s">
        <v>61</v>
      </c>
      <c r="L35" s="153" t="s">
        <v>61</v>
      </c>
      <c r="M35" s="153"/>
      <c r="N35" s="153" t="s">
        <v>61</v>
      </c>
      <c r="O35" s="153" t="s">
        <v>61</v>
      </c>
      <c r="P35" s="153" t="s">
        <v>61</v>
      </c>
      <c r="Q35" s="272"/>
      <c r="R35" s="272">
        <v>230</v>
      </c>
      <c r="S35" s="272">
        <v>112</v>
      </c>
      <c r="T35" s="272">
        <v>118</v>
      </c>
      <c r="U35" s="272"/>
      <c r="V35" s="272">
        <v>204</v>
      </c>
      <c r="W35" s="272">
        <v>74</v>
      </c>
      <c r="X35" s="272">
        <v>130</v>
      </c>
      <c r="Y35" s="272"/>
      <c r="Z35" s="272">
        <v>152</v>
      </c>
      <c r="AA35" s="272">
        <v>35</v>
      </c>
      <c r="AB35" s="272">
        <v>117</v>
      </c>
    </row>
    <row r="36" spans="1:28" ht="15" customHeight="1" x14ac:dyDescent="0.2">
      <c r="A36" s="108" t="s">
        <v>102</v>
      </c>
      <c r="B36" s="272">
        <v>200</v>
      </c>
      <c r="C36" s="272">
        <v>59</v>
      </c>
      <c r="D36" s="272">
        <v>141</v>
      </c>
      <c r="E36" s="272"/>
      <c r="F36" s="153" t="s">
        <v>61</v>
      </c>
      <c r="G36" s="153" t="s">
        <v>61</v>
      </c>
      <c r="H36" s="153" t="s">
        <v>61</v>
      </c>
      <c r="I36" s="153"/>
      <c r="J36" s="153" t="s">
        <v>61</v>
      </c>
      <c r="K36" s="153" t="s">
        <v>61</v>
      </c>
      <c r="L36" s="153" t="s">
        <v>61</v>
      </c>
      <c r="M36" s="153"/>
      <c r="N36" s="153" t="s">
        <v>61</v>
      </c>
      <c r="O36" s="153" t="s">
        <v>61</v>
      </c>
      <c r="P36" s="153" t="s">
        <v>61</v>
      </c>
      <c r="Q36" s="272"/>
      <c r="R36" s="272">
        <v>114</v>
      </c>
      <c r="S36" s="272">
        <v>35</v>
      </c>
      <c r="T36" s="272">
        <v>79</v>
      </c>
      <c r="U36" s="272"/>
      <c r="V36" s="272">
        <v>48</v>
      </c>
      <c r="W36" s="272">
        <v>15</v>
      </c>
      <c r="X36" s="272">
        <v>33</v>
      </c>
      <c r="Y36" s="272"/>
      <c r="Z36" s="272">
        <v>38</v>
      </c>
      <c r="AA36" s="272">
        <v>9</v>
      </c>
      <c r="AB36" s="272">
        <v>29</v>
      </c>
    </row>
    <row r="37" spans="1:28" ht="15" customHeight="1" x14ac:dyDescent="0.2">
      <c r="A37" s="108" t="s">
        <v>103</v>
      </c>
      <c r="B37" s="272">
        <v>669</v>
      </c>
      <c r="C37" s="272">
        <v>195</v>
      </c>
      <c r="D37" s="272">
        <v>474</v>
      </c>
      <c r="E37" s="272"/>
      <c r="F37" s="153" t="s">
        <v>61</v>
      </c>
      <c r="G37" s="153" t="s">
        <v>61</v>
      </c>
      <c r="H37" s="153" t="s">
        <v>61</v>
      </c>
      <c r="I37" s="153"/>
      <c r="J37" s="153" t="s">
        <v>61</v>
      </c>
      <c r="K37" s="153" t="s">
        <v>61</v>
      </c>
      <c r="L37" s="153" t="s">
        <v>61</v>
      </c>
      <c r="M37" s="153"/>
      <c r="N37" s="153" t="s">
        <v>61</v>
      </c>
      <c r="O37" s="153" t="s">
        <v>61</v>
      </c>
      <c r="P37" s="153" t="s">
        <v>61</v>
      </c>
      <c r="Q37" s="272"/>
      <c r="R37" s="272">
        <v>301</v>
      </c>
      <c r="S37" s="272">
        <v>87</v>
      </c>
      <c r="T37" s="272">
        <v>214</v>
      </c>
      <c r="U37" s="272"/>
      <c r="V37" s="272">
        <v>200</v>
      </c>
      <c r="W37" s="272">
        <v>53</v>
      </c>
      <c r="X37" s="272">
        <v>147</v>
      </c>
      <c r="Y37" s="272"/>
      <c r="Z37" s="272">
        <v>168</v>
      </c>
      <c r="AA37" s="272">
        <v>55</v>
      </c>
      <c r="AB37" s="272">
        <v>113</v>
      </c>
    </row>
    <row r="38" spans="1:28" ht="15" customHeight="1" thickBot="1" x14ac:dyDescent="0.25">
      <c r="A38" s="108" t="s">
        <v>104</v>
      </c>
      <c r="B38" s="272">
        <v>144</v>
      </c>
      <c r="C38" s="272">
        <v>41</v>
      </c>
      <c r="D38" s="272">
        <v>103</v>
      </c>
      <c r="E38" s="272"/>
      <c r="F38" s="153" t="s">
        <v>61</v>
      </c>
      <c r="G38" s="153" t="s">
        <v>61</v>
      </c>
      <c r="H38" s="153" t="s">
        <v>61</v>
      </c>
      <c r="I38" s="153"/>
      <c r="J38" s="153" t="s">
        <v>61</v>
      </c>
      <c r="K38" s="153" t="s">
        <v>61</v>
      </c>
      <c r="L38" s="153" t="s">
        <v>61</v>
      </c>
      <c r="M38" s="153"/>
      <c r="N38" s="153" t="s">
        <v>61</v>
      </c>
      <c r="O38" s="153" t="s">
        <v>61</v>
      </c>
      <c r="P38" s="153" t="s">
        <v>61</v>
      </c>
      <c r="Q38" s="272"/>
      <c r="R38" s="272">
        <v>61</v>
      </c>
      <c r="S38" s="272">
        <v>19</v>
      </c>
      <c r="T38" s="272">
        <v>42</v>
      </c>
      <c r="U38" s="272"/>
      <c r="V38" s="272">
        <v>43</v>
      </c>
      <c r="W38" s="272">
        <v>9</v>
      </c>
      <c r="X38" s="272">
        <v>34</v>
      </c>
      <c r="Y38" s="272"/>
      <c r="Z38" s="272">
        <v>40</v>
      </c>
      <c r="AA38" s="272">
        <v>13</v>
      </c>
      <c r="AB38" s="272">
        <v>27</v>
      </c>
    </row>
    <row r="39" spans="1:28" ht="15" customHeight="1" x14ac:dyDescent="0.25">
      <c r="A39" s="317" t="s">
        <v>256</v>
      </c>
      <c r="B39" s="317"/>
      <c r="C39" s="317"/>
      <c r="D39" s="317"/>
      <c r="E39" s="317"/>
      <c r="F39" s="317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</row>
    <row r="40" spans="1:28" ht="15" customHeight="1" x14ac:dyDescent="0.25">
      <c r="A40" s="318" t="s">
        <v>242</v>
      </c>
      <c r="B40" s="318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</row>
    <row r="41" spans="1:28" ht="15" customHeight="1" x14ac:dyDescent="0.25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</row>
    <row r="42" spans="1:28" ht="15" customHeight="1" x14ac:dyDescent="0.25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</row>
  </sheetData>
  <mergeCells count="17">
    <mergeCell ref="A40:AB40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39:AB39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85"/>
  <sheetViews>
    <sheetView topLeftCell="AD38" zoomScaleNormal="100" zoomScaleSheetLayoutView="100" workbookViewId="0">
      <selection activeCell="BG43" sqref="BG43:BH44"/>
    </sheetView>
  </sheetViews>
  <sheetFormatPr baseColWidth="10" defaultRowHeight="15" customHeight="1" x14ac:dyDescent="0.25"/>
  <cols>
    <col min="1" max="1" width="16.28515625" style="124" customWidth="1"/>
    <col min="2" max="4" width="8.7109375" style="124" bestFit="1" customWidth="1"/>
    <col min="5" max="5" width="1.42578125" style="124" customWidth="1"/>
    <col min="6" max="8" width="7.5703125" style="124" bestFit="1" customWidth="1"/>
    <col min="9" max="9" width="1.42578125" style="124" customWidth="1"/>
    <col min="10" max="12" width="7.5703125" style="124" bestFit="1" customWidth="1"/>
    <col min="13" max="13" width="1.42578125" style="124" customWidth="1"/>
    <col min="14" max="16" width="7.5703125" style="124" bestFit="1" customWidth="1"/>
    <col min="17" max="17" width="1.42578125" style="124" customWidth="1"/>
    <col min="18" max="20" width="7.5703125" style="124" bestFit="1" customWidth="1"/>
    <col min="21" max="21" width="1.42578125" style="124" customWidth="1"/>
    <col min="22" max="24" width="7.5703125" style="124" bestFit="1" customWidth="1"/>
    <col min="25" max="25" width="1.42578125" style="124" customWidth="1"/>
    <col min="26" max="28" width="6.28515625" style="124" bestFit="1" customWidth="1"/>
    <col min="29" max="29" width="4.7109375" style="124" customWidth="1"/>
    <col min="30" max="30" width="16.28515625" style="124" customWidth="1"/>
    <col min="31" max="31" width="9.85546875" style="124" bestFit="1" customWidth="1"/>
    <col min="32" max="33" width="8.7109375" style="124" bestFit="1" customWidth="1"/>
    <col min="34" max="34" width="1.42578125" style="124" customWidth="1"/>
    <col min="35" max="37" width="6.7109375" style="124" customWidth="1"/>
    <col min="38" max="38" width="1.42578125" style="124" customWidth="1"/>
    <col min="39" max="41" width="6.7109375" style="124" customWidth="1"/>
    <col min="42" max="42" width="1.42578125" style="124" customWidth="1"/>
    <col min="43" max="45" width="6.7109375" style="124" customWidth="1"/>
    <col min="46" max="46" width="1.42578125" style="124" customWidth="1"/>
    <col min="47" max="49" width="7.5703125" style="124" bestFit="1" customWidth="1"/>
    <col min="50" max="50" width="1.42578125" style="124" customWidth="1"/>
    <col min="51" max="53" width="7.5703125" style="124" bestFit="1" customWidth="1"/>
    <col min="54" max="54" width="1.42578125" style="124" customWidth="1"/>
    <col min="55" max="57" width="6.28515625" style="124" bestFit="1" customWidth="1"/>
    <col min="58" max="256" width="11.42578125" style="124"/>
    <col min="257" max="257" width="16.28515625" style="124" customWidth="1"/>
    <col min="258" max="260" width="8.7109375" style="124" bestFit="1" customWidth="1"/>
    <col min="261" max="261" width="1.42578125" style="124" customWidth="1"/>
    <col min="262" max="264" width="7.5703125" style="124" bestFit="1" customWidth="1"/>
    <col min="265" max="265" width="1.42578125" style="124" customWidth="1"/>
    <col min="266" max="268" width="7.5703125" style="124" bestFit="1" customWidth="1"/>
    <col min="269" max="269" width="1.42578125" style="124" customWidth="1"/>
    <col min="270" max="272" width="7.5703125" style="124" bestFit="1" customWidth="1"/>
    <col min="273" max="273" width="1.42578125" style="124" customWidth="1"/>
    <col min="274" max="276" width="7.5703125" style="124" bestFit="1" customWidth="1"/>
    <col min="277" max="277" width="1.42578125" style="124" customWidth="1"/>
    <col min="278" max="280" width="7.5703125" style="124" bestFit="1" customWidth="1"/>
    <col min="281" max="281" width="1.42578125" style="124" customWidth="1"/>
    <col min="282" max="284" width="6.28515625" style="124" bestFit="1" customWidth="1"/>
    <col min="285" max="285" width="4.7109375" style="124" customWidth="1"/>
    <col min="286" max="286" width="16.28515625" style="124" customWidth="1"/>
    <col min="287" max="287" width="9.85546875" style="124" bestFit="1" customWidth="1"/>
    <col min="288" max="289" width="8.7109375" style="124" bestFit="1" customWidth="1"/>
    <col min="290" max="290" width="1.42578125" style="124" customWidth="1"/>
    <col min="291" max="293" width="7.5703125" style="124" bestFit="1" customWidth="1"/>
    <col min="294" max="294" width="1.42578125" style="124" customWidth="1"/>
    <col min="295" max="297" width="7.5703125" style="124" bestFit="1" customWidth="1"/>
    <col min="298" max="298" width="1.42578125" style="124" customWidth="1"/>
    <col min="299" max="301" width="7.5703125" style="124" bestFit="1" customWidth="1"/>
    <col min="302" max="302" width="1.42578125" style="124" customWidth="1"/>
    <col min="303" max="305" width="7.5703125" style="124" bestFit="1" customWidth="1"/>
    <col min="306" max="306" width="1.42578125" style="124" customWidth="1"/>
    <col min="307" max="309" width="7.5703125" style="124" bestFit="1" customWidth="1"/>
    <col min="310" max="310" width="1.42578125" style="124" customWidth="1"/>
    <col min="311" max="313" width="6.28515625" style="124" bestFit="1" customWidth="1"/>
    <col min="314" max="512" width="11.42578125" style="124"/>
    <col min="513" max="513" width="16.28515625" style="124" customWidth="1"/>
    <col min="514" max="516" width="8.7109375" style="124" bestFit="1" customWidth="1"/>
    <col min="517" max="517" width="1.42578125" style="124" customWidth="1"/>
    <col min="518" max="520" width="7.5703125" style="124" bestFit="1" customWidth="1"/>
    <col min="521" max="521" width="1.42578125" style="124" customWidth="1"/>
    <col min="522" max="524" width="7.5703125" style="124" bestFit="1" customWidth="1"/>
    <col min="525" max="525" width="1.42578125" style="124" customWidth="1"/>
    <col min="526" max="528" width="7.5703125" style="124" bestFit="1" customWidth="1"/>
    <col min="529" max="529" width="1.42578125" style="124" customWidth="1"/>
    <col min="530" max="532" width="7.5703125" style="124" bestFit="1" customWidth="1"/>
    <col min="533" max="533" width="1.42578125" style="124" customWidth="1"/>
    <col min="534" max="536" width="7.5703125" style="124" bestFit="1" customWidth="1"/>
    <col min="537" max="537" width="1.42578125" style="124" customWidth="1"/>
    <col min="538" max="540" width="6.28515625" style="124" bestFit="1" customWidth="1"/>
    <col min="541" max="541" width="4.7109375" style="124" customWidth="1"/>
    <col min="542" max="542" width="16.28515625" style="124" customWidth="1"/>
    <col min="543" max="543" width="9.85546875" style="124" bestFit="1" customWidth="1"/>
    <col min="544" max="545" width="8.7109375" style="124" bestFit="1" customWidth="1"/>
    <col min="546" max="546" width="1.42578125" style="124" customWidth="1"/>
    <col min="547" max="549" width="7.5703125" style="124" bestFit="1" customWidth="1"/>
    <col min="550" max="550" width="1.42578125" style="124" customWidth="1"/>
    <col min="551" max="553" width="7.5703125" style="124" bestFit="1" customWidth="1"/>
    <col min="554" max="554" width="1.42578125" style="124" customWidth="1"/>
    <col min="555" max="557" width="7.5703125" style="124" bestFit="1" customWidth="1"/>
    <col min="558" max="558" width="1.42578125" style="124" customWidth="1"/>
    <col min="559" max="561" width="7.5703125" style="124" bestFit="1" customWidth="1"/>
    <col min="562" max="562" width="1.42578125" style="124" customWidth="1"/>
    <col min="563" max="565" width="7.5703125" style="124" bestFit="1" customWidth="1"/>
    <col min="566" max="566" width="1.42578125" style="124" customWidth="1"/>
    <col min="567" max="569" width="6.28515625" style="124" bestFit="1" customWidth="1"/>
    <col min="570" max="768" width="11.42578125" style="124"/>
    <col min="769" max="769" width="16.28515625" style="124" customWidth="1"/>
    <col min="770" max="772" width="8.7109375" style="124" bestFit="1" customWidth="1"/>
    <col min="773" max="773" width="1.42578125" style="124" customWidth="1"/>
    <col min="774" max="776" width="7.5703125" style="124" bestFit="1" customWidth="1"/>
    <col min="777" max="777" width="1.42578125" style="124" customWidth="1"/>
    <col min="778" max="780" width="7.5703125" style="124" bestFit="1" customWidth="1"/>
    <col min="781" max="781" width="1.42578125" style="124" customWidth="1"/>
    <col min="782" max="784" width="7.5703125" style="124" bestFit="1" customWidth="1"/>
    <col min="785" max="785" width="1.42578125" style="124" customWidth="1"/>
    <col min="786" max="788" width="7.5703125" style="124" bestFit="1" customWidth="1"/>
    <col min="789" max="789" width="1.42578125" style="124" customWidth="1"/>
    <col min="790" max="792" width="7.5703125" style="124" bestFit="1" customWidth="1"/>
    <col min="793" max="793" width="1.42578125" style="124" customWidth="1"/>
    <col min="794" max="796" width="6.28515625" style="124" bestFit="1" customWidth="1"/>
    <col min="797" max="797" width="4.7109375" style="124" customWidth="1"/>
    <col min="798" max="798" width="16.28515625" style="124" customWidth="1"/>
    <col min="799" max="799" width="9.85546875" style="124" bestFit="1" customWidth="1"/>
    <col min="800" max="801" width="8.7109375" style="124" bestFit="1" customWidth="1"/>
    <col min="802" max="802" width="1.42578125" style="124" customWidth="1"/>
    <col min="803" max="805" width="7.5703125" style="124" bestFit="1" customWidth="1"/>
    <col min="806" max="806" width="1.42578125" style="124" customWidth="1"/>
    <col min="807" max="809" width="7.5703125" style="124" bestFit="1" customWidth="1"/>
    <col min="810" max="810" width="1.42578125" style="124" customWidth="1"/>
    <col min="811" max="813" width="7.5703125" style="124" bestFit="1" customWidth="1"/>
    <col min="814" max="814" width="1.42578125" style="124" customWidth="1"/>
    <col min="815" max="817" width="7.5703125" style="124" bestFit="1" customWidth="1"/>
    <col min="818" max="818" width="1.42578125" style="124" customWidth="1"/>
    <col min="819" max="821" width="7.5703125" style="124" bestFit="1" customWidth="1"/>
    <col min="822" max="822" width="1.42578125" style="124" customWidth="1"/>
    <col min="823" max="825" width="6.28515625" style="124" bestFit="1" customWidth="1"/>
    <col min="826" max="1024" width="11.42578125" style="124"/>
    <col min="1025" max="1025" width="16.28515625" style="124" customWidth="1"/>
    <col min="1026" max="1028" width="8.7109375" style="124" bestFit="1" customWidth="1"/>
    <col min="1029" max="1029" width="1.42578125" style="124" customWidth="1"/>
    <col min="1030" max="1032" width="7.5703125" style="124" bestFit="1" customWidth="1"/>
    <col min="1033" max="1033" width="1.42578125" style="124" customWidth="1"/>
    <col min="1034" max="1036" width="7.5703125" style="124" bestFit="1" customWidth="1"/>
    <col min="1037" max="1037" width="1.42578125" style="124" customWidth="1"/>
    <col min="1038" max="1040" width="7.5703125" style="124" bestFit="1" customWidth="1"/>
    <col min="1041" max="1041" width="1.42578125" style="124" customWidth="1"/>
    <col min="1042" max="1044" width="7.5703125" style="124" bestFit="1" customWidth="1"/>
    <col min="1045" max="1045" width="1.42578125" style="124" customWidth="1"/>
    <col min="1046" max="1048" width="7.5703125" style="124" bestFit="1" customWidth="1"/>
    <col min="1049" max="1049" width="1.42578125" style="124" customWidth="1"/>
    <col min="1050" max="1052" width="6.28515625" style="124" bestFit="1" customWidth="1"/>
    <col min="1053" max="1053" width="4.7109375" style="124" customWidth="1"/>
    <col min="1054" max="1054" width="16.28515625" style="124" customWidth="1"/>
    <col min="1055" max="1055" width="9.85546875" style="124" bestFit="1" customWidth="1"/>
    <col min="1056" max="1057" width="8.7109375" style="124" bestFit="1" customWidth="1"/>
    <col min="1058" max="1058" width="1.42578125" style="124" customWidth="1"/>
    <col min="1059" max="1061" width="7.5703125" style="124" bestFit="1" customWidth="1"/>
    <col min="1062" max="1062" width="1.42578125" style="124" customWidth="1"/>
    <col min="1063" max="1065" width="7.5703125" style="124" bestFit="1" customWidth="1"/>
    <col min="1066" max="1066" width="1.42578125" style="124" customWidth="1"/>
    <col min="1067" max="1069" width="7.5703125" style="124" bestFit="1" customWidth="1"/>
    <col min="1070" max="1070" width="1.42578125" style="124" customWidth="1"/>
    <col min="1071" max="1073" width="7.5703125" style="124" bestFit="1" customWidth="1"/>
    <col min="1074" max="1074" width="1.42578125" style="124" customWidth="1"/>
    <col min="1075" max="1077" width="7.5703125" style="124" bestFit="1" customWidth="1"/>
    <col min="1078" max="1078" width="1.42578125" style="124" customWidth="1"/>
    <col min="1079" max="1081" width="6.28515625" style="124" bestFit="1" customWidth="1"/>
    <col min="1082" max="1280" width="11.42578125" style="124"/>
    <col min="1281" max="1281" width="16.28515625" style="124" customWidth="1"/>
    <col min="1282" max="1284" width="8.7109375" style="124" bestFit="1" customWidth="1"/>
    <col min="1285" max="1285" width="1.42578125" style="124" customWidth="1"/>
    <col min="1286" max="1288" width="7.5703125" style="124" bestFit="1" customWidth="1"/>
    <col min="1289" max="1289" width="1.42578125" style="124" customWidth="1"/>
    <col min="1290" max="1292" width="7.5703125" style="124" bestFit="1" customWidth="1"/>
    <col min="1293" max="1293" width="1.42578125" style="124" customWidth="1"/>
    <col min="1294" max="1296" width="7.5703125" style="124" bestFit="1" customWidth="1"/>
    <col min="1297" max="1297" width="1.42578125" style="124" customWidth="1"/>
    <col min="1298" max="1300" width="7.5703125" style="124" bestFit="1" customWidth="1"/>
    <col min="1301" max="1301" width="1.42578125" style="124" customWidth="1"/>
    <col min="1302" max="1304" width="7.5703125" style="124" bestFit="1" customWidth="1"/>
    <col min="1305" max="1305" width="1.42578125" style="124" customWidth="1"/>
    <col min="1306" max="1308" width="6.28515625" style="124" bestFit="1" customWidth="1"/>
    <col min="1309" max="1309" width="4.7109375" style="124" customWidth="1"/>
    <col min="1310" max="1310" width="16.28515625" style="124" customWidth="1"/>
    <col min="1311" max="1311" width="9.85546875" style="124" bestFit="1" customWidth="1"/>
    <col min="1312" max="1313" width="8.7109375" style="124" bestFit="1" customWidth="1"/>
    <col min="1314" max="1314" width="1.42578125" style="124" customWidth="1"/>
    <col min="1315" max="1317" width="7.5703125" style="124" bestFit="1" customWidth="1"/>
    <col min="1318" max="1318" width="1.42578125" style="124" customWidth="1"/>
    <col min="1319" max="1321" width="7.5703125" style="124" bestFit="1" customWidth="1"/>
    <col min="1322" max="1322" width="1.42578125" style="124" customWidth="1"/>
    <col min="1323" max="1325" width="7.5703125" style="124" bestFit="1" customWidth="1"/>
    <col min="1326" max="1326" width="1.42578125" style="124" customWidth="1"/>
    <col min="1327" max="1329" width="7.5703125" style="124" bestFit="1" customWidth="1"/>
    <col min="1330" max="1330" width="1.42578125" style="124" customWidth="1"/>
    <col min="1331" max="1333" width="7.5703125" style="124" bestFit="1" customWidth="1"/>
    <col min="1334" max="1334" width="1.42578125" style="124" customWidth="1"/>
    <col min="1335" max="1337" width="6.28515625" style="124" bestFit="1" customWidth="1"/>
    <col min="1338" max="1536" width="11.42578125" style="124"/>
    <col min="1537" max="1537" width="16.28515625" style="124" customWidth="1"/>
    <col min="1538" max="1540" width="8.7109375" style="124" bestFit="1" customWidth="1"/>
    <col min="1541" max="1541" width="1.42578125" style="124" customWidth="1"/>
    <col min="1542" max="1544" width="7.5703125" style="124" bestFit="1" customWidth="1"/>
    <col min="1545" max="1545" width="1.42578125" style="124" customWidth="1"/>
    <col min="1546" max="1548" width="7.5703125" style="124" bestFit="1" customWidth="1"/>
    <col min="1549" max="1549" width="1.42578125" style="124" customWidth="1"/>
    <col min="1550" max="1552" width="7.5703125" style="124" bestFit="1" customWidth="1"/>
    <col min="1553" max="1553" width="1.42578125" style="124" customWidth="1"/>
    <col min="1554" max="1556" width="7.5703125" style="124" bestFit="1" customWidth="1"/>
    <col min="1557" max="1557" width="1.42578125" style="124" customWidth="1"/>
    <col min="1558" max="1560" width="7.5703125" style="124" bestFit="1" customWidth="1"/>
    <col min="1561" max="1561" width="1.42578125" style="124" customWidth="1"/>
    <col min="1562" max="1564" width="6.28515625" style="124" bestFit="1" customWidth="1"/>
    <col min="1565" max="1565" width="4.7109375" style="124" customWidth="1"/>
    <col min="1566" max="1566" width="16.28515625" style="124" customWidth="1"/>
    <col min="1567" max="1567" width="9.85546875" style="124" bestFit="1" customWidth="1"/>
    <col min="1568" max="1569" width="8.7109375" style="124" bestFit="1" customWidth="1"/>
    <col min="1570" max="1570" width="1.42578125" style="124" customWidth="1"/>
    <col min="1571" max="1573" width="7.5703125" style="124" bestFit="1" customWidth="1"/>
    <col min="1574" max="1574" width="1.42578125" style="124" customWidth="1"/>
    <col min="1575" max="1577" width="7.5703125" style="124" bestFit="1" customWidth="1"/>
    <col min="1578" max="1578" width="1.42578125" style="124" customWidth="1"/>
    <col min="1579" max="1581" width="7.5703125" style="124" bestFit="1" customWidth="1"/>
    <col min="1582" max="1582" width="1.42578125" style="124" customWidth="1"/>
    <col min="1583" max="1585" width="7.5703125" style="124" bestFit="1" customWidth="1"/>
    <col min="1586" max="1586" width="1.42578125" style="124" customWidth="1"/>
    <col min="1587" max="1589" width="7.5703125" style="124" bestFit="1" customWidth="1"/>
    <col min="1590" max="1590" width="1.42578125" style="124" customWidth="1"/>
    <col min="1591" max="1593" width="6.28515625" style="124" bestFit="1" customWidth="1"/>
    <col min="1594" max="1792" width="11.42578125" style="124"/>
    <col min="1793" max="1793" width="16.28515625" style="124" customWidth="1"/>
    <col min="1794" max="1796" width="8.7109375" style="124" bestFit="1" customWidth="1"/>
    <col min="1797" max="1797" width="1.42578125" style="124" customWidth="1"/>
    <col min="1798" max="1800" width="7.5703125" style="124" bestFit="1" customWidth="1"/>
    <col min="1801" max="1801" width="1.42578125" style="124" customWidth="1"/>
    <col min="1802" max="1804" width="7.5703125" style="124" bestFit="1" customWidth="1"/>
    <col min="1805" max="1805" width="1.42578125" style="124" customWidth="1"/>
    <col min="1806" max="1808" width="7.5703125" style="124" bestFit="1" customWidth="1"/>
    <col min="1809" max="1809" width="1.42578125" style="124" customWidth="1"/>
    <col min="1810" max="1812" width="7.5703125" style="124" bestFit="1" customWidth="1"/>
    <col min="1813" max="1813" width="1.42578125" style="124" customWidth="1"/>
    <col min="1814" max="1816" width="7.5703125" style="124" bestFit="1" customWidth="1"/>
    <col min="1817" max="1817" width="1.42578125" style="124" customWidth="1"/>
    <col min="1818" max="1820" width="6.28515625" style="124" bestFit="1" customWidth="1"/>
    <col min="1821" max="1821" width="4.7109375" style="124" customWidth="1"/>
    <col min="1822" max="1822" width="16.28515625" style="124" customWidth="1"/>
    <col min="1823" max="1823" width="9.85546875" style="124" bestFit="1" customWidth="1"/>
    <col min="1824" max="1825" width="8.7109375" style="124" bestFit="1" customWidth="1"/>
    <col min="1826" max="1826" width="1.42578125" style="124" customWidth="1"/>
    <col min="1827" max="1829" width="7.5703125" style="124" bestFit="1" customWidth="1"/>
    <col min="1830" max="1830" width="1.42578125" style="124" customWidth="1"/>
    <col min="1831" max="1833" width="7.5703125" style="124" bestFit="1" customWidth="1"/>
    <col min="1834" max="1834" width="1.42578125" style="124" customWidth="1"/>
    <col min="1835" max="1837" width="7.5703125" style="124" bestFit="1" customWidth="1"/>
    <col min="1838" max="1838" width="1.42578125" style="124" customWidth="1"/>
    <col min="1839" max="1841" width="7.5703125" style="124" bestFit="1" customWidth="1"/>
    <col min="1842" max="1842" width="1.42578125" style="124" customWidth="1"/>
    <col min="1843" max="1845" width="7.5703125" style="124" bestFit="1" customWidth="1"/>
    <col min="1846" max="1846" width="1.42578125" style="124" customWidth="1"/>
    <col min="1847" max="1849" width="6.28515625" style="124" bestFit="1" customWidth="1"/>
    <col min="1850" max="2048" width="11.42578125" style="124"/>
    <col min="2049" max="2049" width="16.28515625" style="124" customWidth="1"/>
    <col min="2050" max="2052" width="8.7109375" style="124" bestFit="1" customWidth="1"/>
    <col min="2053" max="2053" width="1.42578125" style="124" customWidth="1"/>
    <col min="2054" max="2056" width="7.5703125" style="124" bestFit="1" customWidth="1"/>
    <col min="2057" max="2057" width="1.42578125" style="124" customWidth="1"/>
    <col min="2058" max="2060" width="7.5703125" style="124" bestFit="1" customWidth="1"/>
    <col min="2061" max="2061" width="1.42578125" style="124" customWidth="1"/>
    <col min="2062" max="2064" width="7.5703125" style="124" bestFit="1" customWidth="1"/>
    <col min="2065" max="2065" width="1.42578125" style="124" customWidth="1"/>
    <col min="2066" max="2068" width="7.5703125" style="124" bestFit="1" customWidth="1"/>
    <col min="2069" max="2069" width="1.42578125" style="124" customWidth="1"/>
    <col min="2070" max="2072" width="7.5703125" style="124" bestFit="1" customWidth="1"/>
    <col min="2073" max="2073" width="1.42578125" style="124" customWidth="1"/>
    <col min="2074" max="2076" width="6.28515625" style="124" bestFit="1" customWidth="1"/>
    <col min="2077" max="2077" width="4.7109375" style="124" customWidth="1"/>
    <col min="2078" max="2078" width="16.28515625" style="124" customWidth="1"/>
    <col min="2079" max="2079" width="9.85546875" style="124" bestFit="1" customWidth="1"/>
    <col min="2080" max="2081" width="8.7109375" style="124" bestFit="1" customWidth="1"/>
    <col min="2082" max="2082" width="1.42578125" style="124" customWidth="1"/>
    <col min="2083" max="2085" width="7.5703125" style="124" bestFit="1" customWidth="1"/>
    <col min="2086" max="2086" width="1.42578125" style="124" customWidth="1"/>
    <col min="2087" max="2089" width="7.5703125" style="124" bestFit="1" customWidth="1"/>
    <col min="2090" max="2090" width="1.42578125" style="124" customWidth="1"/>
    <col min="2091" max="2093" width="7.5703125" style="124" bestFit="1" customWidth="1"/>
    <col min="2094" max="2094" width="1.42578125" style="124" customWidth="1"/>
    <col min="2095" max="2097" width="7.5703125" style="124" bestFit="1" customWidth="1"/>
    <col min="2098" max="2098" width="1.42578125" style="124" customWidth="1"/>
    <col min="2099" max="2101" width="7.5703125" style="124" bestFit="1" customWidth="1"/>
    <col min="2102" max="2102" width="1.42578125" style="124" customWidth="1"/>
    <col min="2103" max="2105" width="6.28515625" style="124" bestFit="1" customWidth="1"/>
    <col min="2106" max="2304" width="11.42578125" style="124"/>
    <col min="2305" max="2305" width="16.28515625" style="124" customWidth="1"/>
    <col min="2306" max="2308" width="8.7109375" style="124" bestFit="1" customWidth="1"/>
    <col min="2309" max="2309" width="1.42578125" style="124" customWidth="1"/>
    <col min="2310" max="2312" width="7.5703125" style="124" bestFit="1" customWidth="1"/>
    <col min="2313" max="2313" width="1.42578125" style="124" customWidth="1"/>
    <col min="2314" max="2316" width="7.5703125" style="124" bestFit="1" customWidth="1"/>
    <col min="2317" max="2317" width="1.42578125" style="124" customWidth="1"/>
    <col min="2318" max="2320" width="7.5703125" style="124" bestFit="1" customWidth="1"/>
    <col min="2321" max="2321" width="1.42578125" style="124" customWidth="1"/>
    <col min="2322" max="2324" width="7.5703125" style="124" bestFit="1" customWidth="1"/>
    <col min="2325" max="2325" width="1.42578125" style="124" customWidth="1"/>
    <col min="2326" max="2328" width="7.5703125" style="124" bestFit="1" customWidth="1"/>
    <col min="2329" max="2329" width="1.42578125" style="124" customWidth="1"/>
    <col min="2330" max="2332" width="6.28515625" style="124" bestFit="1" customWidth="1"/>
    <col min="2333" max="2333" width="4.7109375" style="124" customWidth="1"/>
    <col min="2334" max="2334" width="16.28515625" style="124" customWidth="1"/>
    <col min="2335" max="2335" width="9.85546875" style="124" bestFit="1" customWidth="1"/>
    <col min="2336" max="2337" width="8.7109375" style="124" bestFit="1" customWidth="1"/>
    <col min="2338" max="2338" width="1.42578125" style="124" customWidth="1"/>
    <col min="2339" max="2341" width="7.5703125" style="124" bestFit="1" customWidth="1"/>
    <col min="2342" max="2342" width="1.42578125" style="124" customWidth="1"/>
    <col min="2343" max="2345" width="7.5703125" style="124" bestFit="1" customWidth="1"/>
    <col min="2346" max="2346" width="1.42578125" style="124" customWidth="1"/>
    <col min="2347" max="2349" width="7.5703125" style="124" bestFit="1" customWidth="1"/>
    <col min="2350" max="2350" width="1.42578125" style="124" customWidth="1"/>
    <col min="2351" max="2353" width="7.5703125" style="124" bestFit="1" customWidth="1"/>
    <col min="2354" max="2354" width="1.42578125" style="124" customWidth="1"/>
    <col min="2355" max="2357" width="7.5703125" style="124" bestFit="1" customWidth="1"/>
    <col min="2358" max="2358" width="1.42578125" style="124" customWidth="1"/>
    <col min="2359" max="2361" width="6.28515625" style="124" bestFit="1" customWidth="1"/>
    <col min="2362" max="2560" width="11.42578125" style="124"/>
    <col min="2561" max="2561" width="16.28515625" style="124" customWidth="1"/>
    <col min="2562" max="2564" width="8.7109375" style="124" bestFit="1" customWidth="1"/>
    <col min="2565" max="2565" width="1.42578125" style="124" customWidth="1"/>
    <col min="2566" max="2568" width="7.5703125" style="124" bestFit="1" customWidth="1"/>
    <col min="2569" max="2569" width="1.42578125" style="124" customWidth="1"/>
    <col min="2570" max="2572" width="7.5703125" style="124" bestFit="1" customWidth="1"/>
    <col min="2573" max="2573" width="1.42578125" style="124" customWidth="1"/>
    <col min="2574" max="2576" width="7.5703125" style="124" bestFit="1" customWidth="1"/>
    <col min="2577" max="2577" width="1.42578125" style="124" customWidth="1"/>
    <col min="2578" max="2580" width="7.5703125" style="124" bestFit="1" customWidth="1"/>
    <col min="2581" max="2581" width="1.42578125" style="124" customWidth="1"/>
    <col min="2582" max="2584" width="7.5703125" style="124" bestFit="1" customWidth="1"/>
    <col min="2585" max="2585" width="1.42578125" style="124" customWidth="1"/>
    <col min="2586" max="2588" width="6.28515625" style="124" bestFit="1" customWidth="1"/>
    <col min="2589" max="2589" width="4.7109375" style="124" customWidth="1"/>
    <col min="2590" max="2590" width="16.28515625" style="124" customWidth="1"/>
    <col min="2591" max="2591" width="9.85546875" style="124" bestFit="1" customWidth="1"/>
    <col min="2592" max="2593" width="8.7109375" style="124" bestFit="1" customWidth="1"/>
    <col min="2594" max="2594" width="1.42578125" style="124" customWidth="1"/>
    <col min="2595" max="2597" width="7.5703125" style="124" bestFit="1" customWidth="1"/>
    <col min="2598" max="2598" width="1.42578125" style="124" customWidth="1"/>
    <col min="2599" max="2601" width="7.5703125" style="124" bestFit="1" customWidth="1"/>
    <col min="2602" max="2602" width="1.42578125" style="124" customWidth="1"/>
    <col min="2603" max="2605" width="7.5703125" style="124" bestFit="1" customWidth="1"/>
    <col min="2606" max="2606" width="1.42578125" style="124" customWidth="1"/>
    <col min="2607" max="2609" width="7.5703125" style="124" bestFit="1" customWidth="1"/>
    <col min="2610" max="2610" width="1.42578125" style="124" customWidth="1"/>
    <col min="2611" max="2613" width="7.5703125" style="124" bestFit="1" customWidth="1"/>
    <col min="2614" max="2614" width="1.42578125" style="124" customWidth="1"/>
    <col min="2615" max="2617" width="6.28515625" style="124" bestFit="1" customWidth="1"/>
    <col min="2618" max="2816" width="11.42578125" style="124"/>
    <col min="2817" max="2817" width="16.28515625" style="124" customWidth="1"/>
    <col min="2818" max="2820" width="8.7109375" style="124" bestFit="1" customWidth="1"/>
    <col min="2821" max="2821" width="1.42578125" style="124" customWidth="1"/>
    <col min="2822" max="2824" width="7.5703125" style="124" bestFit="1" customWidth="1"/>
    <col min="2825" max="2825" width="1.42578125" style="124" customWidth="1"/>
    <col min="2826" max="2828" width="7.5703125" style="124" bestFit="1" customWidth="1"/>
    <col min="2829" max="2829" width="1.42578125" style="124" customWidth="1"/>
    <col min="2830" max="2832" width="7.5703125" style="124" bestFit="1" customWidth="1"/>
    <col min="2833" max="2833" width="1.42578125" style="124" customWidth="1"/>
    <col min="2834" max="2836" width="7.5703125" style="124" bestFit="1" customWidth="1"/>
    <col min="2837" max="2837" width="1.42578125" style="124" customWidth="1"/>
    <col min="2838" max="2840" width="7.5703125" style="124" bestFit="1" customWidth="1"/>
    <col min="2841" max="2841" width="1.42578125" style="124" customWidth="1"/>
    <col min="2842" max="2844" width="6.28515625" style="124" bestFit="1" customWidth="1"/>
    <col min="2845" max="2845" width="4.7109375" style="124" customWidth="1"/>
    <col min="2846" max="2846" width="16.28515625" style="124" customWidth="1"/>
    <col min="2847" max="2847" width="9.85546875" style="124" bestFit="1" customWidth="1"/>
    <col min="2848" max="2849" width="8.7109375" style="124" bestFit="1" customWidth="1"/>
    <col min="2850" max="2850" width="1.42578125" style="124" customWidth="1"/>
    <col min="2851" max="2853" width="7.5703125" style="124" bestFit="1" customWidth="1"/>
    <col min="2854" max="2854" width="1.42578125" style="124" customWidth="1"/>
    <col min="2855" max="2857" width="7.5703125" style="124" bestFit="1" customWidth="1"/>
    <col min="2858" max="2858" width="1.42578125" style="124" customWidth="1"/>
    <col min="2859" max="2861" width="7.5703125" style="124" bestFit="1" customWidth="1"/>
    <col min="2862" max="2862" width="1.42578125" style="124" customWidth="1"/>
    <col min="2863" max="2865" width="7.5703125" style="124" bestFit="1" customWidth="1"/>
    <col min="2866" max="2866" width="1.42578125" style="124" customWidth="1"/>
    <col min="2867" max="2869" width="7.5703125" style="124" bestFit="1" customWidth="1"/>
    <col min="2870" max="2870" width="1.42578125" style="124" customWidth="1"/>
    <col min="2871" max="2873" width="6.28515625" style="124" bestFit="1" customWidth="1"/>
    <col min="2874" max="3072" width="11.42578125" style="124"/>
    <col min="3073" max="3073" width="16.28515625" style="124" customWidth="1"/>
    <col min="3074" max="3076" width="8.7109375" style="124" bestFit="1" customWidth="1"/>
    <col min="3077" max="3077" width="1.42578125" style="124" customWidth="1"/>
    <col min="3078" max="3080" width="7.5703125" style="124" bestFit="1" customWidth="1"/>
    <col min="3081" max="3081" width="1.42578125" style="124" customWidth="1"/>
    <col min="3082" max="3084" width="7.5703125" style="124" bestFit="1" customWidth="1"/>
    <col min="3085" max="3085" width="1.42578125" style="124" customWidth="1"/>
    <col min="3086" max="3088" width="7.5703125" style="124" bestFit="1" customWidth="1"/>
    <col min="3089" max="3089" width="1.42578125" style="124" customWidth="1"/>
    <col min="3090" max="3092" width="7.5703125" style="124" bestFit="1" customWidth="1"/>
    <col min="3093" max="3093" width="1.42578125" style="124" customWidth="1"/>
    <col min="3094" max="3096" width="7.5703125" style="124" bestFit="1" customWidth="1"/>
    <col min="3097" max="3097" width="1.42578125" style="124" customWidth="1"/>
    <col min="3098" max="3100" width="6.28515625" style="124" bestFit="1" customWidth="1"/>
    <col min="3101" max="3101" width="4.7109375" style="124" customWidth="1"/>
    <col min="3102" max="3102" width="16.28515625" style="124" customWidth="1"/>
    <col min="3103" max="3103" width="9.85546875" style="124" bestFit="1" customWidth="1"/>
    <col min="3104" max="3105" width="8.7109375" style="124" bestFit="1" customWidth="1"/>
    <col min="3106" max="3106" width="1.42578125" style="124" customWidth="1"/>
    <col min="3107" max="3109" width="7.5703125" style="124" bestFit="1" customWidth="1"/>
    <col min="3110" max="3110" width="1.42578125" style="124" customWidth="1"/>
    <col min="3111" max="3113" width="7.5703125" style="124" bestFit="1" customWidth="1"/>
    <col min="3114" max="3114" width="1.42578125" style="124" customWidth="1"/>
    <col min="3115" max="3117" width="7.5703125" style="124" bestFit="1" customWidth="1"/>
    <col min="3118" max="3118" width="1.42578125" style="124" customWidth="1"/>
    <col min="3119" max="3121" width="7.5703125" style="124" bestFit="1" customWidth="1"/>
    <col min="3122" max="3122" width="1.42578125" style="124" customWidth="1"/>
    <col min="3123" max="3125" width="7.5703125" style="124" bestFit="1" customWidth="1"/>
    <col min="3126" max="3126" width="1.42578125" style="124" customWidth="1"/>
    <col min="3127" max="3129" width="6.28515625" style="124" bestFit="1" customWidth="1"/>
    <col min="3130" max="3328" width="11.42578125" style="124"/>
    <col min="3329" max="3329" width="16.28515625" style="124" customWidth="1"/>
    <col min="3330" max="3332" width="8.7109375" style="124" bestFit="1" customWidth="1"/>
    <col min="3333" max="3333" width="1.42578125" style="124" customWidth="1"/>
    <col min="3334" max="3336" width="7.5703125" style="124" bestFit="1" customWidth="1"/>
    <col min="3337" max="3337" width="1.42578125" style="124" customWidth="1"/>
    <col min="3338" max="3340" width="7.5703125" style="124" bestFit="1" customWidth="1"/>
    <col min="3341" max="3341" width="1.42578125" style="124" customWidth="1"/>
    <col min="3342" max="3344" width="7.5703125" style="124" bestFit="1" customWidth="1"/>
    <col min="3345" max="3345" width="1.42578125" style="124" customWidth="1"/>
    <col min="3346" max="3348" width="7.5703125" style="124" bestFit="1" customWidth="1"/>
    <col min="3349" max="3349" width="1.42578125" style="124" customWidth="1"/>
    <col min="3350" max="3352" width="7.5703125" style="124" bestFit="1" customWidth="1"/>
    <col min="3353" max="3353" width="1.42578125" style="124" customWidth="1"/>
    <col min="3354" max="3356" width="6.28515625" style="124" bestFit="1" customWidth="1"/>
    <col min="3357" max="3357" width="4.7109375" style="124" customWidth="1"/>
    <col min="3358" max="3358" width="16.28515625" style="124" customWidth="1"/>
    <col min="3359" max="3359" width="9.85546875" style="124" bestFit="1" customWidth="1"/>
    <col min="3360" max="3361" width="8.7109375" style="124" bestFit="1" customWidth="1"/>
    <col min="3362" max="3362" width="1.42578125" style="124" customWidth="1"/>
    <col min="3363" max="3365" width="7.5703125" style="124" bestFit="1" customWidth="1"/>
    <col min="3366" max="3366" width="1.42578125" style="124" customWidth="1"/>
    <col min="3367" max="3369" width="7.5703125" style="124" bestFit="1" customWidth="1"/>
    <col min="3370" max="3370" width="1.42578125" style="124" customWidth="1"/>
    <col min="3371" max="3373" width="7.5703125" style="124" bestFit="1" customWidth="1"/>
    <col min="3374" max="3374" width="1.42578125" style="124" customWidth="1"/>
    <col min="3375" max="3377" width="7.5703125" style="124" bestFit="1" customWidth="1"/>
    <col min="3378" max="3378" width="1.42578125" style="124" customWidth="1"/>
    <col min="3379" max="3381" width="7.5703125" style="124" bestFit="1" customWidth="1"/>
    <col min="3382" max="3382" width="1.42578125" style="124" customWidth="1"/>
    <col min="3383" max="3385" width="6.28515625" style="124" bestFit="1" customWidth="1"/>
    <col min="3386" max="3584" width="11.42578125" style="124"/>
    <col min="3585" max="3585" width="16.28515625" style="124" customWidth="1"/>
    <col min="3586" max="3588" width="8.7109375" style="124" bestFit="1" customWidth="1"/>
    <col min="3589" max="3589" width="1.42578125" style="124" customWidth="1"/>
    <col min="3590" max="3592" width="7.5703125" style="124" bestFit="1" customWidth="1"/>
    <col min="3593" max="3593" width="1.42578125" style="124" customWidth="1"/>
    <col min="3594" max="3596" width="7.5703125" style="124" bestFit="1" customWidth="1"/>
    <col min="3597" max="3597" width="1.42578125" style="124" customWidth="1"/>
    <col min="3598" max="3600" width="7.5703125" style="124" bestFit="1" customWidth="1"/>
    <col min="3601" max="3601" width="1.42578125" style="124" customWidth="1"/>
    <col min="3602" max="3604" width="7.5703125" style="124" bestFit="1" customWidth="1"/>
    <col min="3605" max="3605" width="1.42578125" style="124" customWidth="1"/>
    <col min="3606" max="3608" width="7.5703125" style="124" bestFit="1" customWidth="1"/>
    <col min="3609" max="3609" width="1.42578125" style="124" customWidth="1"/>
    <col min="3610" max="3612" width="6.28515625" style="124" bestFit="1" customWidth="1"/>
    <col min="3613" max="3613" width="4.7109375" style="124" customWidth="1"/>
    <col min="3614" max="3614" width="16.28515625" style="124" customWidth="1"/>
    <col min="3615" max="3615" width="9.85546875" style="124" bestFit="1" customWidth="1"/>
    <col min="3616" max="3617" width="8.7109375" style="124" bestFit="1" customWidth="1"/>
    <col min="3618" max="3618" width="1.42578125" style="124" customWidth="1"/>
    <col min="3619" max="3621" width="7.5703125" style="124" bestFit="1" customWidth="1"/>
    <col min="3622" max="3622" width="1.42578125" style="124" customWidth="1"/>
    <col min="3623" max="3625" width="7.5703125" style="124" bestFit="1" customWidth="1"/>
    <col min="3626" max="3626" width="1.42578125" style="124" customWidth="1"/>
    <col min="3627" max="3629" width="7.5703125" style="124" bestFit="1" customWidth="1"/>
    <col min="3630" max="3630" width="1.42578125" style="124" customWidth="1"/>
    <col min="3631" max="3633" width="7.5703125" style="124" bestFit="1" customWidth="1"/>
    <col min="3634" max="3634" width="1.42578125" style="124" customWidth="1"/>
    <col min="3635" max="3637" width="7.5703125" style="124" bestFit="1" customWidth="1"/>
    <col min="3638" max="3638" width="1.42578125" style="124" customWidth="1"/>
    <col min="3639" max="3641" width="6.28515625" style="124" bestFit="1" customWidth="1"/>
    <col min="3642" max="3840" width="11.42578125" style="124"/>
    <col min="3841" max="3841" width="16.28515625" style="124" customWidth="1"/>
    <col min="3842" max="3844" width="8.7109375" style="124" bestFit="1" customWidth="1"/>
    <col min="3845" max="3845" width="1.42578125" style="124" customWidth="1"/>
    <col min="3846" max="3848" width="7.5703125" style="124" bestFit="1" customWidth="1"/>
    <col min="3849" max="3849" width="1.42578125" style="124" customWidth="1"/>
    <col min="3850" max="3852" width="7.5703125" style="124" bestFit="1" customWidth="1"/>
    <col min="3853" max="3853" width="1.42578125" style="124" customWidth="1"/>
    <col min="3854" max="3856" width="7.5703125" style="124" bestFit="1" customWidth="1"/>
    <col min="3857" max="3857" width="1.42578125" style="124" customWidth="1"/>
    <col min="3858" max="3860" width="7.5703125" style="124" bestFit="1" customWidth="1"/>
    <col min="3861" max="3861" width="1.42578125" style="124" customWidth="1"/>
    <col min="3862" max="3864" width="7.5703125" style="124" bestFit="1" customWidth="1"/>
    <col min="3865" max="3865" width="1.42578125" style="124" customWidth="1"/>
    <col min="3866" max="3868" width="6.28515625" style="124" bestFit="1" customWidth="1"/>
    <col min="3869" max="3869" width="4.7109375" style="124" customWidth="1"/>
    <col min="3870" max="3870" width="16.28515625" style="124" customWidth="1"/>
    <col min="3871" max="3871" width="9.85546875" style="124" bestFit="1" customWidth="1"/>
    <col min="3872" max="3873" width="8.7109375" style="124" bestFit="1" customWidth="1"/>
    <col min="3874" max="3874" width="1.42578125" style="124" customWidth="1"/>
    <col min="3875" max="3877" width="7.5703125" style="124" bestFit="1" customWidth="1"/>
    <col min="3878" max="3878" width="1.42578125" style="124" customWidth="1"/>
    <col min="3879" max="3881" width="7.5703125" style="124" bestFit="1" customWidth="1"/>
    <col min="3882" max="3882" width="1.42578125" style="124" customWidth="1"/>
    <col min="3883" max="3885" width="7.5703125" style="124" bestFit="1" customWidth="1"/>
    <col min="3886" max="3886" width="1.42578125" style="124" customWidth="1"/>
    <col min="3887" max="3889" width="7.5703125" style="124" bestFit="1" customWidth="1"/>
    <col min="3890" max="3890" width="1.42578125" style="124" customWidth="1"/>
    <col min="3891" max="3893" width="7.5703125" style="124" bestFit="1" customWidth="1"/>
    <col min="3894" max="3894" width="1.42578125" style="124" customWidth="1"/>
    <col min="3895" max="3897" width="6.28515625" style="124" bestFit="1" customWidth="1"/>
    <col min="3898" max="4096" width="11.42578125" style="124"/>
    <col min="4097" max="4097" width="16.28515625" style="124" customWidth="1"/>
    <col min="4098" max="4100" width="8.7109375" style="124" bestFit="1" customWidth="1"/>
    <col min="4101" max="4101" width="1.42578125" style="124" customWidth="1"/>
    <col min="4102" max="4104" width="7.5703125" style="124" bestFit="1" customWidth="1"/>
    <col min="4105" max="4105" width="1.42578125" style="124" customWidth="1"/>
    <col min="4106" max="4108" width="7.5703125" style="124" bestFit="1" customWidth="1"/>
    <col min="4109" max="4109" width="1.42578125" style="124" customWidth="1"/>
    <col min="4110" max="4112" width="7.5703125" style="124" bestFit="1" customWidth="1"/>
    <col min="4113" max="4113" width="1.42578125" style="124" customWidth="1"/>
    <col min="4114" max="4116" width="7.5703125" style="124" bestFit="1" customWidth="1"/>
    <col min="4117" max="4117" width="1.42578125" style="124" customWidth="1"/>
    <col min="4118" max="4120" width="7.5703125" style="124" bestFit="1" customWidth="1"/>
    <col min="4121" max="4121" width="1.42578125" style="124" customWidth="1"/>
    <col min="4122" max="4124" width="6.28515625" style="124" bestFit="1" customWidth="1"/>
    <col min="4125" max="4125" width="4.7109375" style="124" customWidth="1"/>
    <col min="4126" max="4126" width="16.28515625" style="124" customWidth="1"/>
    <col min="4127" max="4127" width="9.85546875" style="124" bestFit="1" customWidth="1"/>
    <col min="4128" max="4129" width="8.7109375" style="124" bestFit="1" customWidth="1"/>
    <col min="4130" max="4130" width="1.42578125" style="124" customWidth="1"/>
    <col min="4131" max="4133" width="7.5703125" style="124" bestFit="1" customWidth="1"/>
    <col min="4134" max="4134" width="1.42578125" style="124" customWidth="1"/>
    <col min="4135" max="4137" width="7.5703125" style="124" bestFit="1" customWidth="1"/>
    <col min="4138" max="4138" width="1.42578125" style="124" customWidth="1"/>
    <col min="4139" max="4141" width="7.5703125" style="124" bestFit="1" customWidth="1"/>
    <col min="4142" max="4142" width="1.42578125" style="124" customWidth="1"/>
    <col min="4143" max="4145" width="7.5703125" style="124" bestFit="1" customWidth="1"/>
    <col min="4146" max="4146" width="1.42578125" style="124" customWidth="1"/>
    <col min="4147" max="4149" width="7.5703125" style="124" bestFit="1" customWidth="1"/>
    <col min="4150" max="4150" width="1.42578125" style="124" customWidth="1"/>
    <col min="4151" max="4153" width="6.28515625" style="124" bestFit="1" customWidth="1"/>
    <col min="4154" max="4352" width="11.42578125" style="124"/>
    <col min="4353" max="4353" width="16.28515625" style="124" customWidth="1"/>
    <col min="4354" max="4356" width="8.7109375" style="124" bestFit="1" customWidth="1"/>
    <col min="4357" max="4357" width="1.42578125" style="124" customWidth="1"/>
    <col min="4358" max="4360" width="7.5703125" style="124" bestFit="1" customWidth="1"/>
    <col min="4361" max="4361" width="1.42578125" style="124" customWidth="1"/>
    <col min="4362" max="4364" width="7.5703125" style="124" bestFit="1" customWidth="1"/>
    <col min="4365" max="4365" width="1.42578125" style="124" customWidth="1"/>
    <col min="4366" max="4368" width="7.5703125" style="124" bestFit="1" customWidth="1"/>
    <col min="4369" max="4369" width="1.42578125" style="124" customWidth="1"/>
    <col min="4370" max="4372" width="7.5703125" style="124" bestFit="1" customWidth="1"/>
    <col min="4373" max="4373" width="1.42578125" style="124" customWidth="1"/>
    <col min="4374" max="4376" width="7.5703125" style="124" bestFit="1" customWidth="1"/>
    <col min="4377" max="4377" width="1.42578125" style="124" customWidth="1"/>
    <col min="4378" max="4380" width="6.28515625" style="124" bestFit="1" customWidth="1"/>
    <col min="4381" max="4381" width="4.7109375" style="124" customWidth="1"/>
    <col min="4382" max="4382" width="16.28515625" style="124" customWidth="1"/>
    <col min="4383" max="4383" width="9.85546875" style="124" bestFit="1" customWidth="1"/>
    <col min="4384" max="4385" width="8.7109375" style="124" bestFit="1" customWidth="1"/>
    <col min="4386" max="4386" width="1.42578125" style="124" customWidth="1"/>
    <col min="4387" max="4389" width="7.5703125" style="124" bestFit="1" customWidth="1"/>
    <col min="4390" max="4390" width="1.42578125" style="124" customWidth="1"/>
    <col min="4391" max="4393" width="7.5703125" style="124" bestFit="1" customWidth="1"/>
    <col min="4394" max="4394" width="1.42578125" style="124" customWidth="1"/>
    <col min="4395" max="4397" width="7.5703125" style="124" bestFit="1" customWidth="1"/>
    <col min="4398" max="4398" width="1.42578125" style="124" customWidth="1"/>
    <col min="4399" max="4401" width="7.5703125" style="124" bestFit="1" customWidth="1"/>
    <col min="4402" max="4402" width="1.42578125" style="124" customWidth="1"/>
    <col min="4403" max="4405" width="7.5703125" style="124" bestFit="1" customWidth="1"/>
    <col min="4406" max="4406" width="1.42578125" style="124" customWidth="1"/>
    <col min="4407" max="4409" width="6.28515625" style="124" bestFit="1" customWidth="1"/>
    <col min="4410" max="4608" width="11.42578125" style="124"/>
    <col min="4609" max="4609" width="16.28515625" style="124" customWidth="1"/>
    <col min="4610" max="4612" width="8.7109375" style="124" bestFit="1" customWidth="1"/>
    <col min="4613" max="4613" width="1.42578125" style="124" customWidth="1"/>
    <col min="4614" max="4616" width="7.5703125" style="124" bestFit="1" customWidth="1"/>
    <col min="4617" max="4617" width="1.42578125" style="124" customWidth="1"/>
    <col min="4618" max="4620" width="7.5703125" style="124" bestFit="1" customWidth="1"/>
    <col min="4621" max="4621" width="1.42578125" style="124" customWidth="1"/>
    <col min="4622" max="4624" width="7.5703125" style="124" bestFit="1" customWidth="1"/>
    <col min="4625" max="4625" width="1.42578125" style="124" customWidth="1"/>
    <col min="4626" max="4628" width="7.5703125" style="124" bestFit="1" customWidth="1"/>
    <col min="4629" max="4629" width="1.42578125" style="124" customWidth="1"/>
    <col min="4630" max="4632" width="7.5703125" style="124" bestFit="1" customWidth="1"/>
    <col min="4633" max="4633" width="1.42578125" style="124" customWidth="1"/>
    <col min="4634" max="4636" width="6.28515625" style="124" bestFit="1" customWidth="1"/>
    <col min="4637" max="4637" width="4.7109375" style="124" customWidth="1"/>
    <col min="4638" max="4638" width="16.28515625" style="124" customWidth="1"/>
    <col min="4639" max="4639" width="9.85546875" style="124" bestFit="1" customWidth="1"/>
    <col min="4640" max="4641" width="8.7109375" style="124" bestFit="1" customWidth="1"/>
    <col min="4642" max="4642" width="1.42578125" style="124" customWidth="1"/>
    <col min="4643" max="4645" width="7.5703125" style="124" bestFit="1" customWidth="1"/>
    <col min="4646" max="4646" width="1.42578125" style="124" customWidth="1"/>
    <col min="4647" max="4649" width="7.5703125" style="124" bestFit="1" customWidth="1"/>
    <col min="4650" max="4650" width="1.42578125" style="124" customWidth="1"/>
    <col min="4651" max="4653" width="7.5703125" style="124" bestFit="1" customWidth="1"/>
    <col min="4654" max="4654" width="1.42578125" style="124" customWidth="1"/>
    <col min="4655" max="4657" width="7.5703125" style="124" bestFit="1" customWidth="1"/>
    <col min="4658" max="4658" width="1.42578125" style="124" customWidth="1"/>
    <col min="4659" max="4661" width="7.5703125" style="124" bestFit="1" customWidth="1"/>
    <col min="4662" max="4662" width="1.42578125" style="124" customWidth="1"/>
    <col min="4663" max="4665" width="6.28515625" style="124" bestFit="1" customWidth="1"/>
    <col min="4666" max="4864" width="11.42578125" style="124"/>
    <col min="4865" max="4865" width="16.28515625" style="124" customWidth="1"/>
    <col min="4866" max="4868" width="8.7109375" style="124" bestFit="1" customWidth="1"/>
    <col min="4869" max="4869" width="1.42578125" style="124" customWidth="1"/>
    <col min="4870" max="4872" width="7.5703125" style="124" bestFit="1" customWidth="1"/>
    <col min="4873" max="4873" width="1.42578125" style="124" customWidth="1"/>
    <col min="4874" max="4876" width="7.5703125" style="124" bestFit="1" customWidth="1"/>
    <col min="4877" max="4877" width="1.42578125" style="124" customWidth="1"/>
    <col min="4878" max="4880" width="7.5703125" style="124" bestFit="1" customWidth="1"/>
    <col min="4881" max="4881" width="1.42578125" style="124" customWidth="1"/>
    <col min="4882" max="4884" width="7.5703125" style="124" bestFit="1" customWidth="1"/>
    <col min="4885" max="4885" width="1.42578125" style="124" customWidth="1"/>
    <col min="4886" max="4888" width="7.5703125" style="124" bestFit="1" customWidth="1"/>
    <col min="4889" max="4889" width="1.42578125" style="124" customWidth="1"/>
    <col min="4890" max="4892" width="6.28515625" style="124" bestFit="1" customWidth="1"/>
    <col min="4893" max="4893" width="4.7109375" style="124" customWidth="1"/>
    <col min="4894" max="4894" width="16.28515625" style="124" customWidth="1"/>
    <col min="4895" max="4895" width="9.85546875" style="124" bestFit="1" customWidth="1"/>
    <col min="4896" max="4897" width="8.7109375" style="124" bestFit="1" customWidth="1"/>
    <col min="4898" max="4898" width="1.42578125" style="124" customWidth="1"/>
    <col min="4899" max="4901" width="7.5703125" style="124" bestFit="1" customWidth="1"/>
    <col min="4902" max="4902" width="1.42578125" style="124" customWidth="1"/>
    <col min="4903" max="4905" width="7.5703125" style="124" bestFit="1" customWidth="1"/>
    <col min="4906" max="4906" width="1.42578125" style="124" customWidth="1"/>
    <col min="4907" max="4909" width="7.5703125" style="124" bestFit="1" customWidth="1"/>
    <col min="4910" max="4910" width="1.42578125" style="124" customWidth="1"/>
    <col min="4911" max="4913" width="7.5703125" style="124" bestFit="1" customWidth="1"/>
    <col min="4914" max="4914" width="1.42578125" style="124" customWidth="1"/>
    <col min="4915" max="4917" width="7.5703125" style="124" bestFit="1" customWidth="1"/>
    <col min="4918" max="4918" width="1.42578125" style="124" customWidth="1"/>
    <col min="4919" max="4921" width="6.28515625" style="124" bestFit="1" customWidth="1"/>
    <col min="4922" max="5120" width="11.42578125" style="124"/>
    <col min="5121" max="5121" width="16.28515625" style="124" customWidth="1"/>
    <col min="5122" max="5124" width="8.7109375" style="124" bestFit="1" customWidth="1"/>
    <col min="5125" max="5125" width="1.42578125" style="124" customWidth="1"/>
    <col min="5126" max="5128" width="7.5703125" style="124" bestFit="1" customWidth="1"/>
    <col min="5129" max="5129" width="1.42578125" style="124" customWidth="1"/>
    <col min="5130" max="5132" width="7.5703125" style="124" bestFit="1" customWidth="1"/>
    <col min="5133" max="5133" width="1.42578125" style="124" customWidth="1"/>
    <col min="5134" max="5136" width="7.5703125" style="124" bestFit="1" customWidth="1"/>
    <col min="5137" max="5137" width="1.42578125" style="124" customWidth="1"/>
    <col min="5138" max="5140" width="7.5703125" style="124" bestFit="1" customWidth="1"/>
    <col min="5141" max="5141" width="1.42578125" style="124" customWidth="1"/>
    <col min="5142" max="5144" width="7.5703125" style="124" bestFit="1" customWidth="1"/>
    <col min="5145" max="5145" width="1.42578125" style="124" customWidth="1"/>
    <col min="5146" max="5148" width="6.28515625" style="124" bestFit="1" customWidth="1"/>
    <col min="5149" max="5149" width="4.7109375" style="124" customWidth="1"/>
    <col min="5150" max="5150" width="16.28515625" style="124" customWidth="1"/>
    <col min="5151" max="5151" width="9.85546875" style="124" bestFit="1" customWidth="1"/>
    <col min="5152" max="5153" width="8.7109375" style="124" bestFit="1" customWidth="1"/>
    <col min="5154" max="5154" width="1.42578125" style="124" customWidth="1"/>
    <col min="5155" max="5157" width="7.5703125" style="124" bestFit="1" customWidth="1"/>
    <col min="5158" max="5158" width="1.42578125" style="124" customWidth="1"/>
    <col min="5159" max="5161" width="7.5703125" style="124" bestFit="1" customWidth="1"/>
    <col min="5162" max="5162" width="1.42578125" style="124" customWidth="1"/>
    <col min="5163" max="5165" width="7.5703125" style="124" bestFit="1" customWidth="1"/>
    <col min="5166" max="5166" width="1.42578125" style="124" customWidth="1"/>
    <col min="5167" max="5169" width="7.5703125" style="124" bestFit="1" customWidth="1"/>
    <col min="5170" max="5170" width="1.42578125" style="124" customWidth="1"/>
    <col min="5171" max="5173" width="7.5703125" style="124" bestFit="1" customWidth="1"/>
    <col min="5174" max="5174" width="1.42578125" style="124" customWidth="1"/>
    <col min="5175" max="5177" width="6.28515625" style="124" bestFit="1" customWidth="1"/>
    <col min="5178" max="5376" width="11.42578125" style="124"/>
    <col min="5377" max="5377" width="16.28515625" style="124" customWidth="1"/>
    <col min="5378" max="5380" width="8.7109375" style="124" bestFit="1" customWidth="1"/>
    <col min="5381" max="5381" width="1.42578125" style="124" customWidth="1"/>
    <col min="5382" max="5384" width="7.5703125" style="124" bestFit="1" customWidth="1"/>
    <col min="5385" max="5385" width="1.42578125" style="124" customWidth="1"/>
    <col min="5386" max="5388" width="7.5703125" style="124" bestFit="1" customWidth="1"/>
    <col min="5389" max="5389" width="1.42578125" style="124" customWidth="1"/>
    <col min="5390" max="5392" width="7.5703125" style="124" bestFit="1" customWidth="1"/>
    <col min="5393" max="5393" width="1.42578125" style="124" customWidth="1"/>
    <col min="5394" max="5396" width="7.5703125" style="124" bestFit="1" customWidth="1"/>
    <col min="5397" max="5397" width="1.42578125" style="124" customWidth="1"/>
    <col min="5398" max="5400" width="7.5703125" style="124" bestFit="1" customWidth="1"/>
    <col min="5401" max="5401" width="1.42578125" style="124" customWidth="1"/>
    <col min="5402" max="5404" width="6.28515625" style="124" bestFit="1" customWidth="1"/>
    <col min="5405" max="5405" width="4.7109375" style="124" customWidth="1"/>
    <col min="5406" max="5406" width="16.28515625" style="124" customWidth="1"/>
    <col min="5407" max="5407" width="9.85546875" style="124" bestFit="1" customWidth="1"/>
    <col min="5408" max="5409" width="8.7109375" style="124" bestFit="1" customWidth="1"/>
    <col min="5410" max="5410" width="1.42578125" style="124" customWidth="1"/>
    <col min="5411" max="5413" width="7.5703125" style="124" bestFit="1" customWidth="1"/>
    <col min="5414" max="5414" width="1.42578125" style="124" customWidth="1"/>
    <col min="5415" max="5417" width="7.5703125" style="124" bestFit="1" customWidth="1"/>
    <col min="5418" max="5418" width="1.42578125" style="124" customWidth="1"/>
    <col min="5419" max="5421" width="7.5703125" style="124" bestFit="1" customWidth="1"/>
    <col min="5422" max="5422" width="1.42578125" style="124" customWidth="1"/>
    <col min="5423" max="5425" width="7.5703125" style="124" bestFit="1" customWidth="1"/>
    <col min="5426" max="5426" width="1.42578125" style="124" customWidth="1"/>
    <col min="5427" max="5429" width="7.5703125" style="124" bestFit="1" customWidth="1"/>
    <col min="5430" max="5430" width="1.42578125" style="124" customWidth="1"/>
    <col min="5431" max="5433" width="6.28515625" style="124" bestFit="1" customWidth="1"/>
    <col min="5434" max="5632" width="11.42578125" style="124"/>
    <col min="5633" max="5633" width="16.28515625" style="124" customWidth="1"/>
    <col min="5634" max="5636" width="8.7109375" style="124" bestFit="1" customWidth="1"/>
    <col min="5637" max="5637" width="1.42578125" style="124" customWidth="1"/>
    <col min="5638" max="5640" width="7.5703125" style="124" bestFit="1" customWidth="1"/>
    <col min="5641" max="5641" width="1.42578125" style="124" customWidth="1"/>
    <col min="5642" max="5644" width="7.5703125" style="124" bestFit="1" customWidth="1"/>
    <col min="5645" max="5645" width="1.42578125" style="124" customWidth="1"/>
    <col min="5646" max="5648" width="7.5703125" style="124" bestFit="1" customWidth="1"/>
    <col min="5649" max="5649" width="1.42578125" style="124" customWidth="1"/>
    <col min="5650" max="5652" width="7.5703125" style="124" bestFit="1" customWidth="1"/>
    <col min="5653" max="5653" width="1.42578125" style="124" customWidth="1"/>
    <col min="5654" max="5656" width="7.5703125" style="124" bestFit="1" customWidth="1"/>
    <col min="5657" max="5657" width="1.42578125" style="124" customWidth="1"/>
    <col min="5658" max="5660" width="6.28515625" style="124" bestFit="1" customWidth="1"/>
    <col min="5661" max="5661" width="4.7109375" style="124" customWidth="1"/>
    <col min="5662" max="5662" width="16.28515625" style="124" customWidth="1"/>
    <col min="5663" max="5663" width="9.85546875" style="124" bestFit="1" customWidth="1"/>
    <col min="5664" max="5665" width="8.7109375" style="124" bestFit="1" customWidth="1"/>
    <col min="5666" max="5666" width="1.42578125" style="124" customWidth="1"/>
    <col min="5667" max="5669" width="7.5703125" style="124" bestFit="1" customWidth="1"/>
    <col min="5670" max="5670" width="1.42578125" style="124" customWidth="1"/>
    <col min="5671" max="5673" width="7.5703125" style="124" bestFit="1" customWidth="1"/>
    <col min="5674" max="5674" width="1.42578125" style="124" customWidth="1"/>
    <col min="5675" max="5677" width="7.5703125" style="124" bestFit="1" customWidth="1"/>
    <col min="5678" max="5678" width="1.42578125" style="124" customWidth="1"/>
    <col min="5679" max="5681" width="7.5703125" style="124" bestFit="1" customWidth="1"/>
    <col min="5682" max="5682" width="1.42578125" style="124" customWidth="1"/>
    <col min="5683" max="5685" width="7.5703125" style="124" bestFit="1" customWidth="1"/>
    <col min="5686" max="5686" width="1.42578125" style="124" customWidth="1"/>
    <col min="5687" max="5689" width="6.28515625" style="124" bestFit="1" customWidth="1"/>
    <col min="5690" max="5888" width="11.42578125" style="124"/>
    <col min="5889" max="5889" width="16.28515625" style="124" customWidth="1"/>
    <col min="5890" max="5892" width="8.7109375" style="124" bestFit="1" customWidth="1"/>
    <col min="5893" max="5893" width="1.42578125" style="124" customWidth="1"/>
    <col min="5894" max="5896" width="7.5703125" style="124" bestFit="1" customWidth="1"/>
    <col min="5897" max="5897" width="1.42578125" style="124" customWidth="1"/>
    <col min="5898" max="5900" width="7.5703125" style="124" bestFit="1" customWidth="1"/>
    <col min="5901" max="5901" width="1.42578125" style="124" customWidth="1"/>
    <col min="5902" max="5904" width="7.5703125" style="124" bestFit="1" customWidth="1"/>
    <col min="5905" max="5905" width="1.42578125" style="124" customWidth="1"/>
    <col min="5906" max="5908" width="7.5703125" style="124" bestFit="1" customWidth="1"/>
    <col min="5909" max="5909" width="1.42578125" style="124" customWidth="1"/>
    <col min="5910" max="5912" width="7.5703125" style="124" bestFit="1" customWidth="1"/>
    <col min="5913" max="5913" width="1.42578125" style="124" customWidth="1"/>
    <col min="5914" max="5916" width="6.28515625" style="124" bestFit="1" customWidth="1"/>
    <col min="5917" max="5917" width="4.7109375" style="124" customWidth="1"/>
    <col min="5918" max="5918" width="16.28515625" style="124" customWidth="1"/>
    <col min="5919" max="5919" width="9.85546875" style="124" bestFit="1" customWidth="1"/>
    <col min="5920" max="5921" width="8.7109375" style="124" bestFit="1" customWidth="1"/>
    <col min="5922" max="5922" width="1.42578125" style="124" customWidth="1"/>
    <col min="5923" max="5925" width="7.5703125" style="124" bestFit="1" customWidth="1"/>
    <col min="5926" max="5926" width="1.42578125" style="124" customWidth="1"/>
    <col min="5927" max="5929" width="7.5703125" style="124" bestFit="1" customWidth="1"/>
    <col min="5930" max="5930" width="1.42578125" style="124" customWidth="1"/>
    <col min="5931" max="5933" width="7.5703125" style="124" bestFit="1" customWidth="1"/>
    <col min="5934" max="5934" width="1.42578125" style="124" customWidth="1"/>
    <col min="5935" max="5937" width="7.5703125" style="124" bestFit="1" customWidth="1"/>
    <col min="5938" max="5938" width="1.42578125" style="124" customWidth="1"/>
    <col min="5939" max="5941" width="7.5703125" style="124" bestFit="1" customWidth="1"/>
    <col min="5942" max="5942" width="1.42578125" style="124" customWidth="1"/>
    <col min="5943" max="5945" width="6.28515625" style="124" bestFit="1" customWidth="1"/>
    <col min="5946" max="6144" width="11.42578125" style="124"/>
    <col min="6145" max="6145" width="16.28515625" style="124" customWidth="1"/>
    <col min="6146" max="6148" width="8.7109375" style="124" bestFit="1" customWidth="1"/>
    <col min="6149" max="6149" width="1.42578125" style="124" customWidth="1"/>
    <col min="6150" max="6152" width="7.5703125" style="124" bestFit="1" customWidth="1"/>
    <col min="6153" max="6153" width="1.42578125" style="124" customWidth="1"/>
    <col min="6154" max="6156" width="7.5703125" style="124" bestFit="1" customWidth="1"/>
    <col min="6157" max="6157" width="1.42578125" style="124" customWidth="1"/>
    <col min="6158" max="6160" width="7.5703125" style="124" bestFit="1" customWidth="1"/>
    <col min="6161" max="6161" width="1.42578125" style="124" customWidth="1"/>
    <col min="6162" max="6164" width="7.5703125" style="124" bestFit="1" customWidth="1"/>
    <col min="6165" max="6165" width="1.42578125" style="124" customWidth="1"/>
    <col min="6166" max="6168" width="7.5703125" style="124" bestFit="1" customWidth="1"/>
    <col min="6169" max="6169" width="1.42578125" style="124" customWidth="1"/>
    <col min="6170" max="6172" width="6.28515625" style="124" bestFit="1" customWidth="1"/>
    <col min="6173" max="6173" width="4.7109375" style="124" customWidth="1"/>
    <col min="6174" max="6174" width="16.28515625" style="124" customWidth="1"/>
    <col min="6175" max="6175" width="9.85546875" style="124" bestFit="1" customWidth="1"/>
    <col min="6176" max="6177" width="8.7109375" style="124" bestFit="1" customWidth="1"/>
    <col min="6178" max="6178" width="1.42578125" style="124" customWidth="1"/>
    <col min="6179" max="6181" width="7.5703125" style="124" bestFit="1" customWidth="1"/>
    <col min="6182" max="6182" width="1.42578125" style="124" customWidth="1"/>
    <col min="6183" max="6185" width="7.5703125" style="124" bestFit="1" customWidth="1"/>
    <col min="6186" max="6186" width="1.42578125" style="124" customWidth="1"/>
    <col min="6187" max="6189" width="7.5703125" style="124" bestFit="1" customWidth="1"/>
    <col min="6190" max="6190" width="1.42578125" style="124" customWidth="1"/>
    <col min="6191" max="6193" width="7.5703125" style="124" bestFit="1" customWidth="1"/>
    <col min="6194" max="6194" width="1.42578125" style="124" customWidth="1"/>
    <col min="6195" max="6197" width="7.5703125" style="124" bestFit="1" customWidth="1"/>
    <col min="6198" max="6198" width="1.42578125" style="124" customWidth="1"/>
    <col min="6199" max="6201" width="6.28515625" style="124" bestFit="1" customWidth="1"/>
    <col min="6202" max="6400" width="11.42578125" style="124"/>
    <col min="6401" max="6401" width="16.28515625" style="124" customWidth="1"/>
    <col min="6402" max="6404" width="8.7109375" style="124" bestFit="1" customWidth="1"/>
    <col min="6405" max="6405" width="1.42578125" style="124" customWidth="1"/>
    <col min="6406" max="6408" width="7.5703125" style="124" bestFit="1" customWidth="1"/>
    <col min="6409" max="6409" width="1.42578125" style="124" customWidth="1"/>
    <col min="6410" max="6412" width="7.5703125" style="124" bestFit="1" customWidth="1"/>
    <col min="6413" max="6413" width="1.42578125" style="124" customWidth="1"/>
    <col min="6414" max="6416" width="7.5703125" style="124" bestFit="1" customWidth="1"/>
    <col min="6417" max="6417" width="1.42578125" style="124" customWidth="1"/>
    <col min="6418" max="6420" width="7.5703125" style="124" bestFit="1" customWidth="1"/>
    <col min="6421" max="6421" width="1.42578125" style="124" customWidth="1"/>
    <col min="6422" max="6424" width="7.5703125" style="124" bestFit="1" customWidth="1"/>
    <col min="6425" max="6425" width="1.42578125" style="124" customWidth="1"/>
    <col min="6426" max="6428" width="6.28515625" style="124" bestFit="1" customWidth="1"/>
    <col min="6429" max="6429" width="4.7109375" style="124" customWidth="1"/>
    <col min="6430" max="6430" width="16.28515625" style="124" customWidth="1"/>
    <col min="6431" max="6431" width="9.85546875" style="124" bestFit="1" customWidth="1"/>
    <col min="6432" max="6433" width="8.7109375" style="124" bestFit="1" customWidth="1"/>
    <col min="6434" max="6434" width="1.42578125" style="124" customWidth="1"/>
    <col min="6435" max="6437" width="7.5703125" style="124" bestFit="1" customWidth="1"/>
    <col min="6438" max="6438" width="1.42578125" style="124" customWidth="1"/>
    <col min="6439" max="6441" width="7.5703125" style="124" bestFit="1" customWidth="1"/>
    <col min="6442" max="6442" width="1.42578125" style="124" customWidth="1"/>
    <col min="6443" max="6445" width="7.5703125" style="124" bestFit="1" customWidth="1"/>
    <col min="6446" max="6446" width="1.42578125" style="124" customWidth="1"/>
    <col min="6447" max="6449" width="7.5703125" style="124" bestFit="1" customWidth="1"/>
    <col min="6450" max="6450" width="1.42578125" style="124" customWidth="1"/>
    <col min="6451" max="6453" width="7.5703125" style="124" bestFit="1" customWidth="1"/>
    <col min="6454" max="6454" width="1.42578125" style="124" customWidth="1"/>
    <col min="6455" max="6457" width="6.28515625" style="124" bestFit="1" customWidth="1"/>
    <col min="6458" max="6656" width="11.42578125" style="124"/>
    <col min="6657" max="6657" width="16.28515625" style="124" customWidth="1"/>
    <col min="6658" max="6660" width="8.7109375" style="124" bestFit="1" customWidth="1"/>
    <col min="6661" max="6661" width="1.42578125" style="124" customWidth="1"/>
    <col min="6662" max="6664" width="7.5703125" style="124" bestFit="1" customWidth="1"/>
    <col min="6665" max="6665" width="1.42578125" style="124" customWidth="1"/>
    <col min="6666" max="6668" width="7.5703125" style="124" bestFit="1" customWidth="1"/>
    <col min="6669" max="6669" width="1.42578125" style="124" customWidth="1"/>
    <col min="6670" max="6672" width="7.5703125" style="124" bestFit="1" customWidth="1"/>
    <col min="6673" max="6673" width="1.42578125" style="124" customWidth="1"/>
    <col min="6674" max="6676" width="7.5703125" style="124" bestFit="1" customWidth="1"/>
    <col min="6677" max="6677" width="1.42578125" style="124" customWidth="1"/>
    <col min="6678" max="6680" width="7.5703125" style="124" bestFit="1" customWidth="1"/>
    <col min="6681" max="6681" width="1.42578125" style="124" customWidth="1"/>
    <col min="6682" max="6684" width="6.28515625" style="124" bestFit="1" customWidth="1"/>
    <col min="6685" max="6685" width="4.7109375" style="124" customWidth="1"/>
    <col min="6686" max="6686" width="16.28515625" style="124" customWidth="1"/>
    <col min="6687" max="6687" width="9.85546875" style="124" bestFit="1" customWidth="1"/>
    <col min="6688" max="6689" width="8.7109375" style="124" bestFit="1" customWidth="1"/>
    <col min="6690" max="6690" width="1.42578125" style="124" customWidth="1"/>
    <col min="6691" max="6693" width="7.5703125" style="124" bestFit="1" customWidth="1"/>
    <col min="6694" max="6694" width="1.42578125" style="124" customWidth="1"/>
    <col min="6695" max="6697" width="7.5703125" style="124" bestFit="1" customWidth="1"/>
    <col min="6698" max="6698" width="1.42578125" style="124" customWidth="1"/>
    <col min="6699" max="6701" width="7.5703125" style="124" bestFit="1" customWidth="1"/>
    <col min="6702" max="6702" width="1.42578125" style="124" customWidth="1"/>
    <col min="6703" max="6705" width="7.5703125" style="124" bestFit="1" customWidth="1"/>
    <col min="6706" max="6706" width="1.42578125" style="124" customWidth="1"/>
    <col min="6707" max="6709" width="7.5703125" style="124" bestFit="1" customWidth="1"/>
    <col min="6710" max="6710" width="1.42578125" style="124" customWidth="1"/>
    <col min="6711" max="6713" width="6.28515625" style="124" bestFit="1" customWidth="1"/>
    <col min="6714" max="6912" width="11.42578125" style="124"/>
    <col min="6913" max="6913" width="16.28515625" style="124" customWidth="1"/>
    <col min="6914" max="6916" width="8.7109375" style="124" bestFit="1" customWidth="1"/>
    <col min="6917" max="6917" width="1.42578125" style="124" customWidth="1"/>
    <col min="6918" max="6920" width="7.5703125" style="124" bestFit="1" customWidth="1"/>
    <col min="6921" max="6921" width="1.42578125" style="124" customWidth="1"/>
    <col min="6922" max="6924" width="7.5703125" style="124" bestFit="1" customWidth="1"/>
    <col min="6925" max="6925" width="1.42578125" style="124" customWidth="1"/>
    <col min="6926" max="6928" width="7.5703125" style="124" bestFit="1" customWidth="1"/>
    <col min="6929" max="6929" width="1.42578125" style="124" customWidth="1"/>
    <col min="6930" max="6932" width="7.5703125" style="124" bestFit="1" customWidth="1"/>
    <col min="6933" max="6933" width="1.42578125" style="124" customWidth="1"/>
    <col min="6934" max="6936" width="7.5703125" style="124" bestFit="1" customWidth="1"/>
    <col min="6937" max="6937" width="1.42578125" style="124" customWidth="1"/>
    <col min="6938" max="6940" width="6.28515625" style="124" bestFit="1" customWidth="1"/>
    <col min="6941" max="6941" width="4.7109375" style="124" customWidth="1"/>
    <col min="6942" max="6942" width="16.28515625" style="124" customWidth="1"/>
    <col min="6943" max="6943" width="9.85546875" style="124" bestFit="1" customWidth="1"/>
    <col min="6944" max="6945" width="8.7109375" style="124" bestFit="1" customWidth="1"/>
    <col min="6946" max="6946" width="1.42578125" style="124" customWidth="1"/>
    <col min="6947" max="6949" width="7.5703125" style="124" bestFit="1" customWidth="1"/>
    <col min="6950" max="6950" width="1.42578125" style="124" customWidth="1"/>
    <col min="6951" max="6953" width="7.5703125" style="124" bestFit="1" customWidth="1"/>
    <col min="6954" max="6954" width="1.42578125" style="124" customWidth="1"/>
    <col min="6955" max="6957" width="7.5703125" style="124" bestFit="1" customWidth="1"/>
    <col min="6958" max="6958" width="1.42578125" style="124" customWidth="1"/>
    <col min="6959" max="6961" width="7.5703125" style="124" bestFit="1" customWidth="1"/>
    <col min="6962" max="6962" width="1.42578125" style="124" customWidth="1"/>
    <col min="6963" max="6965" width="7.5703125" style="124" bestFit="1" customWidth="1"/>
    <col min="6966" max="6966" width="1.42578125" style="124" customWidth="1"/>
    <col min="6967" max="6969" width="6.28515625" style="124" bestFit="1" customWidth="1"/>
    <col min="6970" max="7168" width="11.42578125" style="124"/>
    <col min="7169" max="7169" width="16.28515625" style="124" customWidth="1"/>
    <col min="7170" max="7172" width="8.7109375" style="124" bestFit="1" customWidth="1"/>
    <col min="7173" max="7173" width="1.42578125" style="124" customWidth="1"/>
    <col min="7174" max="7176" width="7.5703125" style="124" bestFit="1" customWidth="1"/>
    <col min="7177" max="7177" width="1.42578125" style="124" customWidth="1"/>
    <col min="7178" max="7180" width="7.5703125" style="124" bestFit="1" customWidth="1"/>
    <col min="7181" max="7181" width="1.42578125" style="124" customWidth="1"/>
    <col min="7182" max="7184" width="7.5703125" style="124" bestFit="1" customWidth="1"/>
    <col min="7185" max="7185" width="1.42578125" style="124" customWidth="1"/>
    <col min="7186" max="7188" width="7.5703125" style="124" bestFit="1" customWidth="1"/>
    <col min="7189" max="7189" width="1.42578125" style="124" customWidth="1"/>
    <col min="7190" max="7192" width="7.5703125" style="124" bestFit="1" customWidth="1"/>
    <col min="7193" max="7193" width="1.42578125" style="124" customWidth="1"/>
    <col min="7194" max="7196" width="6.28515625" style="124" bestFit="1" customWidth="1"/>
    <col min="7197" max="7197" width="4.7109375" style="124" customWidth="1"/>
    <col min="7198" max="7198" width="16.28515625" style="124" customWidth="1"/>
    <col min="7199" max="7199" width="9.85546875" style="124" bestFit="1" customWidth="1"/>
    <col min="7200" max="7201" width="8.7109375" style="124" bestFit="1" customWidth="1"/>
    <col min="7202" max="7202" width="1.42578125" style="124" customWidth="1"/>
    <col min="7203" max="7205" width="7.5703125" style="124" bestFit="1" customWidth="1"/>
    <col min="7206" max="7206" width="1.42578125" style="124" customWidth="1"/>
    <col min="7207" max="7209" width="7.5703125" style="124" bestFit="1" customWidth="1"/>
    <col min="7210" max="7210" width="1.42578125" style="124" customWidth="1"/>
    <col min="7211" max="7213" width="7.5703125" style="124" bestFit="1" customWidth="1"/>
    <col min="7214" max="7214" width="1.42578125" style="124" customWidth="1"/>
    <col min="7215" max="7217" width="7.5703125" style="124" bestFit="1" customWidth="1"/>
    <col min="7218" max="7218" width="1.42578125" style="124" customWidth="1"/>
    <col min="7219" max="7221" width="7.5703125" style="124" bestFit="1" customWidth="1"/>
    <col min="7222" max="7222" width="1.42578125" style="124" customWidth="1"/>
    <col min="7223" max="7225" width="6.28515625" style="124" bestFit="1" customWidth="1"/>
    <col min="7226" max="7424" width="11.42578125" style="124"/>
    <col min="7425" max="7425" width="16.28515625" style="124" customWidth="1"/>
    <col min="7426" max="7428" width="8.7109375" style="124" bestFit="1" customWidth="1"/>
    <col min="7429" max="7429" width="1.42578125" style="124" customWidth="1"/>
    <col min="7430" max="7432" width="7.5703125" style="124" bestFit="1" customWidth="1"/>
    <col min="7433" max="7433" width="1.42578125" style="124" customWidth="1"/>
    <col min="7434" max="7436" width="7.5703125" style="124" bestFit="1" customWidth="1"/>
    <col min="7437" max="7437" width="1.42578125" style="124" customWidth="1"/>
    <col min="7438" max="7440" width="7.5703125" style="124" bestFit="1" customWidth="1"/>
    <col min="7441" max="7441" width="1.42578125" style="124" customWidth="1"/>
    <col min="7442" max="7444" width="7.5703125" style="124" bestFit="1" customWidth="1"/>
    <col min="7445" max="7445" width="1.42578125" style="124" customWidth="1"/>
    <col min="7446" max="7448" width="7.5703125" style="124" bestFit="1" customWidth="1"/>
    <col min="7449" max="7449" width="1.42578125" style="124" customWidth="1"/>
    <col min="7450" max="7452" width="6.28515625" style="124" bestFit="1" customWidth="1"/>
    <col min="7453" max="7453" width="4.7109375" style="124" customWidth="1"/>
    <col min="7454" max="7454" width="16.28515625" style="124" customWidth="1"/>
    <col min="7455" max="7455" width="9.85546875" style="124" bestFit="1" customWidth="1"/>
    <col min="7456" max="7457" width="8.7109375" style="124" bestFit="1" customWidth="1"/>
    <col min="7458" max="7458" width="1.42578125" style="124" customWidth="1"/>
    <col min="7459" max="7461" width="7.5703125" style="124" bestFit="1" customWidth="1"/>
    <col min="7462" max="7462" width="1.42578125" style="124" customWidth="1"/>
    <col min="7463" max="7465" width="7.5703125" style="124" bestFit="1" customWidth="1"/>
    <col min="7466" max="7466" width="1.42578125" style="124" customWidth="1"/>
    <col min="7467" max="7469" width="7.5703125" style="124" bestFit="1" customWidth="1"/>
    <col min="7470" max="7470" width="1.42578125" style="124" customWidth="1"/>
    <col min="7471" max="7473" width="7.5703125" style="124" bestFit="1" customWidth="1"/>
    <col min="7474" max="7474" width="1.42578125" style="124" customWidth="1"/>
    <col min="7475" max="7477" width="7.5703125" style="124" bestFit="1" customWidth="1"/>
    <col min="7478" max="7478" width="1.42578125" style="124" customWidth="1"/>
    <col min="7479" max="7481" width="6.28515625" style="124" bestFit="1" customWidth="1"/>
    <col min="7482" max="7680" width="11.42578125" style="124"/>
    <col min="7681" max="7681" width="16.28515625" style="124" customWidth="1"/>
    <col min="7682" max="7684" width="8.7109375" style="124" bestFit="1" customWidth="1"/>
    <col min="7685" max="7685" width="1.42578125" style="124" customWidth="1"/>
    <col min="7686" max="7688" width="7.5703125" style="124" bestFit="1" customWidth="1"/>
    <col min="7689" max="7689" width="1.42578125" style="124" customWidth="1"/>
    <col min="7690" max="7692" width="7.5703125" style="124" bestFit="1" customWidth="1"/>
    <col min="7693" max="7693" width="1.42578125" style="124" customWidth="1"/>
    <col min="7694" max="7696" width="7.5703125" style="124" bestFit="1" customWidth="1"/>
    <col min="7697" max="7697" width="1.42578125" style="124" customWidth="1"/>
    <col min="7698" max="7700" width="7.5703125" style="124" bestFit="1" customWidth="1"/>
    <col min="7701" max="7701" width="1.42578125" style="124" customWidth="1"/>
    <col min="7702" max="7704" width="7.5703125" style="124" bestFit="1" customWidth="1"/>
    <col min="7705" max="7705" width="1.42578125" style="124" customWidth="1"/>
    <col min="7706" max="7708" width="6.28515625" style="124" bestFit="1" customWidth="1"/>
    <col min="7709" max="7709" width="4.7109375" style="124" customWidth="1"/>
    <col min="7710" max="7710" width="16.28515625" style="124" customWidth="1"/>
    <col min="7711" max="7711" width="9.85546875" style="124" bestFit="1" customWidth="1"/>
    <col min="7712" max="7713" width="8.7109375" style="124" bestFit="1" customWidth="1"/>
    <col min="7714" max="7714" width="1.42578125" style="124" customWidth="1"/>
    <col min="7715" max="7717" width="7.5703125" style="124" bestFit="1" customWidth="1"/>
    <col min="7718" max="7718" width="1.42578125" style="124" customWidth="1"/>
    <col min="7719" max="7721" width="7.5703125" style="124" bestFit="1" customWidth="1"/>
    <col min="7722" max="7722" width="1.42578125" style="124" customWidth="1"/>
    <col min="7723" max="7725" width="7.5703125" style="124" bestFit="1" customWidth="1"/>
    <col min="7726" max="7726" width="1.42578125" style="124" customWidth="1"/>
    <col min="7727" max="7729" width="7.5703125" style="124" bestFit="1" customWidth="1"/>
    <col min="7730" max="7730" width="1.42578125" style="124" customWidth="1"/>
    <col min="7731" max="7733" width="7.5703125" style="124" bestFit="1" customWidth="1"/>
    <col min="7734" max="7734" width="1.42578125" style="124" customWidth="1"/>
    <col min="7735" max="7737" width="6.28515625" style="124" bestFit="1" customWidth="1"/>
    <col min="7738" max="7936" width="11.42578125" style="124"/>
    <col min="7937" max="7937" width="16.28515625" style="124" customWidth="1"/>
    <col min="7938" max="7940" width="8.7109375" style="124" bestFit="1" customWidth="1"/>
    <col min="7941" max="7941" width="1.42578125" style="124" customWidth="1"/>
    <col min="7942" max="7944" width="7.5703125" style="124" bestFit="1" customWidth="1"/>
    <col min="7945" max="7945" width="1.42578125" style="124" customWidth="1"/>
    <col min="7946" max="7948" width="7.5703125" style="124" bestFit="1" customWidth="1"/>
    <col min="7949" max="7949" width="1.42578125" style="124" customWidth="1"/>
    <col min="7950" max="7952" width="7.5703125" style="124" bestFit="1" customWidth="1"/>
    <col min="7953" max="7953" width="1.42578125" style="124" customWidth="1"/>
    <col min="7954" max="7956" width="7.5703125" style="124" bestFit="1" customWidth="1"/>
    <col min="7957" max="7957" width="1.42578125" style="124" customWidth="1"/>
    <col min="7958" max="7960" width="7.5703125" style="124" bestFit="1" customWidth="1"/>
    <col min="7961" max="7961" width="1.42578125" style="124" customWidth="1"/>
    <col min="7962" max="7964" width="6.28515625" style="124" bestFit="1" customWidth="1"/>
    <col min="7965" max="7965" width="4.7109375" style="124" customWidth="1"/>
    <col min="7966" max="7966" width="16.28515625" style="124" customWidth="1"/>
    <col min="7967" max="7967" width="9.85546875" style="124" bestFit="1" customWidth="1"/>
    <col min="7968" max="7969" width="8.7109375" style="124" bestFit="1" customWidth="1"/>
    <col min="7970" max="7970" width="1.42578125" style="124" customWidth="1"/>
    <col min="7971" max="7973" width="7.5703125" style="124" bestFit="1" customWidth="1"/>
    <col min="7974" max="7974" width="1.42578125" style="124" customWidth="1"/>
    <col min="7975" max="7977" width="7.5703125" style="124" bestFit="1" customWidth="1"/>
    <col min="7978" max="7978" width="1.42578125" style="124" customWidth="1"/>
    <col min="7979" max="7981" width="7.5703125" style="124" bestFit="1" customWidth="1"/>
    <col min="7982" max="7982" width="1.42578125" style="124" customWidth="1"/>
    <col min="7983" max="7985" width="7.5703125" style="124" bestFit="1" customWidth="1"/>
    <col min="7986" max="7986" width="1.42578125" style="124" customWidth="1"/>
    <col min="7987" max="7989" width="7.5703125" style="124" bestFit="1" customWidth="1"/>
    <col min="7990" max="7990" width="1.42578125" style="124" customWidth="1"/>
    <col min="7991" max="7993" width="6.28515625" style="124" bestFit="1" customWidth="1"/>
    <col min="7994" max="8192" width="11.42578125" style="124"/>
    <col min="8193" max="8193" width="16.28515625" style="124" customWidth="1"/>
    <col min="8194" max="8196" width="8.7109375" style="124" bestFit="1" customWidth="1"/>
    <col min="8197" max="8197" width="1.42578125" style="124" customWidth="1"/>
    <col min="8198" max="8200" width="7.5703125" style="124" bestFit="1" customWidth="1"/>
    <col min="8201" max="8201" width="1.42578125" style="124" customWidth="1"/>
    <col min="8202" max="8204" width="7.5703125" style="124" bestFit="1" customWidth="1"/>
    <col min="8205" max="8205" width="1.42578125" style="124" customWidth="1"/>
    <col min="8206" max="8208" width="7.5703125" style="124" bestFit="1" customWidth="1"/>
    <col min="8209" max="8209" width="1.42578125" style="124" customWidth="1"/>
    <col min="8210" max="8212" width="7.5703125" style="124" bestFit="1" customWidth="1"/>
    <col min="8213" max="8213" width="1.42578125" style="124" customWidth="1"/>
    <col min="8214" max="8216" width="7.5703125" style="124" bestFit="1" customWidth="1"/>
    <col min="8217" max="8217" width="1.42578125" style="124" customWidth="1"/>
    <col min="8218" max="8220" width="6.28515625" style="124" bestFit="1" customWidth="1"/>
    <col min="8221" max="8221" width="4.7109375" style="124" customWidth="1"/>
    <col min="8222" max="8222" width="16.28515625" style="124" customWidth="1"/>
    <col min="8223" max="8223" width="9.85546875" style="124" bestFit="1" customWidth="1"/>
    <col min="8224" max="8225" width="8.7109375" style="124" bestFit="1" customWidth="1"/>
    <col min="8226" max="8226" width="1.42578125" style="124" customWidth="1"/>
    <col min="8227" max="8229" width="7.5703125" style="124" bestFit="1" customWidth="1"/>
    <col min="8230" max="8230" width="1.42578125" style="124" customWidth="1"/>
    <col min="8231" max="8233" width="7.5703125" style="124" bestFit="1" customWidth="1"/>
    <col min="8234" max="8234" width="1.42578125" style="124" customWidth="1"/>
    <col min="8235" max="8237" width="7.5703125" style="124" bestFit="1" customWidth="1"/>
    <col min="8238" max="8238" width="1.42578125" style="124" customWidth="1"/>
    <col min="8239" max="8241" width="7.5703125" style="124" bestFit="1" customWidth="1"/>
    <col min="8242" max="8242" width="1.42578125" style="124" customWidth="1"/>
    <col min="8243" max="8245" width="7.5703125" style="124" bestFit="1" customWidth="1"/>
    <col min="8246" max="8246" width="1.42578125" style="124" customWidth="1"/>
    <col min="8247" max="8249" width="6.28515625" style="124" bestFit="1" customWidth="1"/>
    <col min="8250" max="8448" width="11.42578125" style="124"/>
    <col min="8449" max="8449" width="16.28515625" style="124" customWidth="1"/>
    <col min="8450" max="8452" width="8.7109375" style="124" bestFit="1" customWidth="1"/>
    <col min="8453" max="8453" width="1.42578125" style="124" customWidth="1"/>
    <col min="8454" max="8456" width="7.5703125" style="124" bestFit="1" customWidth="1"/>
    <col min="8457" max="8457" width="1.42578125" style="124" customWidth="1"/>
    <col min="8458" max="8460" width="7.5703125" style="124" bestFit="1" customWidth="1"/>
    <col min="8461" max="8461" width="1.42578125" style="124" customWidth="1"/>
    <col min="8462" max="8464" width="7.5703125" style="124" bestFit="1" customWidth="1"/>
    <col min="8465" max="8465" width="1.42578125" style="124" customWidth="1"/>
    <col min="8466" max="8468" width="7.5703125" style="124" bestFit="1" customWidth="1"/>
    <col min="8469" max="8469" width="1.42578125" style="124" customWidth="1"/>
    <col min="8470" max="8472" width="7.5703125" style="124" bestFit="1" customWidth="1"/>
    <col min="8473" max="8473" width="1.42578125" style="124" customWidth="1"/>
    <col min="8474" max="8476" width="6.28515625" style="124" bestFit="1" customWidth="1"/>
    <col min="8477" max="8477" width="4.7109375" style="124" customWidth="1"/>
    <col min="8478" max="8478" width="16.28515625" style="124" customWidth="1"/>
    <col min="8479" max="8479" width="9.85546875" style="124" bestFit="1" customWidth="1"/>
    <col min="8480" max="8481" width="8.7109375" style="124" bestFit="1" customWidth="1"/>
    <col min="8482" max="8482" width="1.42578125" style="124" customWidth="1"/>
    <col min="8483" max="8485" width="7.5703125" style="124" bestFit="1" customWidth="1"/>
    <col min="8486" max="8486" width="1.42578125" style="124" customWidth="1"/>
    <col min="8487" max="8489" width="7.5703125" style="124" bestFit="1" customWidth="1"/>
    <col min="8490" max="8490" width="1.42578125" style="124" customWidth="1"/>
    <col min="8491" max="8493" width="7.5703125" style="124" bestFit="1" customWidth="1"/>
    <col min="8494" max="8494" width="1.42578125" style="124" customWidth="1"/>
    <col min="8495" max="8497" width="7.5703125" style="124" bestFit="1" customWidth="1"/>
    <col min="8498" max="8498" width="1.42578125" style="124" customWidth="1"/>
    <col min="8499" max="8501" width="7.5703125" style="124" bestFit="1" customWidth="1"/>
    <col min="8502" max="8502" width="1.42578125" style="124" customWidth="1"/>
    <col min="8503" max="8505" width="6.28515625" style="124" bestFit="1" customWidth="1"/>
    <col min="8506" max="8704" width="11.42578125" style="124"/>
    <col min="8705" max="8705" width="16.28515625" style="124" customWidth="1"/>
    <col min="8706" max="8708" width="8.7109375" style="124" bestFit="1" customWidth="1"/>
    <col min="8709" max="8709" width="1.42578125" style="124" customWidth="1"/>
    <col min="8710" max="8712" width="7.5703125" style="124" bestFit="1" customWidth="1"/>
    <col min="8713" max="8713" width="1.42578125" style="124" customWidth="1"/>
    <col min="8714" max="8716" width="7.5703125" style="124" bestFit="1" customWidth="1"/>
    <col min="8717" max="8717" width="1.42578125" style="124" customWidth="1"/>
    <col min="8718" max="8720" width="7.5703125" style="124" bestFit="1" customWidth="1"/>
    <col min="8721" max="8721" width="1.42578125" style="124" customWidth="1"/>
    <col min="8722" max="8724" width="7.5703125" style="124" bestFit="1" customWidth="1"/>
    <col min="8725" max="8725" width="1.42578125" style="124" customWidth="1"/>
    <col min="8726" max="8728" width="7.5703125" style="124" bestFit="1" customWidth="1"/>
    <col min="8729" max="8729" width="1.42578125" style="124" customWidth="1"/>
    <col min="8730" max="8732" width="6.28515625" style="124" bestFit="1" customWidth="1"/>
    <col min="8733" max="8733" width="4.7109375" style="124" customWidth="1"/>
    <col min="8734" max="8734" width="16.28515625" style="124" customWidth="1"/>
    <col min="8735" max="8735" width="9.85546875" style="124" bestFit="1" customWidth="1"/>
    <col min="8736" max="8737" width="8.7109375" style="124" bestFit="1" customWidth="1"/>
    <col min="8738" max="8738" width="1.42578125" style="124" customWidth="1"/>
    <col min="8739" max="8741" width="7.5703125" style="124" bestFit="1" customWidth="1"/>
    <col min="8742" max="8742" width="1.42578125" style="124" customWidth="1"/>
    <col min="8743" max="8745" width="7.5703125" style="124" bestFit="1" customWidth="1"/>
    <col min="8746" max="8746" width="1.42578125" style="124" customWidth="1"/>
    <col min="8747" max="8749" width="7.5703125" style="124" bestFit="1" customWidth="1"/>
    <col min="8750" max="8750" width="1.42578125" style="124" customWidth="1"/>
    <col min="8751" max="8753" width="7.5703125" style="124" bestFit="1" customWidth="1"/>
    <col min="8754" max="8754" width="1.42578125" style="124" customWidth="1"/>
    <col min="8755" max="8757" width="7.5703125" style="124" bestFit="1" customWidth="1"/>
    <col min="8758" max="8758" width="1.42578125" style="124" customWidth="1"/>
    <col min="8759" max="8761" width="6.28515625" style="124" bestFit="1" customWidth="1"/>
    <col min="8762" max="8960" width="11.42578125" style="124"/>
    <col min="8961" max="8961" width="16.28515625" style="124" customWidth="1"/>
    <col min="8962" max="8964" width="8.7109375" style="124" bestFit="1" customWidth="1"/>
    <col min="8965" max="8965" width="1.42578125" style="124" customWidth="1"/>
    <col min="8966" max="8968" width="7.5703125" style="124" bestFit="1" customWidth="1"/>
    <col min="8969" max="8969" width="1.42578125" style="124" customWidth="1"/>
    <col min="8970" max="8972" width="7.5703125" style="124" bestFit="1" customWidth="1"/>
    <col min="8973" max="8973" width="1.42578125" style="124" customWidth="1"/>
    <col min="8974" max="8976" width="7.5703125" style="124" bestFit="1" customWidth="1"/>
    <col min="8977" max="8977" width="1.42578125" style="124" customWidth="1"/>
    <col min="8978" max="8980" width="7.5703125" style="124" bestFit="1" customWidth="1"/>
    <col min="8981" max="8981" width="1.42578125" style="124" customWidth="1"/>
    <col min="8982" max="8984" width="7.5703125" style="124" bestFit="1" customWidth="1"/>
    <col min="8985" max="8985" width="1.42578125" style="124" customWidth="1"/>
    <col min="8986" max="8988" width="6.28515625" style="124" bestFit="1" customWidth="1"/>
    <col min="8989" max="8989" width="4.7109375" style="124" customWidth="1"/>
    <col min="8990" max="8990" width="16.28515625" style="124" customWidth="1"/>
    <col min="8991" max="8991" width="9.85546875" style="124" bestFit="1" customWidth="1"/>
    <col min="8992" max="8993" width="8.7109375" style="124" bestFit="1" customWidth="1"/>
    <col min="8994" max="8994" width="1.42578125" style="124" customWidth="1"/>
    <col min="8995" max="8997" width="7.5703125" style="124" bestFit="1" customWidth="1"/>
    <col min="8998" max="8998" width="1.42578125" style="124" customWidth="1"/>
    <col min="8999" max="9001" width="7.5703125" style="124" bestFit="1" customWidth="1"/>
    <col min="9002" max="9002" width="1.42578125" style="124" customWidth="1"/>
    <col min="9003" max="9005" width="7.5703125" style="124" bestFit="1" customWidth="1"/>
    <col min="9006" max="9006" width="1.42578125" style="124" customWidth="1"/>
    <col min="9007" max="9009" width="7.5703125" style="124" bestFit="1" customWidth="1"/>
    <col min="9010" max="9010" width="1.42578125" style="124" customWidth="1"/>
    <col min="9011" max="9013" width="7.5703125" style="124" bestFit="1" customWidth="1"/>
    <col min="9014" max="9014" width="1.42578125" style="124" customWidth="1"/>
    <col min="9015" max="9017" width="6.28515625" style="124" bestFit="1" customWidth="1"/>
    <col min="9018" max="9216" width="11.42578125" style="124"/>
    <col min="9217" max="9217" width="16.28515625" style="124" customWidth="1"/>
    <col min="9218" max="9220" width="8.7109375" style="124" bestFit="1" customWidth="1"/>
    <col min="9221" max="9221" width="1.42578125" style="124" customWidth="1"/>
    <col min="9222" max="9224" width="7.5703125" style="124" bestFit="1" customWidth="1"/>
    <col min="9225" max="9225" width="1.42578125" style="124" customWidth="1"/>
    <col min="9226" max="9228" width="7.5703125" style="124" bestFit="1" customWidth="1"/>
    <col min="9229" max="9229" width="1.42578125" style="124" customWidth="1"/>
    <col min="9230" max="9232" width="7.5703125" style="124" bestFit="1" customWidth="1"/>
    <col min="9233" max="9233" width="1.42578125" style="124" customWidth="1"/>
    <col min="9234" max="9236" width="7.5703125" style="124" bestFit="1" customWidth="1"/>
    <col min="9237" max="9237" width="1.42578125" style="124" customWidth="1"/>
    <col min="9238" max="9240" width="7.5703125" style="124" bestFit="1" customWidth="1"/>
    <col min="9241" max="9241" width="1.42578125" style="124" customWidth="1"/>
    <col min="9242" max="9244" width="6.28515625" style="124" bestFit="1" customWidth="1"/>
    <col min="9245" max="9245" width="4.7109375" style="124" customWidth="1"/>
    <col min="9246" max="9246" width="16.28515625" style="124" customWidth="1"/>
    <col min="9247" max="9247" width="9.85546875" style="124" bestFit="1" customWidth="1"/>
    <col min="9248" max="9249" width="8.7109375" style="124" bestFit="1" customWidth="1"/>
    <col min="9250" max="9250" width="1.42578125" style="124" customWidth="1"/>
    <col min="9251" max="9253" width="7.5703125" style="124" bestFit="1" customWidth="1"/>
    <col min="9254" max="9254" width="1.42578125" style="124" customWidth="1"/>
    <col min="9255" max="9257" width="7.5703125" style="124" bestFit="1" customWidth="1"/>
    <col min="9258" max="9258" width="1.42578125" style="124" customWidth="1"/>
    <col min="9259" max="9261" width="7.5703125" style="124" bestFit="1" customWidth="1"/>
    <col min="9262" max="9262" width="1.42578125" style="124" customWidth="1"/>
    <col min="9263" max="9265" width="7.5703125" style="124" bestFit="1" customWidth="1"/>
    <col min="9266" max="9266" width="1.42578125" style="124" customWidth="1"/>
    <col min="9267" max="9269" width="7.5703125" style="124" bestFit="1" customWidth="1"/>
    <col min="9270" max="9270" width="1.42578125" style="124" customWidth="1"/>
    <col min="9271" max="9273" width="6.28515625" style="124" bestFit="1" customWidth="1"/>
    <col min="9274" max="9472" width="11.42578125" style="124"/>
    <col min="9473" max="9473" width="16.28515625" style="124" customWidth="1"/>
    <col min="9474" max="9476" width="8.7109375" style="124" bestFit="1" customWidth="1"/>
    <col min="9477" max="9477" width="1.42578125" style="124" customWidth="1"/>
    <col min="9478" max="9480" width="7.5703125" style="124" bestFit="1" customWidth="1"/>
    <col min="9481" max="9481" width="1.42578125" style="124" customWidth="1"/>
    <col min="9482" max="9484" width="7.5703125" style="124" bestFit="1" customWidth="1"/>
    <col min="9485" max="9485" width="1.42578125" style="124" customWidth="1"/>
    <col min="9486" max="9488" width="7.5703125" style="124" bestFit="1" customWidth="1"/>
    <col min="9489" max="9489" width="1.42578125" style="124" customWidth="1"/>
    <col min="9490" max="9492" width="7.5703125" style="124" bestFit="1" customWidth="1"/>
    <col min="9493" max="9493" width="1.42578125" style="124" customWidth="1"/>
    <col min="9494" max="9496" width="7.5703125" style="124" bestFit="1" customWidth="1"/>
    <col min="9497" max="9497" width="1.42578125" style="124" customWidth="1"/>
    <col min="9498" max="9500" width="6.28515625" style="124" bestFit="1" customWidth="1"/>
    <col min="9501" max="9501" width="4.7109375" style="124" customWidth="1"/>
    <col min="9502" max="9502" width="16.28515625" style="124" customWidth="1"/>
    <col min="9503" max="9503" width="9.85546875" style="124" bestFit="1" customWidth="1"/>
    <col min="9504" max="9505" width="8.7109375" style="124" bestFit="1" customWidth="1"/>
    <col min="9506" max="9506" width="1.42578125" style="124" customWidth="1"/>
    <col min="9507" max="9509" width="7.5703125" style="124" bestFit="1" customWidth="1"/>
    <col min="9510" max="9510" width="1.42578125" style="124" customWidth="1"/>
    <col min="9511" max="9513" width="7.5703125" style="124" bestFit="1" customWidth="1"/>
    <col min="9514" max="9514" width="1.42578125" style="124" customWidth="1"/>
    <col min="9515" max="9517" width="7.5703125" style="124" bestFit="1" customWidth="1"/>
    <col min="9518" max="9518" width="1.42578125" style="124" customWidth="1"/>
    <col min="9519" max="9521" width="7.5703125" style="124" bestFit="1" customWidth="1"/>
    <col min="9522" max="9522" width="1.42578125" style="124" customWidth="1"/>
    <col min="9523" max="9525" width="7.5703125" style="124" bestFit="1" customWidth="1"/>
    <col min="9526" max="9526" width="1.42578125" style="124" customWidth="1"/>
    <col min="9527" max="9529" width="6.28515625" style="124" bestFit="1" customWidth="1"/>
    <col min="9530" max="9728" width="11.42578125" style="124"/>
    <col min="9729" max="9729" width="16.28515625" style="124" customWidth="1"/>
    <col min="9730" max="9732" width="8.7109375" style="124" bestFit="1" customWidth="1"/>
    <col min="9733" max="9733" width="1.42578125" style="124" customWidth="1"/>
    <col min="9734" max="9736" width="7.5703125" style="124" bestFit="1" customWidth="1"/>
    <col min="9737" max="9737" width="1.42578125" style="124" customWidth="1"/>
    <col min="9738" max="9740" width="7.5703125" style="124" bestFit="1" customWidth="1"/>
    <col min="9741" max="9741" width="1.42578125" style="124" customWidth="1"/>
    <col min="9742" max="9744" width="7.5703125" style="124" bestFit="1" customWidth="1"/>
    <col min="9745" max="9745" width="1.42578125" style="124" customWidth="1"/>
    <col min="9746" max="9748" width="7.5703125" style="124" bestFit="1" customWidth="1"/>
    <col min="9749" max="9749" width="1.42578125" style="124" customWidth="1"/>
    <col min="9750" max="9752" width="7.5703125" style="124" bestFit="1" customWidth="1"/>
    <col min="9753" max="9753" width="1.42578125" style="124" customWidth="1"/>
    <col min="9754" max="9756" width="6.28515625" style="124" bestFit="1" customWidth="1"/>
    <col min="9757" max="9757" width="4.7109375" style="124" customWidth="1"/>
    <col min="9758" max="9758" width="16.28515625" style="124" customWidth="1"/>
    <col min="9759" max="9759" width="9.85546875" style="124" bestFit="1" customWidth="1"/>
    <col min="9760" max="9761" width="8.7109375" style="124" bestFit="1" customWidth="1"/>
    <col min="9762" max="9762" width="1.42578125" style="124" customWidth="1"/>
    <col min="9763" max="9765" width="7.5703125" style="124" bestFit="1" customWidth="1"/>
    <col min="9766" max="9766" width="1.42578125" style="124" customWidth="1"/>
    <col min="9767" max="9769" width="7.5703125" style="124" bestFit="1" customWidth="1"/>
    <col min="9770" max="9770" width="1.42578125" style="124" customWidth="1"/>
    <col min="9771" max="9773" width="7.5703125" style="124" bestFit="1" customWidth="1"/>
    <col min="9774" max="9774" width="1.42578125" style="124" customWidth="1"/>
    <col min="9775" max="9777" width="7.5703125" style="124" bestFit="1" customWidth="1"/>
    <col min="9778" max="9778" width="1.42578125" style="124" customWidth="1"/>
    <col min="9779" max="9781" width="7.5703125" style="124" bestFit="1" customWidth="1"/>
    <col min="9782" max="9782" width="1.42578125" style="124" customWidth="1"/>
    <col min="9783" max="9785" width="6.28515625" style="124" bestFit="1" customWidth="1"/>
    <col min="9786" max="9984" width="11.42578125" style="124"/>
    <col min="9985" max="9985" width="16.28515625" style="124" customWidth="1"/>
    <col min="9986" max="9988" width="8.7109375" style="124" bestFit="1" customWidth="1"/>
    <col min="9989" max="9989" width="1.42578125" style="124" customWidth="1"/>
    <col min="9990" max="9992" width="7.5703125" style="124" bestFit="1" customWidth="1"/>
    <col min="9993" max="9993" width="1.42578125" style="124" customWidth="1"/>
    <col min="9994" max="9996" width="7.5703125" style="124" bestFit="1" customWidth="1"/>
    <col min="9997" max="9997" width="1.42578125" style="124" customWidth="1"/>
    <col min="9998" max="10000" width="7.5703125" style="124" bestFit="1" customWidth="1"/>
    <col min="10001" max="10001" width="1.42578125" style="124" customWidth="1"/>
    <col min="10002" max="10004" width="7.5703125" style="124" bestFit="1" customWidth="1"/>
    <col min="10005" max="10005" width="1.42578125" style="124" customWidth="1"/>
    <col min="10006" max="10008" width="7.5703125" style="124" bestFit="1" customWidth="1"/>
    <col min="10009" max="10009" width="1.42578125" style="124" customWidth="1"/>
    <col min="10010" max="10012" width="6.28515625" style="124" bestFit="1" customWidth="1"/>
    <col min="10013" max="10013" width="4.7109375" style="124" customWidth="1"/>
    <col min="10014" max="10014" width="16.28515625" style="124" customWidth="1"/>
    <col min="10015" max="10015" width="9.85546875" style="124" bestFit="1" customWidth="1"/>
    <col min="10016" max="10017" width="8.7109375" style="124" bestFit="1" customWidth="1"/>
    <col min="10018" max="10018" width="1.42578125" style="124" customWidth="1"/>
    <col min="10019" max="10021" width="7.5703125" style="124" bestFit="1" customWidth="1"/>
    <col min="10022" max="10022" width="1.42578125" style="124" customWidth="1"/>
    <col min="10023" max="10025" width="7.5703125" style="124" bestFit="1" customWidth="1"/>
    <col min="10026" max="10026" width="1.42578125" style="124" customWidth="1"/>
    <col min="10027" max="10029" width="7.5703125" style="124" bestFit="1" customWidth="1"/>
    <col min="10030" max="10030" width="1.42578125" style="124" customWidth="1"/>
    <col min="10031" max="10033" width="7.5703125" style="124" bestFit="1" customWidth="1"/>
    <col min="10034" max="10034" width="1.42578125" style="124" customWidth="1"/>
    <col min="10035" max="10037" width="7.5703125" style="124" bestFit="1" customWidth="1"/>
    <col min="10038" max="10038" width="1.42578125" style="124" customWidth="1"/>
    <col min="10039" max="10041" width="6.28515625" style="124" bestFit="1" customWidth="1"/>
    <col min="10042" max="10240" width="11.42578125" style="124"/>
    <col min="10241" max="10241" width="16.28515625" style="124" customWidth="1"/>
    <col min="10242" max="10244" width="8.7109375" style="124" bestFit="1" customWidth="1"/>
    <col min="10245" max="10245" width="1.42578125" style="124" customWidth="1"/>
    <col min="10246" max="10248" width="7.5703125" style="124" bestFit="1" customWidth="1"/>
    <col min="10249" max="10249" width="1.42578125" style="124" customWidth="1"/>
    <col min="10250" max="10252" width="7.5703125" style="124" bestFit="1" customWidth="1"/>
    <col min="10253" max="10253" width="1.42578125" style="124" customWidth="1"/>
    <col min="10254" max="10256" width="7.5703125" style="124" bestFit="1" customWidth="1"/>
    <col min="10257" max="10257" width="1.42578125" style="124" customWidth="1"/>
    <col min="10258" max="10260" width="7.5703125" style="124" bestFit="1" customWidth="1"/>
    <col min="10261" max="10261" width="1.42578125" style="124" customWidth="1"/>
    <col min="10262" max="10264" width="7.5703125" style="124" bestFit="1" customWidth="1"/>
    <col min="10265" max="10265" width="1.42578125" style="124" customWidth="1"/>
    <col min="10266" max="10268" width="6.28515625" style="124" bestFit="1" customWidth="1"/>
    <col min="10269" max="10269" width="4.7109375" style="124" customWidth="1"/>
    <col min="10270" max="10270" width="16.28515625" style="124" customWidth="1"/>
    <col min="10271" max="10271" width="9.85546875" style="124" bestFit="1" customWidth="1"/>
    <col min="10272" max="10273" width="8.7109375" style="124" bestFit="1" customWidth="1"/>
    <col min="10274" max="10274" width="1.42578125" style="124" customWidth="1"/>
    <col min="10275" max="10277" width="7.5703125" style="124" bestFit="1" customWidth="1"/>
    <col min="10278" max="10278" width="1.42578125" style="124" customWidth="1"/>
    <col min="10279" max="10281" width="7.5703125" style="124" bestFit="1" customWidth="1"/>
    <col min="10282" max="10282" width="1.42578125" style="124" customWidth="1"/>
    <col min="10283" max="10285" width="7.5703125" style="124" bestFit="1" customWidth="1"/>
    <col min="10286" max="10286" width="1.42578125" style="124" customWidth="1"/>
    <col min="10287" max="10289" width="7.5703125" style="124" bestFit="1" customWidth="1"/>
    <col min="10290" max="10290" width="1.42578125" style="124" customWidth="1"/>
    <col min="10291" max="10293" width="7.5703125" style="124" bestFit="1" customWidth="1"/>
    <col min="10294" max="10294" width="1.42578125" style="124" customWidth="1"/>
    <col min="10295" max="10297" width="6.28515625" style="124" bestFit="1" customWidth="1"/>
    <col min="10298" max="10496" width="11.42578125" style="124"/>
    <col min="10497" max="10497" width="16.28515625" style="124" customWidth="1"/>
    <col min="10498" max="10500" width="8.7109375" style="124" bestFit="1" customWidth="1"/>
    <col min="10501" max="10501" width="1.42578125" style="124" customWidth="1"/>
    <col min="10502" max="10504" width="7.5703125" style="124" bestFit="1" customWidth="1"/>
    <col min="10505" max="10505" width="1.42578125" style="124" customWidth="1"/>
    <col min="10506" max="10508" width="7.5703125" style="124" bestFit="1" customWidth="1"/>
    <col min="10509" max="10509" width="1.42578125" style="124" customWidth="1"/>
    <col min="10510" max="10512" width="7.5703125" style="124" bestFit="1" customWidth="1"/>
    <col min="10513" max="10513" width="1.42578125" style="124" customWidth="1"/>
    <col min="10514" max="10516" width="7.5703125" style="124" bestFit="1" customWidth="1"/>
    <col min="10517" max="10517" width="1.42578125" style="124" customWidth="1"/>
    <col min="10518" max="10520" width="7.5703125" style="124" bestFit="1" customWidth="1"/>
    <col min="10521" max="10521" width="1.42578125" style="124" customWidth="1"/>
    <col min="10522" max="10524" width="6.28515625" style="124" bestFit="1" customWidth="1"/>
    <col min="10525" max="10525" width="4.7109375" style="124" customWidth="1"/>
    <col min="10526" max="10526" width="16.28515625" style="124" customWidth="1"/>
    <col min="10527" max="10527" width="9.85546875" style="124" bestFit="1" customWidth="1"/>
    <col min="10528" max="10529" width="8.7109375" style="124" bestFit="1" customWidth="1"/>
    <col min="10530" max="10530" width="1.42578125" style="124" customWidth="1"/>
    <col min="10531" max="10533" width="7.5703125" style="124" bestFit="1" customWidth="1"/>
    <col min="10534" max="10534" width="1.42578125" style="124" customWidth="1"/>
    <col min="10535" max="10537" width="7.5703125" style="124" bestFit="1" customWidth="1"/>
    <col min="10538" max="10538" width="1.42578125" style="124" customWidth="1"/>
    <col min="10539" max="10541" width="7.5703125" style="124" bestFit="1" customWidth="1"/>
    <col min="10542" max="10542" width="1.42578125" style="124" customWidth="1"/>
    <col min="10543" max="10545" width="7.5703125" style="124" bestFit="1" customWidth="1"/>
    <col min="10546" max="10546" width="1.42578125" style="124" customWidth="1"/>
    <col min="10547" max="10549" width="7.5703125" style="124" bestFit="1" customWidth="1"/>
    <col min="10550" max="10550" width="1.42578125" style="124" customWidth="1"/>
    <col min="10551" max="10553" width="6.28515625" style="124" bestFit="1" customWidth="1"/>
    <col min="10554" max="10752" width="11.42578125" style="124"/>
    <col min="10753" max="10753" width="16.28515625" style="124" customWidth="1"/>
    <col min="10754" max="10756" width="8.7109375" style="124" bestFit="1" customWidth="1"/>
    <col min="10757" max="10757" width="1.42578125" style="124" customWidth="1"/>
    <col min="10758" max="10760" width="7.5703125" style="124" bestFit="1" customWidth="1"/>
    <col min="10761" max="10761" width="1.42578125" style="124" customWidth="1"/>
    <col min="10762" max="10764" width="7.5703125" style="124" bestFit="1" customWidth="1"/>
    <col min="10765" max="10765" width="1.42578125" style="124" customWidth="1"/>
    <col min="10766" max="10768" width="7.5703125" style="124" bestFit="1" customWidth="1"/>
    <col min="10769" max="10769" width="1.42578125" style="124" customWidth="1"/>
    <col min="10770" max="10772" width="7.5703125" style="124" bestFit="1" customWidth="1"/>
    <col min="10773" max="10773" width="1.42578125" style="124" customWidth="1"/>
    <col min="10774" max="10776" width="7.5703125" style="124" bestFit="1" customWidth="1"/>
    <col min="10777" max="10777" width="1.42578125" style="124" customWidth="1"/>
    <col min="10778" max="10780" width="6.28515625" style="124" bestFit="1" customWidth="1"/>
    <col min="10781" max="10781" width="4.7109375" style="124" customWidth="1"/>
    <col min="10782" max="10782" width="16.28515625" style="124" customWidth="1"/>
    <col min="10783" max="10783" width="9.85546875" style="124" bestFit="1" customWidth="1"/>
    <col min="10784" max="10785" width="8.7109375" style="124" bestFit="1" customWidth="1"/>
    <col min="10786" max="10786" width="1.42578125" style="124" customWidth="1"/>
    <col min="10787" max="10789" width="7.5703125" style="124" bestFit="1" customWidth="1"/>
    <col min="10790" max="10790" width="1.42578125" style="124" customWidth="1"/>
    <col min="10791" max="10793" width="7.5703125" style="124" bestFit="1" customWidth="1"/>
    <col min="10794" max="10794" width="1.42578125" style="124" customWidth="1"/>
    <col min="10795" max="10797" width="7.5703125" style="124" bestFit="1" customWidth="1"/>
    <col min="10798" max="10798" width="1.42578125" style="124" customWidth="1"/>
    <col min="10799" max="10801" width="7.5703125" style="124" bestFit="1" customWidth="1"/>
    <col min="10802" max="10802" width="1.42578125" style="124" customWidth="1"/>
    <col min="10803" max="10805" width="7.5703125" style="124" bestFit="1" customWidth="1"/>
    <col min="10806" max="10806" width="1.42578125" style="124" customWidth="1"/>
    <col min="10807" max="10809" width="6.28515625" style="124" bestFit="1" customWidth="1"/>
    <col min="10810" max="11008" width="11.42578125" style="124"/>
    <col min="11009" max="11009" width="16.28515625" style="124" customWidth="1"/>
    <col min="11010" max="11012" width="8.7109375" style="124" bestFit="1" customWidth="1"/>
    <col min="11013" max="11013" width="1.42578125" style="124" customWidth="1"/>
    <col min="11014" max="11016" width="7.5703125" style="124" bestFit="1" customWidth="1"/>
    <col min="11017" max="11017" width="1.42578125" style="124" customWidth="1"/>
    <col min="11018" max="11020" width="7.5703125" style="124" bestFit="1" customWidth="1"/>
    <col min="11021" max="11021" width="1.42578125" style="124" customWidth="1"/>
    <col min="11022" max="11024" width="7.5703125" style="124" bestFit="1" customWidth="1"/>
    <col min="11025" max="11025" width="1.42578125" style="124" customWidth="1"/>
    <col min="11026" max="11028" width="7.5703125" style="124" bestFit="1" customWidth="1"/>
    <col min="11029" max="11029" width="1.42578125" style="124" customWidth="1"/>
    <col min="11030" max="11032" width="7.5703125" style="124" bestFit="1" customWidth="1"/>
    <col min="11033" max="11033" width="1.42578125" style="124" customWidth="1"/>
    <col min="11034" max="11036" width="6.28515625" style="124" bestFit="1" customWidth="1"/>
    <col min="11037" max="11037" width="4.7109375" style="124" customWidth="1"/>
    <col min="11038" max="11038" width="16.28515625" style="124" customWidth="1"/>
    <col min="11039" max="11039" width="9.85546875" style="124" bestFit="1" customWidth="1"/>
    <col min="11040" max="11041" width="8.7109375" style="124" bestFit="1" customWidth="1"/>
    <col min="11042" max="11042" width="1.42578125" style="124" customWidth="1"/>
    <col min="11043" max="11045" width="7.5703125" style="124" bestFit="1" customWidth="1"/>
    <col min="11046" max="11046" width="1.42578125" style="124" customWidth="1"/>
    <col min="11047" max="11049" width="7.5703125" style="124" bestFit="1" customWidth="1"/>
    <col min="11050" max="11050" width="1.42578125" style="124" customWidth="1"/>
    <col min="11051" max="11053" width="7.5703125" style="124" bestFit="1" customWidth="1"/>
    <col min="11054" max="11054" width="1.42578125" style="124" customWidth="1"/>
    <col min="11055" max="11057" width="7.5703125" style="124" bestFit="1" customWidth="1"/>
    <col min="11058" max="11058" width="1.42578125" style="124" customWidth="1"/>
    <col min="11059" max="11061" width="7.5703125" style="124" bestFit="1" customWidth="1"/>
    <col min="11062" max="11062" width="1.42578125" style="124" customWidth="1"/>
    <col min="11063" max="11065" width="6.28515625" style="124" bestFit="1" customWidth="1"/>
    <col min="11066" max="11264" width="11.42578125" style="124"/>
    <col min="11265" max="11265" width="16.28515625" style="124" customWidth="1"/>
    <col min="11266" max="11268" width="8.7109375" style="124" bestFit="1" customWidth="1"/>
    <col min="11269" max="11269" width="1.42578125" style="124" customWidth="1"/>
    <col min="11270" max="11272" width="7.5703125" style="124" bestFit="1" customWidth="1"/>
    <col min="11273" max="11273" width="1.42578125" style="124" customWidth="1"/>
    <col min="11274" max="11276" width="7.5703125" style="124" bestFit="1" customWidth="1"/>
    <col min="11277" max="11277" width="1.42578125" style="124" customWidth="1"/>
    <col min="11278" max="11280" width="7.5703125" style="124" bestFit="1" customWidth="1"/>
    <col min="11281" max="11281" width="1.42578125" style="124" customWidth="1"/>
    <col min="11282" max="11284" width="7.5703125" style="124" bestFit="1" customWidth="1"/>
    <col min="11285" max="11285" width="1.42578125" style="124" customWidth="1"/>
    <col min="11286" max="11288" width="7.5703125" style="124" bestFit="1" customWidth="1"/>
    <col min="11289" max="11289" width="1.42578125" style="124" customWidth="1"/>
    <col min="11290" max="11292" width="6.28515625" style="124" bestFit="1" customWidth="1"/>
    <col min="11293" max="11293" width="4.7109375" style="124" customWidth="1"/>
    <col min="11294" max="11294" width="16.28515625" style="124" customWidth="1"/>
    <col min="11295" max="11295" width="9.85546875" style="124" bestFit="1" customWidth="1"/>
    <col min="11296" max="11297" width="8.7109375" style="124" bestFit="1" customWidth="1"/>
    <col min="11298" max="11298" width="1.42578125" style="124" customWidth="1"/>
    <col min="11299" max="11301" width="7.5703125" style="124" bestFit="1" customWidth="1"/>
    <col min="11302" max="11302" width="1.42578125" style="124" customWidth="1"/>
    <col min="11303" max="11305" width="7.5703125" style="124" bestFit="1" customWidth="1"/>
    <col min="11306" max="11306" width="1.42578125" style="124" customWidth="1"/>
    <col min="11307" max="11309" width="7.5703125" style="124" bestFit="1" customWidth="1"/>
    <col min="11310" max="11310" width="1.42578125" style="124" customWidth="1"/>
    <col min="11311" max="11313" width="7.5703125" style="124" bestFit="1" customWidth="1"/>
    <col min="11314" max="11314" width="1.42578125" style="124" customWidth="1"/>
    <col min="11315" max="11317" width="7.5703125" style="124" bestFit="1" customWidth="1"/>
    <col min="11318" max="11318" width="1.42578125" style="124" customWidth="1"/>
    <col min="11319" max="11321" width="6.28515625" style="124" bestFit="1" customWidth="1"/>
    <col min="11322" max="11520" width="11.42578125" style="124"/>
    <col min="11521" max="11521" width="16.28515625" style="124" customWidth="1"/>
    <col min="11522" max="11524" width="8.7109375" style="124" bestFit="1" customWidth="1"/>
    <col min="11525" max="11525" width="1.42578125" style="124" customWidth="1"/>
    <col min="11526" max="11528" width="7.5703125" style="124" bestFit="1" customWidth="1"/>
    <col min="11529" max="11529" width="1.42578125" style="124" customWidth="1"/>
    <col min="11530" max="11532" width="7.5703125" style="124" bestFit="1" customWidth="1"/>
    <col min="11533" max="11533" width="1.42578125" style="124" customWidth="1"/>
    <col min="11534" max="11536" width="7.5703125" style="124" bestFit="1" customWidth="1"/>
    <col min="11537" max="11537" width="1.42578125" style="124" customWidth="1"/>
    <col min="11538" max="11540" width="7.5703125" style="124" bestFit="1" customWidth="1"/>
    <col min="11541" max="11541" width="1.42578125" style="124" customWidth="1"/>
    <col min="11542" max="11544" width="7.5703125" style="124" bestFit="1" customWidth="1"/>
    <col min="11545" max="11545" width="1.42578125" style="124" customWidth="1"/>
    <col min="11546" max="11548" width="6.28515625" style="124" bestFit="1" customWidth="1"/>
    <col min="11549" max="11549" width="4.7109375" style="124" customWidth="1"/>
    <col min="11550" max="11550" width="16.28515625" style="124" customWidth="1"/>
    <col min="11551" max="11551" width="9.85546875" style="124" bestFit="1" customWidth="1"/>
    <col min="11552" max="11553" width="8.7109375" style="124" bestFit="1" customWidth="1"/>
    <col min="11554" max="11554" width="1.42578125" style="124" customWidth="1"/>
    <col min="11555" max="11557" width="7.5703125" style="124" bestFit="1" customWidth="1"/>
    <col min="11558" max="11558" width="1.42578125" style="124" customWidth="1"/>
    <col min="11559" max="11561" width="7.5703125" style="124" bestFit="1" customWidth="1"/>
    <col min="11562" max="11562" width="1.42578125" style="124" customWidth="1"/>
    <col min="11563" max="11565" width="7.5703125" style="124" bestFit="1" customWidth="1"/>
    <col min="11566" max="11566" width="1.42578125" style="124" customWidth="1"/>
    <col min="11567" max="11569" width="7.5703125" style="124" bestFit="1" customWidth="1"/>
    <col min="11570" max="11570" width="1.42578125" style="124" customWidth="1"/>
    <col min="11571" max="11573" width="7.5703125" style="124" bestFit="1" customWidth="1"/>
    <col min="11574" max="11574" width="1.42578125" style="124" customWidth="1"/>
    <col min="11575" max="11577" width="6.28515625" style="124" bestFit="1" customWidth="1"/>
    <col min="11578" max="11776" width="11.42578125" style="124"/>
    <col min="11777" max="11777" width="16.28515625" style="124" customWidth="1"/>
    <col min="11778" max="11780" width="8.7109375" style="124" bestFit="1" customWidth="1"/>
    <col min="11781" max="11781" width="1.42578125" style="124" customWidth="1"/>
    <col min="11782" max="11784" width="7.5703125" style="124" bestFit="1" customWidth="1"/>
    <col min="11785" max="11785" width="1.42578125" style="124" customWidth="1"/>
    <col min="11786" max="11788" width="7.5703125" style="124" bestFit="1" customWidth="1"/>
    <col min="11789" max="11789" width="1.42578125" style="124" customWidth="1"/>
    <col min="11790" max="11792" width="7.5703125" style="124" bestFit="1" customWidth="1"/>
    <col min="11793" max="11793" width="1.42578125" style="124" customWidth="1"/>
    <col min="11794" max="11796" width="7.5703125" style="124" bestFit="1" customWidth="1"/>
    <col min="11797" max="11797" width="1.42578125" style="124" customWidth="1"/>
    <col min="11798" max="11800" width="7.5703125" style="124" bestFit="1" customWidth="1"/>
    <col min="11801" max="11801" width="1.42578125" style="124" customWidth="1"/>
    <col min="11802" max="11804" width="6.28515625" style="124" bestFit="1" customWidth="1"/>
    <col min="11805" max="11805" width="4.7109375" style="124" customWidth="1"/>
    <col min="11806" max="11806" width="16.28515625" style="124" customWidth="1"/>
    <col min="11807" max="11807" width="9.85546875" style="124" bestFit="1" customWidth="1"/>
    <col min="11808" max="11809" width="8.7109375" style="124" bestFit="1" customWidth="1"/>
    <col min="11810" max="11810" width="1.42578125" style="124" customWidth="1"/>
    <col min="11811" max="11813" width="7.5703125" style="124" bestFit="1" customWidth="1"/>
    <col min="11814" max="11814" width="1.42578125" style="124" customWidth="1"/>
    <col min="11815" max="11817" width="7.5703125" style="124" bestFit="1" customWidth="1"/>
    <col min="11818" max="11818" width="1.42578125" style="124" customWidth="1"/>
    <col min="11819" max="11821" width="7.5703125" style="124" bestFit="1" customWidth="1"/>
    <col min="11822" max="11822" width="1.42578125" style="124" customWidth="1"/>
    <col min="11823" max="11825" width="7.5703125" style="124" bestFit="1" customWidth="1"/>
    <col min="11826" max="11826" width="1.42578125" style="124" customWidth="1"/>
    <col min="11827" max="11829" width="7.5703125" style="124" bestFit="1" customWidth="1"/>
    <col min="11830" max="11830" width="1.42578125" style="124" customWidth="1"/>
    <col min="11831" max="11833" width="6.28515625" style="124" bestFit="1" customWidth="1"/>
    <col min="11834" max="12032" width="11.42578125" style="124"/>
    <col min="12033" max="12033" width="16.28515625" style="124" customWidth="1"/>
    <col min="12034" max="12036" width="8.7109375" style="124" bestFit="1" customWidth="1"/>
    <col min="12037" max="12037" width="1.42578125" style="124" customWidth="1"/>
    <col min="12038" max="12040" width="7.5703125" style="124" bestFit="1" customWidth="1"/>
    <col min="12041" max="12041" width="1.42578125" style="124" customWidth="1"/>
    <col min="12042" max="12044" width="7.5703125" style="124" bestFit="1" customWidth="1"/>
    <col min="12045" max="12045" width="1.42578125" style="124" customWidth="1"/>
    <col min="12046" max="12048" width="7.5703125" style="124" bestFit="1" customWidth="1"/>
    <col min="12049" max="12049" width="1.42578125" style="124" customWidth="1"/>
    <col min="12050" max="12052" width="7.5703125" style="124" bestFit="1" customWidth="1"/>
    <col min="12053" max="12053" width="1.42578125" style="124" customWidth="1"/>
    <col min="12054" max="12056" width="7.5703125" style="124" bestFit="1" customWidth="1"/>
    <col min="12057" max="12057" width="1.42578125" style="124" customWidth="1"/>
    <col min="12058" max="12060" width="6.28515625" style="124" bestFit="1" customWidth="1"/>
    <col min="12061" max="12061" width="4.7109375" style="124" customWidth="1"/>
    <col min="12062" max="12062" width="16.28515625" style="124" customWidth="1"/>
    <col min="12063" max="12063" width="9.85546875" style="124" bestFit="1" customWidth="1"/>
    <col min="12064" max="12065" width="8.7109375" style="124" bestFit="1" customWidth="1"/>
    <col min="12066" max="12066" width="1.42578125" style="124" customWidth="1"/>
    <col min="12067" max="12069" width="7.5703125" style="124" bestFit="1" customWidth="1"/>
    <col min="12070" max="12070" width="1.42578125" style="124" customWidth="1"/>
    <col min="12071" max="12073" width="7.5703125" style="124" bestFit="1" customWidth="1"/>
    <col min="12074" max="12074" width="1.42578125" style="124" customWidth="1"/>
    <col min="12075" max="12077" width="7.5703125" style="124" bestFit="1" customWidth="1"/>
    <col min="12078" max="12078" width="1.42578125" style="124" customWidth="1"/>
    <col min="12079" max="12081" width="7.5703125" style="124" bestFit="1" customWidth="1"/>
    <col min="12082" max="12082" width="1.42578125" style="124" customWidth="1"/>
    <col min="12083" max="12085" width="7.5703125" style="124" bestFit="1" customWidth="1"/>
    <col min="12086" max="12086" width="1.42578125" style="124" customWidth="1"/>
    <col min="12087" max="12089" width="6.28515625" style="124" bestFit="1" customWidth="1"/>
    <col min="12090" max="12288" width="11.42578125" style="124"/>
    <col min="12289" max="12289" width="16.28515625" style="124" customWidth="1"/>
    <col min="12290" max="12292" width="8.7109375" style="124" bestFit="1" customWidth="1"/>
    <col min="12293" max="12293" width="1.42578125" style="124" customWidth="1"/>
    <col min="12294" max="12296" width="7.5703125" style="124" bestFit="1" customWidth="1"/>
    <col min="12297" max="12297" width="1.42578125" style="124" customWidth="1"/>
    <col min="12298" max="12300" width="7.5703125" style="124" bestFit="1" customWidth="1"/>
    <col min="12301" max="12301" width="1.42578125" style="124" customWidth="1"/>
    <col min="12302" max="12304" width="7.5703125" style="124" bestFit="1" customWidth="1"/>
    <col min="12305" max="12305" width="1.42578125" style="124" customWidth="1"/>
    <col min="12306" max="12308" width="7.5703125" style="124" bestFit="1" customWidth="1"/>
    <col min="12309" max="12309" width="1.42578125" style="124" customWidth="1"/>
    <col min="12310" max="12312" width="7.5703125" style="124" bestFit="1" customWidth="1"/>
    <col min="12313" max="12313" width="1.42578125" style="124" customWidth="1"/>
    <col min="12314" max="12316" width="6.28515625" style="124" bestFit="1" customWidth="1"/>
    <col min="12317" max="12317" width="4.7109375" style="124" customWidth="1"/>
    <col min="12318" max="12318" width="16.28515625" style="124" customWidth="1"/>
    <col min="12319" max="12319" width="9.85546875" style="124" bestFit="1" customWidth="1"/>
    <col min="12320" max="12321" width="8.7109375" style="124" bestFit="1" customWidth="1"/>
    <col min="12322" max="12322" width="1.42578125" style="124" customWidth="1"/>
    <col min="12323" max="12325" width="7.5703125" style="124" bestFit="1" customWidth="1"/>
    <col min="12326" max="12326" width="1.42578125" style="124" customWidth="1"/>
    <col min="12327" max="12329" width="7.5703125" style="124" bestFit="1" customWidth="1"/>
    <col min="12330" max="12330" width="1.42578125" style="124" customWidth="1"/>
    <col min="12331" max="12333" width="7.5703125" style="124" bestFit="1" customWidth="1"/>
    <col min="12334" max="12334" width="1.42578125" style="124" customWidth="1"/>
    <col min="12335" max="12337" width="7.5703125" style="124" bestFit="1" customWidth="1"/>
    <col min="12338" max="12338" width="1.42578125" style="124" customWidth="1"/>
    <col min="12339" max="12341" width="7.5703125" style="124" bestFit="1" customWidth="1"/>
    <col min="12342" max="12342" width="1.42578125" style="124" customWidth="1"/>
    <col min="12343" max="12345" width="6.28515625" style="124" bestFit="1" customWidth="1"/>
    <col min="12346" max="12544" width="11.42578125" style="124"/>
    <col min="12545" max="12545" width="16.28515625" style="124" customWidth="1"/>
    <col min="12546" max="12548" width="8.7109375" style="124" bestFit="1" customWidth="1"/>
    <col min="12549" max="12549" width="1.42578125" style="124" customWidth="1"/>
    <col min="12550" max="12552" width="7.5703125" style="124" bestFit="1" customWidth="1"/>
    <col min="12553" max="12553" width="1.42578125" style="124" customWidth="1"/>
    <col min="12554" max="12556" width="7.5703125" style="124" bestFit="1" customWidth="1"/>
    <col min="12557" max="12557" width="1.42578125" style="124" customWidth="1"/>
    <col min="12558" max="12560" width="7.5703125" style="124" bestFit="1" customWidth="1"/>
    <col min="12561" max="12561" width="1.42578125" style="124" customWidth="1"/>
    <col min="12562" max="12564" width="7.5703125" style="124" bestFit="1" customWidth="1"/>
    <col min="12565" max="12565" width="1.42578125" style="124" customWidth="1"/>
    <col min="12566" max="12568" width="7.5703125" style="124" bestFit="1" customWidth="1"/>
    <col min="12569" max="12569" width="1.42578125" style="124" customWidth="1"/>
    <col min="12570" max="12572" width="6.28515625" style="124" bestFit="1" customWidth="1"/>
    <col min="12573" max="12573" width="4.7109375" style="124" customWidth="1"/>
    <col min="12574" max="12574" width="16.28515625" style="124" customWidth="1"/>
    <col min="12575" max="12575" width="9.85546875" style="124" bestFit="1" customWidth="1"/>
    <col min="12576" max="12577" width="8.7109375" style="124" bestFit="1" customWidth="1"/>
    <col min="12578" max="12578" width="1.42578125" style="124" customWidth="1"/>
    <col min="12579" max="12581" width="7.5703125" style="124" bestFit="1" customWidth="1"/>
    <col min="12582" max="12582" width="1.42578125" style="124" customWidth="1"/>
    <col min="12583" max="12585" width="7.5703125" style="124" bestFit="1" customWidth="1"/>
    <col min="12586" max="12586" width="1.42578125" style="124" customWidth="1"/>
    <col min="12587" max="12589" width="7.5703125" style="124" bestFit="1" customWidth="1"/>
    <col min="12590" max="12590" width="1.42578125" style="124" customWidth="1"/>
    <col min="12591" max="12593" width="7.5703125" style="124" bestFit="1" customWidth="1"/>
    <col min="12594" max="12594" width="1.42578125" style="124" customWidth="1"/>
    <col min="12595" max="12597" width="7.5703125" style="124" bestFit="1" customWidth="1"/>
    <col min="12598" max="12598" width="1.42578125" style="124" customWidth="1"/>
    <col min="12599" max="12601" width="6.28515625" style="124" bestFit="1" customWidth="1"/>
    <col min="12602" max="12800" width="11.42578125" style="124"/>
    <col min="12801" max="12801" width="16.28515625" style="124" customWidth="1"/>
    <col min="12802" max="12804" width="8.7109375" style="124" bestFit="1" customWidth="1"/>
    <col min="12805" max="12805" width="1.42578125" style="124" customWidth="1"/>
    <col min="12806" max="12808" width="7.5703125" style="124" bestFit="1" customWidth="1"/>
    <col min="12809" max="12809" width="1.42578125" style="124" customWidth="1"/>
    <col min="12810" max="12812" width="7.5703125" style="124" bestFit="1" customWidth="1"/>
    <col min="12813" max="12813" width="1.42578125" style="124" customWidth="1"/>
    <col min="12814" max="12816" width="7.5703125" style="124" bestFit="1" customWidth="1"/>
    <col min="12817" max="12817" width="1.42578125" style="124" customWidth="1"/>
    <col min="12818" max="12820" width="7.5703125" style="124" bestFit="1" customWidth="1"/>
    <col min="12821" max="12821" width="1.42578125" style="124" customWidth="1"/>
    <col min="12822" max="12824" width="7.5703125" style="124" bestFit="1" customWidth="1"/>
    <col min="12825" max="12825" width="1.42578125" style="124" customWidth="1"/>
    <col min="12826" max="12828" width="6.28515625" style="124" bestFit="1" customWidth="1"/>
    <col min="12829" max="12829" width="4.7109375" style="124" customWidth="1"/>
    <col min="12830" max="12830" width="16.28515625" style="124" customWidth="1"/>
    <col min="12831" max="12831" width="9.85546875" style="124" bestFit="1" customWidth="1"/>
    <col min="12832" max="12833" width="8.7109375" style="124" bestFit="1" customWidth="1"/>
    <col min="12834" max="12834" width="1.42578125" style="124" customWidth="1"/>
    <col min="12835" max="12837" width="7.5703125" style="124" bestFit="1" customWidth="1"/>
    <col min="12838" max="12838" width="1.42578125" style="124" customWidth="1"/>
    <col min="12839" max="12841" width="7.5703125" style="124" bestFit="1" customWidth="1"/>
    <col min="12842" max="12842" width="1.42578125" style="124" customWidth="1"/>
    <col min="12843" max="12845" width="7.5703125" style="124" bestFit="1" customWidth="1"/>
    <col min="12846" max="12846" width="1.42578125" style="124" customWidth="1"/>
    <col min="12847" max="12849" width="7.5703125" style="124" bestFit="1" customWidth="1"/>
    <col min="12850" max="12850" width="1.42578125" style="124" customWidth="1"/>
    <col min="12851" max="12853" width="7.5703125" style="124" bestFit="1" customWidth="1"/>
    <col min="12854" max="12854" width="1.42578125" style="124" customWidth="1"/>
    <col min="12855" max="12857" width="6.28515625" style="124" bestFit="1" customWidth="1"/>
    <col min="12858" max="13056" width="11.42578125" style="124"/>
    <col min="13057" max="13057" width="16.28515625" style="124" customWidth="1"/>
    <col min="13058" max="13060" width="8.7109375" style="124" bestFit="1" customWidth="1"/>
    <col min="13061" max="13061" width="1.42578125" style="124" customWidth="1"/>
    <col min="13062" max="13064" width="7.5703125" style="124" bestFit="1" customWidth="1"/>
    <col min="13065" max="13065" width="1.42578125" style="124" customWidth="1"/>
    <col min="13066" max="13068" width="7.5703125" style="124" bestFit="1" customWidth="1"/>
    <col min="13069" max="13069" width="1.42578125" style="124" customWidth="1"/>
    <col min="13070" max="13072" width="7.5703125" style="124" bestFit="1" customWidth="1"/>
    <col min="13073" max="13073" width="1.42578125" style="124" customWidth="1"/>
    <col min="13074" max="13076" width="7.5703125" style="124" bestFit="1" customWidth="1"/>
    <col min="13077" max="13077" width="1.42578125" style="124" customWidth="1"/>
    <col min="13078" max="13080" width="7.5703125" style="124" bestFit="1" customWidth="1"/>
    <col min="13081" max="13081" width="1.42578125" style="124" customWidth="1"/>
    <col min="13082" max="13084" width="6.28515625" style="124" bestFit="1" customWidth="1"/>
    <col min="13085" max="13085" width="4.7109375" style="124" customWidth="1"/>
    <col min="13086" max="13086" width="16.28515625" style="124" customWidth="1"/>
    <col min="13087" max="13087" width="9.85546875" style="124" bestFit="1" customWidth="1"/>
    <col min="13088" max="13089" width="8.7109375" style="124" bestFit="1" customWidth="1"/>
    <col min="13090" max="13090" width="1.42578125" style="124" customWidth="1"/>
    <col min="13091" max="13093" width="7.5703125" style="124" bestFit="1" customWidth="1"/>
    <col min="13094" max="13094" width="1.42578125" style="124" customWidth="1"/>
    <col min="13095" max="13097" width="7.5703125" style="124" bestFit="1" customWidth="1"/>
    <col min="13098" max="13098" width="1.42578125" style="124" customWidth="1"/>
    <col min="13099" max="13101" width="7.5703125" style="124" bestFit="1" customWidth="1"/>
    <col min="13102" max="13102" width="1.42578125" style="124" customWidth="1"/>
    <col min="13103" max="13105" width="7.5703125" style="124" bestFit="1" customWidth="1"/>
    <col min="13106" max="13106" width="1.42578125" style="124" customWidth="1"/>
    <col min="13107" max="13109" width="7.5703125" style="124" bestFit="1" customWidth="1"/>
    <col min="13110" max="13110" width="1.42578125" style="124" customWidth="1"/>
    <col min="13111" max="13113" width="6.28515625" style="124" bestFit="1" customWidth="1"/>
    <col min="13114" max="13312" width="11.42578125" style="124"/>
    <col min="13313" max="13313" width="16.28515625" style="124" customWidth="1"/>
    <col min="13314" max="13316" width="8.7109375" style="124" bestFit="1" customWidth="1"/>
    <col min="13317" max="13317" width="1.42578125" style="124" customWidth="1"/>
    <col min="13318" max="13320" width="7.5703125" style="124" bestFit="1" customWidth="1"/>
    <col min="13321" max="13321" width="1.42578125" style="124" customWidth="1"/>
    <col min="13322" max="13324" width="7.5703125" style="124" bestFit="1" customWidth="1"/>
    <col min="13325" max="13325" width="1.42578125" style="124" customWidth="1"/>
    <col min="13326" max="13328" width="7.5703125" style="124" bestFit="1" customWidth="1"/>
    <col min="13329" max="13329" width="1.42578125" style="124" customWidth="1"/>
    <col min="13330" max="13332" width="7.5703125" style="124" bestFit="1" customWidth="1"/>
    <col min="13333" max="13333" width="1.42578125" style="124" customWidth="1"/>
    <col min="13334" max="13336" width="7.5703125" style="124" bestFit="1" customWidth="1"/>
    <col min="13337" max="13337" width="1.42578125" style="124" customWidth="1"/>
    <col min="13338" max="13340" width="6.28515625" style="124" bestFit="1" customWidth="1"/>
    <col min="13341" max="13341" width="4.7109375" style="124" customWidth="1"/>
    <col min="13342" max="13342" width="16.28515625" style="124" customWidth="1"/>
    <col min="13343" max="13343" width="9.85546875" style="124" bestFit="1" customWidth="1"/>
    <col min="13344" max="13345" width="8.7109375" style="124" bestFit="1" customWidth="1"/>
    <col min="13346" max="13346" width="1.42578125" style="124" customWidth="1"/>
    <col min="13347" max="13349" width="7.5703125" style="124" bestFit="1" customWidth="1"/>
    <col min="13350" max="13350" width="1.42578125" style="124" customWidth="1"/>
    <col min="13351" max="13353" width="7.5703125" style="124" bestFit="1" customWidth="1"/>
    <col min="13354" max="13354" width="1.42578125" style="124" customWidth="1"/>
    <col min="13355" max="13357" width="7.5703125" style="124" bestFit="1" customWidth="1"/>
    <col min="13358" max="13358" width="1.42578125" style="124" customWidth="1"/>
    <col min="13359" max="13361" width="7.5703125" style="124" bestFit="1" customWidth="1"/>
    <col min="13362" max="13362" width="1.42578125" style="124" customWidth="1"/>
    <col min="13363" max="13365" width="7.5703125" style="124" bestFit="1" customWidth="1"/>
    <col min="13366" max="13366" width="1.42578125" style="124" customWidth="1"/>
    <col min="13367" max="13369" width="6.28515625" style="124" bestFit="1" customWidth="1"/>
    <col min="13370" max="13568" width="11.42578125" style="124"/>
    <col min="13569" max="13569" width="16.28515625" style="124" customWidth="1"/>
    <col min="13570" max="13572" width="8.7109375" style="124" bestFit="1" customWidth="1"/>
    <col min="13573" max="13573" width="1.42578125" style="124" customWidth="1"/>
    <col min="13574" max="13576" width="7.5703125" style="124" bestFit="1" customWidth="1"/>
    <col min="13577" max="13577" width="1.42578125" style="124" customWidth="1"/>
    <col min="13578" max="13580" width="7.5703125" style="124" bestFit="1" customWidth="1"/>
    <col min="13581" max="13581" width="1.42578125" style="124" customWidth="1"/>
    <col min="13582" max="13584" width="7.5703125" style="124" bestFit="1" customWidth="1"/>
    <col min="13585" max="13585" width="1.42578125" style="124" customWidth="1"/>
    <col min="13586" max="13588" width="7.5703125" style="124" bestFit="1" customWidth="1"/>
    <col min="13589" max="13589" width="1.42578125" style="124" customWidth="1"/>
    <col min="13590" max="13592" width="7.5703125" style="124" bestFit="1" customWidth="1"/>
    <col min="13593" max="13593" width="1.42578125" style="124" customWidth="1"/>
    <col min="13594" max="13596" width="6.28515625" style="124" bestFit="1" customWidth="1"/>
    <col min="13597" max="13597" width="4.7109375" style="124" customWidth="1"/>
    <col min="13598" max="13598" width="16.28515625" style="124" customWidth="1"/>
    <col min="13599" max="13599" width="9.85546875" style="124" bestFit="1" customWidth="1"/>
    <col min="13600" max="13601" width="8.7109375" style="124" bestFit="1" customWidth="1"/>
    <col min="13602" max="13602" width="1.42578125" style="124" customWidth="1"/>
    <col min="13603" max="13605" width="7.5703125" style="124" bestFit="1" customWidth="1"/>
    <col min="13606" max="13606" width="1.42578125" style="124" customWidth="1"/>
    <col min="13607" max="13609" width="7.5703125" style="124" bestFit="1" customWidth="1"/>
    <col min="13610" max="13610" width="1.42578125" style="124" customWidth="1"/>
    <col min="13611" max="13613" width="7.5703125" style="124" bestFit="1" customWidth="1"/>
    <col min="13614" max="13614" width="1.42578125" style="124" customWidth="1"/>
    <col min="13615" max="13617" width="7.5703125" style="124" bestFit="1" customWidth="1"/>
    <col min="13618" max="13618" width="1.42578125" style="124" customWidth="1"/>
    <col min="13619" max="13621" width="7.5703125" style="124" bestFit="1" customWidth="1"/>
    <col min="13622" max="13622" width="1.42578125" style="124" customWidth="1"/>
    <col min="13623" max="13625" width="6.28515625" style="124" bestFit="1" customWidth="1"/>
    <col min="13626" max="13824" width="11.42578125" style="124"/>
    <col min="13825" max="13825" width="16.28515625" style="124" customWidth="1"/>
    <col min="13826" max="13828" width="8.7109375" style="124" bestFit="1" customWidth="1"/>
    <col min="13829" max="13829" width="1.42578125" style="124" customWidth="1"/>
    <col min="13830" max="13832" width="7.5703125" style="124" bestFit="1" customWidth="1"/>
    <col min="13833" max="13833" width="1.42578125" style="124" customWidth="1"/>
    <col min="13834" max="13836" width="7.5703125" style="124" bestFit="1" customWidth="1"/>
    <col min="13837" max="13837" width="1.42578125" style="124" customWidth="1"/>
    <col min="13838" max="13840" width="7.5703125" style="124" bestFit="1" customWidth="1"/>
    <col min="13841" max="13841" width="1.42578125" style="124" customWidth="1"/>
    <col min="13842" max="13844" width="7.5703125" style="124" bestFit="1" customWidth="1"/>
    <col min="13845" max="13845" width="1.42578125" style="124" customWidth="1"/>
    <col min="13846" max="13848" width="7.5703125" style="124" bestFit="1" customWidth="1"/>
    <col min="13849" max="13849" width="1.42578125" style="124" customWidth="1"/>
    <col min="13850" max="13852" width="6.28515625" style="124" bestFit="1" customWidth="1"/>
    <col min="13853" max="13853" width="4.7109375" style="124" customWidth="1"/>
    <col min="13854" max="13854" width="16.28515625" style="124" customWidth="1"/>
    <col min="13855" max="13855" width="9.85546875" style="124" bestFit="1" customWidth="1"/>
    <col min="13856" max="13857" width="8.7109375" style="124" bestFit="1" customWidth="1"/>
    <col min="13858" max="13858" width="1.42578125" style="124" customWidth="1"/>
    <col min="13859" max="13861" width="7.5703125" style="124" bestFit="1" customWidth="1"/>
    <col min="13862" max="13862" width="1.42578125" style="124" customWidth="1"/>
    <col min="13863" max="13865" width="7.5703125" style="124" bestFit="1" customWidth="1"/>
    <col min="13866" max="13866" width="1.42578125" style="124" customWidth="1"/>
    <col min="13867" max="13869" width="7.5703125" style="124" bestFit="1" customWidth="1"/>
    <col min="13870" max="13870" width="1.42578125" style="124" customWidth="1"/>
    <col min="13871" max="13873" width="7.5703125" style="124" bestFit="1" customWidth="1"/>
    <col min="13874" max="13874" width="1.42578125" style="124" customWidth="1"/>
    <col min="13875" max="13877" width="7.5703125" style="124" bestFit="1" customWidth="1"/>
    <col min="13878" max="13878" width="1.42578125" style="124" customWidth="1"/>
    <col min="13879" max="13881" width="6.28515625" style="124" bestFit="1" customWidth="1"/>
    <col min="13882" max="14080" width="11.42578125" style="124"/>
    <col min="14081" max="14081" width="16.28515625" style="124" customWidth="1"/>
    <col min="14082" max="14084" width="8.7109375" style="124" bestFit="1" customWidth="1"/>
    <col min="14085" max="14085" width="1.42578125" style="124" customWidth="1"/>
    <col min="14086" max="14088" width="7.5703125" style="124" bestFit="1" customWidth="1"/>
    <col min="14089" max="14089" width="1.42578125" style="124" customWidth="1"/>
    <col min="14090" max="14092" width="7.5703125" style="124" bestFit="1" customWidth="1"/>
    <col min="14093" max="14093" width="1.42578125" style="124" customWidth="1"/>
    <col min="14094" max="14096" width="7.5703125" style="124" bestFit="1" customWidth="1"/>
    <col min="14097" max="14097" width="1.42578125" style="124" customWidth="1"/>
    <col min="14098" max="14100" width="7.5703125" style="124" bestFit="1" customWidth="1"/>
    <col min="14101" max="14101" width="1.42578125" style="124" customWidth="1"/>
    <col min="14102" max="14104" width="7.5703125" style="124" bestFit="1" customWidth="1"/>
    <col min="14105" max="14105" width="1.42578125" style="124" customWidth="1"/>
    <col min="14106" max="14108" width="6.28515625" style="124" bestFit="1" customWidth="1"/>
    <col min="14109" max="14109" width="4.7109375" style="124" customWidth="1"/>
    <col min="14110" max="14110" width="16.28515625" style="124" customWidth="1"/>
    <col min="14111" max="14111" width="9.85546875" style="124" bestFit="1" customWidth="1"/>
    <col min="14112" max="14113" width="8.7109375" style="124" bestFit="1" customWidth="1"/>
    <col min="14114" max="14114" width="1.42578125" style="124" customWidth="1"/>
    <col min="14115" max="14117" width="7.5703125" style="124" bestFit="1" customWidth="1"/>
    <col min="14118" max="14118" width="1.42578125" style="124" customWidth="1"/>
    <col min="14119" max="14121" width="7.5703125" style="124" bestFit="1" customWidth="1"/>
    <col min="14122" max="14122" width="1.42578125" style="124" customWidth="1"/>
    <col min="14123" max="14125" width="7.5703125" style="124" bestFit="1" customWidth="1"/>
    <col min="14126" max="14126" width="1.42578125" style="124" customWidth="1"/>
    <col min="14127" max="14129" width="7.5703125" style="124" bestFit="1" customWidth="1"/>
    <col min="14130" max="14130" width="1.42578125" style="124" customWidth="1"/>
    <col min="14131" max="14133" width="7.5703125" style="124" bestFit="1" customWidth="1"/>
    <col min="14134" max="14134" width="1.42578125" style="124" customWidth="1"/>
    <col min="14135" max="14137" width="6.28515625" style="124" bestFit="1" customWidth="1"/>
    <col min="14138" max="14336" width="11.42578125" style="124"/>
    <col min="14337" max="14337" width="16.28515625" style="124" customWidth="1"/>
    <col min="14338" max="14340" width="8.7109375" style="124" bestFit="1" customWidth="1"/>
    <col min="14341" max="14341" width="1.42578125" style="124" customWidth="1"/>
    <col min="14342" max="14344" width="7.5703125" style="124" bestFit="1" customWidth="1"/>
    <col min="14345" max="14345" width="1.42578125" style="124" customWidth="1"/>
    <col min="14346" max="14348" width="7.5703125" style="124" bestFit="1" customWidth="1"/>
    <col min="14349" max="14349" width="1.42578125" style="124" customWidth="1"/>
    <col min="14350" max="14352" width="7.5703125" style="124" bestFit="1" customWidth="1"/>
    <col min="14353" max="14353" width="1.42578125" style="124" customWidth="1"/>
    <col min="14354" max="14356" width="7.5703125" style="124" bestFit="1" customWidth="1"/>
    <col min="14357" max="14357" width="1.42578125" style="124" customWidth="1"/>
    <col min="14358" max="14360" width="7.5703125" style="124" bestFit="1" customWidth="1"/>
    <col min="14361" max="14361" width="1.42578125" style="124" customWidth="1"/>
    <col min="14362" max="14364" width="6.28515625" style="124" bestFit="1" customWidth="1"/>
    <col min="14365" max="14365" width="4.7109375" style="124" customWidth="1"/>
    <col min="14366" max="14366" width="16.28515625" style="124" customWidth="1"/>
    <col min="14367" max="14367" width="9.85546875" style="124" bestFit="1" customWidth="1"/>
    <col min="14368" max="14369" width="8.7109375" style="124" bestFit="1" customWidth="1"/>
    <col min="14370" max="14370" width="1.42578125" style="124" customWidth="1"/>
    <col min="14371" max="14373" width="7.5703125" style="124" bestFit="1" customWidth="1"/>
    <col min="14374" max="14374" width="1.42578125" style="124" customWidth="1"/>
    <col min="14375" max="14377" width="7.5703125" style="124" bestFit="1" customWidth="1"/>
    <col min="14378" max="14378" width="1.42578125" style="124" customWidth="1"/>
    <col min="14379" max="14381" width="7.5703125" style="124" bestFit="1" customWidth="1"/>
    <col min="14382" max="14382" width="1.42578125" style="124" customWidth="1"/>
    <col min="14383" max="14385" width="7.5703125" style="124" bestFit="1" customWidth="1"/>
    <col min="14386" max="14386" width="1.42578125" style="124" customWidth="1"/>
    <col min="14387" max="14389" width="7.5703125" style="124" bestFit="1" customWidth="1"/>
    <col min="14390" max="14390" width="1.42578125" style="124" customWidth="1"/>
    <col min="14391" max="14393" width="6.28515625" style="124" bestFit="1" customWidth="1"/>
    <col min="14394" max="14592" width="11.42578125" style="124"/>
    <col min="14593" max="14593" width="16.28515625" style="124" customWidth="1"/>
    <col min="14594" max="14596" width="8.7109375" style="124" bestFit="1" customWidth="1"/>
    <col min="14597" max="14597" width="1.42578125" style="124" customWidth="1"/>
    <col min="14598" max="14600" width="7.5703125" style="124" bestFit="1" customWidth="1"/>
    <col min="14601" max="14601" width="1.42578125" style="124" customWidth="1"/>
    <col min="14602" max="14604" width="7.5703125" style="124" bestFit="1" customWidth="1"/>
    <col min="14605" max="14605" width="1.42578125" style="124" customWidth="1"/>
    <col min="14606" max="14608" width="7.5703125" style="124" bestFit="1" customWidth="1"/>
    <col min="14609" max="14609" width="1.42578125" style="124" customWidth="1"/>
    <col min="14610" max="14612" width="7.5703125" style="124" bestFit="1" customWidth="1"/>
    <col min="14613" max="14613" width="1.42578125" style="124" customWidth="1"/>
    <col min="14614" max="14616" width="7.5703125" style="124" bestFit="1" customWidth="1"/>
    <col min="14617" max="14617" width="1.42578125" style="124" customWidth="1"/>
    <col min="14618" max="14620" width="6.28515625" style="124" bestFit="1" customWidth="1"/>
    <col min="14621" max="14621" width="4.7109375" style="124" customWidth="1"/>
    <col min="14622" max="14622" width="16.28515625" style="124" customWidth="1"/>
    <col min="14623" max="14623" width="9.85546875" style="124" bestFit="1" customWidth="1"/>
    <col min="14624" max="14625" width="8.7109375" style="124" bestFit="1" customWidth="1"/>
    <col min="14626" max="14626" width="1.42578125" style="124" customWidth="1"/>
    <col min="14627" max="14629" width="7.5703125" style="124" bestFit="1" customWidth="1"/>
    <col min="14630" max="14630" width="1.42578125" style="124" customWidth="1"/>
    <col min="14631" max="14633" width="7.5703125" style="124" bestFit="1" customWidth="1"/>
    <col min="14634" max="14634" width="1.42578125" style="124" customWidth="1"/>
    <col min="14635" max="14637" width="7.5703125" style="124" bestFit="1" customWidth="1"/>
    <col min="14638" max="14638" width="1.42578125" style="124" customWidth="1"/>
    <col min="14639" max="14641" width="7.5703125" style="124" bestFit="1" customWidth="1"/>
    <col min="14642" max="14642" width="1.42578125" style="124" customWidth="1"/>
    <col min="14643" max="14645" width="7.5703125" style="124" bestFit="1" customWidth="1"/>
    <col min="14646" max="14646" width="1.42578125" style="124" customWidth="1"/>
    <col min="14647" max="14649" width="6.28515625" style="124" bestFit="1" customWidth="1"/>
    <col min="14650" max="14848" width="11.42578125" style="124"/>
    <col min="14849" max="14849" width="16.28515625" style="124" customWidth="1"/>
    <col min="14850" max="14852" width="8.7109375" style="124" bestFit="1" customWidth="1"/>
    <col min="14853" max="14853" width="1.42578125" style="124" customWidth="1"/>
    <col min="14854" max="14856" width="7.5703125" style="124" bestFit="1" customWidth="1"/>
    <col min="14857" max="14857" width="1.42578125" style="124" customWidth="1"/>
    <col min="14858" max="14860" width="7.5703125" style="124" bestFit="1" customWidth="1"/>
    <col min="14861" max="14861" width="1.42578125" style="124" customWidth="1"/>
    <col min="14862" max="14864" width="7.5703125" style="124" bestFit="1" customWidth="1"/>
    <col min="14865" max="14865" width="1.42578125" style="124" customWidth="1"/>
    <col min="14866" max="14868" width="7.5703125" style="124" bestFit="1" customWidth="1"/>
    <col min="14869" max="14869" width="1.42578125" style="124" customWidth="1"/>
    <col min="14870" max="14872" width="7.5703125" style="124" bestFit="1" customWidth="1"/>
    <col min="14873" max="14873" width="1.42578125" style="124" customWidth="1"/>
    <col min="14874" max="14876" width="6.28515625" style="124" bestFit="1" customWidth="1"/>
    <col min="14877" max="14877" width="4.7109375" style="124" customWidth="1"/>
    <col min="14878" max="14878" width="16.28515625" style="124" customWidth="1"/>
    <col min="14879" max="14879" width="9.85546875" style="124" bestFit="1" customWidth="1"/>
    <col min="14880" max="14881" width="8.7109375" style="124" bestFit="1" customWidth="1"/>
    <col min="14882" max="14882" width="1.42578125" style="124" customWidth="1"/>
    <col min="14883" max="14885" width="7.5703125" style="124" bestFit="1" customWidth="1"/>
    <col min="14886" max="14886" width="1.42578125" style="124" customWidth="1"/>
    <col min="14887" max="14889" width="7.5703125" style="124" bestFit="1" customWidth="1"/>
    <col min="14890" max="14890" width="1.42578125" style="124" customWidth="1"/>
    <col min="14891" max="14893" width="7.5703125" style="124" bestFit="1" customWidth="1"/>
    <col min="14894" max="14894" width="1.42578125" style="124" customWidth="1"/>
    <col min="14895" max="14897" width="7.5703125" style="124" bestFit="1" customWidth="1"/>
    <col min="14898" max="14898" width="1.42578125" style="124" customWidth="1"/>
    <col min="14899" max="14901" width="7.5703125" style="124" bestFit="1" customWidth="1"/>
    <col min="14902" max="14902" width="1.42578125" style="124" customWidth="1"/>
    <col min="14903" max="14905" width="6.28515625" style="124" bestFit="1" customWidth="1"/>
    <col min="14906" max="15104" width="11.42578125" style="124"/>
    <col min="15105" max="15105" width="16.28515625" style="124" customWidth="1"/>
    <col min="15106" max="15108" width="8.7109375" style="124" bestFit="1" customWidth="1"/>
    <col min="15109" max="15109" width="1.42578125" style="124" customWidth="1"/>
    <col min="15110" max="15112" width="7.5703125" style="124" bestFit="1" customWidth="1"/>
    <col min="15113" max="15113" width="1.42578125" style="124" customWidth="1"/>
    <col min="15114" max="15116" width="7.5703125" style="124" bestFit="1" customWidth="1"/>
    <col min="15117" max="15117" width="1.42578125" style="124" customWidth="1"/>
    <col min="15118" max="15120" width="7.5703125" style="124" bestFit="1" customWidth="1"/>
    <col min="15121" max="15121" width="1.42578125" style="124" customWidth="1"/>
    <col min="15122" max="15124" width="7.5703125" style="124" bestFit="1" customWidth="1"/>
    <col min="15125" max="15125" width="1.42578125" style="124" customWidth="1"/>
    <col min="15126" max="15128" width="7.5703125" style="124" bestFit="1" customWidth="1"/>
    <col min="15129" max="15129" width="1.42578125" style="124" customWidth="1"/>
    <col min="15130" max="15132" width="6.28515625" style="124" bestFit="1" customWidth="1"/>
    <col min="15133" max="15133" width="4.7109375" style="124" customWidth="1"/>
    <col min="15134" max="15134" width="16.28515625" style="124" customWidth="1"/>
    <col min="15135" max="15135" width="9.85546875" style="124" bestFit="1" customWidth="1"/>
    <col min="15136" max="15137" width="8.7109375" style="124" bestFit="1" customWidth="1"/>
    <col min="15138" max="15138" width="1.42578125" style="124" customWidth="1"/>
    <col min="15139" max="15141" width="7.5703125" style="124" bestFit="1" customWidth="1"/>
    <col min="15142" max="15142" width="1.42578125" style="124" customWidth="1"/>
    <col min="15143" max="15145" width="7.5703125" style="124" bestFit="1" customWidth="1"/>
    <col min="15146" max="15146" width="1.42578125" style="124" customWidth="1"/>
    <col min="15147" max="15149" width="7.5703125" style="124" bestFit="1" customWidth="1"/>
    <col min="15150" max="15150" width="1.42578125" style="124" customWidth="1"/>
    <col min="15151" max="15153" width="7.5703125" style="124" bestFit="1" customWidth="1"/>
    <col min="15154" max="15154" width="1.42578125" style="124" customWidth="1"/>
    <col min="15155" max="15157" width="7.5703125" style="124" bestFit="1" customWidth="1"/>
    <col min="15158" max="15158" width="1.42578125" style="124" customWidth="1"/>
    <col min="15159" max="15161" width="6.28515625" style="124" bestFit="1" customWidth="1"/>
    <col min="15162" max="15360" width="11.42578125" style="124"/>
    <col min="15361" max="15361" width="16.28515625" style="124" customWidth="1"/>
    <col min="15362" max="15364" width="8.7109375" style="124" bestFit="1" customWidth="1"/>
    <col min="15365" max="15365" width="1.42578125" style="124" customWidth="1"/>
    <col min="15366" max="15368" width="7.5703125" style="124" bestFit="1" customWidth="1"/>
    <col min="15369" max="15369" width="1.42578125" style="124" customWidth="1"/>
    <col min="15370" max="15372" width="7.5703125" style="124" bestFit="1" customWidth="1"/>
    <col min="15373" max="15373" width="1.42578125" style="124" customWidth="1"/>
    <col min="15374" max="15376" width="7.5703125" style="124" bestFit="1" customWidth="1"/>
    <col min="15377" max="15377" width="1.42578125" style="124" customWidth="1"/>
    <col min="15378" max="15380" width="7.5703125" style="124" bestFit="1" customWidth="1"/>
    <col min="15381" max="15381" width="1.42578125" style="124" customWidth="1"/>
    <col min="15382" max="15384" width="7.5703125" style="124" bestFit="1" customWidth="1"/>
    <col min="15385" max="15385" width="1.42578125" style="124" customWidth="1"/>
    <col min="15386" max="15388" width="6.28515625" style="124" bestFit="1" customWidth="1"/>
    <col min="15389" max="15389" width="4.7109375" style="124" customWidth="1"/>
    <col min="15390" max="15390" width="16.28515625" style="124" customWidth="1"/>
    <col min="15391" max="15391" width="9.85546875" style="124" bestFit="1" customWidth="1"/>
    <col min="15392" max="15393" width="8.7109375" style="124" bestFit="1" customWidth="1"/>
    <col min="15394" max="15394" width="1.42578125" style="124" customWidth="1"/>
    <col min="15395" max="15397" width="7.5703125" style="124" bestFit="1" customWidth="1"/>
    <col min="15398" max="15398" width="1.42578125" style="124" customWidth="1"/>
    <col min="15399" max="15401" width="7.5703125" style="124" bestFit="1" customWidth="1"/>
    <col min="15402" max="15402" width="1.42578125" style="124" customWidth="1"/>
    <col min="15403" max="15405" width="7.5703125" style="124" bestFit="1" customWidth="1"/>
    <col min="15406" max="15406" width="1.42578125" style="124" customWidth="1"/>
    <col min="15407" max="15409" width="7.5703125" style="124" bestFit="1" customWidth="1"/>
    <col min="15410" max="15410" width="1.42578125" style="124" customWidth="1"/>
    <col min="15411" max="15413" width="7.5703125" style="124" bestFit="1" customWidth="1"/>
    <col min="15414" max="15414" width="1.42578125" style="124" customWidth="1"/>
    <col min="15415" max="15417" width="6.28515625" style="124" bestFit="1" customWidth="1"/>
    <col min="15418" max="15616" width="11.42578125" style="124"/>
    <col min="15617" max="15617" width="16.28515625" style="124" customWidth="1"/>
    <col min="15618" max="15620" width="8.7109375" style="124" bestFit="1" customWidth="1"/>
    <col min="15621" max="15621" width="1.42578125" style="124" customWidth="1"/>
    <col min="15622" max="15624" width="7.5703125" style="124" bestFit="1" customWidth="1"/>
    <col min="15625" max="15625" width="1.42578125" style="124" customWidth="1"/>
    <col min="15626" max="15628" width="7.5703125" style="124" bestFit="1" customWidth="1"/>
    <col min="15629" max="15629" width="1.42578125" style="124" customWidth="1"/>
    <col min="15630" max="15632" width="7.5703125" style="124" bestFit="1" customWidth="1"/>
    <col min="15633" max="15633" width="1.42578125" style="124" customWidth="1"/>
    <col min="15634" max="15636" width="7.5703125" style="124" bestFit="1" customWidth="1"/>
    <col min="15637" max="15637" width="1.42578125" style="124" customWidth="1"/>
    <col min="15638" max="15640" width="7.5703125" style="124" bestFit="1" customWidth="1"/>
    <col min="15641" max="15641" width="1.42578125" style="124" customWidth="1"/>
    <col min="15642" max="15644" width="6.28515625" style="124" bestFit="1" customWidth="1"/>
    <col min="15645" max="15645" width="4.7109375" style="124" customWidth="1"/>
    <col min="15646" max="15646" width="16.28515625" style="124" customWidth="1"/>
    <col min="15647" max="15647" width="9.85546875" style="124" bestFit="1" customWidth="1"/>
    <col min="15648" max="15649" width="8.7109375" style="124" bestFit="1" customWidth="1"/>
    <col min="15650" max="15650" width="1.42578125" style="124" customWidth="1"/>
    <col min="15651" max="15653" width="7.5703125" style="124" bestFit="1" customWidth="1"/>
    <col min="15654" max="15654" width="1.42578125" style="124" customWidth="1"/>
    <col min="15655" max="15657" width="7.5703125" style="124" bestFit="1" customWidth="1"/>
    <col min="15658" max="15658" width="1.42578125" style="124" customWidth="1"/>
    <col min="15659" max="15661" width="7.5703125" style="124" bestFit="1" customWidth="1"/>
    <col min="15662" max="15662" width="1.42578125" style="124" customWidth="1"/>
    <col min="15663" max="15665" width="7.5703125" style="124" bestFit="1" customWidth="1"/>
    <col min="15666" max="15666" width="1.42578125" style="124" customWidth="1"/>
    <col min="15667" max="15669" width="7.5703125" style="124" bestFit="1" customWidth="1"/>
    <col min="15670" max="15670" width="1.42578125" style="124" customWidth="1"/>
    <col min="15671" max="15673" width="6.28515625" style="124" bestFit="1" customWidth="1"/>
    <col min="15674" max="15872" width="11.42578125" style="124"/>
    <col min="15873" max="15873" width="16.28515625" style="124" customWidth="1"/>
    <col min="15874" max="15876" width="8.7109375" style="124" bestFit="1" customWidth="1"/>
    <col min="15877" max="15877" width="1.42578125" style="124" customWidth="1"/>
    <col min="15878" max="15880" width="7.5703125" style="124" bestFit="1" customWidth="1"/>
    <col min="15881" max="15881" width="1.42578125" style="124" customWidth="1"/>
    <col min="15882" max="15884" width="7.5703125" style="124" bestFit="1" customWidth="1"/>
    <col min="15885" max="15885" width="1.42578125" style="124" customWidth="1"/>
    <col min="15886" max="15888" width="7.5703125" style="124" bestFit="1" customWidth="1"/>
    <col min="15889" max="15889" width="1.42578125" style="124" customWidth="1"/>
    <col min="15890" max="15892" width="7.5703125" style="124" bestFit="1" customWidth="1"/>
    <col min="15893" max="15893" width="1.42578125" style="124" customWidth="1"/>
    <col min="15894" max="15896" width="7.5703125" style="124" bestFit="1" customWidth="1"/>
    <col min="15897" max="15897" width="1.42578125" style="124" customWidth="1"/>
    <col min="15898" max="15900" width="6.28515625" style="124" bestFit="1" customWidth="1"/>
    <col min="15901" max="15901" width="4.7109375" style="124" customWidth="1"/>
    <col min="15902" max="15902" width="16.28515625" style="124" customWidth="1"/>
    <col min="15903" max="15903" width="9.85546875" style="124" bestFit="1" customWidth="1"/>
    <col min="15904" max="15905" width="8.7109375" style="124" bestFit="1" customWidth="1"/>
    <col min="15906" max="15906" width="1.42578125" style="124" customWidth="1"/>
    <col min="15907" max="15909" width="7.5703125" style="124" bestFit="1" customWidth="1"/>
    <col min="15910" max="15910" width="1.42578125" style="124" customWidth="1"/>
    <col min="15911" max="15913" width="7.5703125" style="124" bestFit="1" customWidth="1"/>
    <col min="15914" max="15914" width="1.42578125" style="124" customWidth="1"/>
    <col min="15915" max="15917" width="7.5703125" style="124" bestFit="1" customWidth="1"/>
    <col min="15918" max="15918" width="1.42578125" style="124" customWidth="1"/>
    <col min="15919" max="15921" width="7.5703125" style="124" bestFit="1" customWidth="1"/>
    <col min="15922" max="15922" width="1.42578125" style="124" customWidth="1"/>
    <col min="15923" max="15925" width="7.5703125" style="124" bestFit="1" customWidth="1"/>
    <col min="15926" max="15926" width="1.42578125" style="124" customWidth="1"/>
    <col min="15927" max="15929" width="6.28515625" style="124" bestFit="1" customWidth="1"/>
    <col min="15930" max="16128" width="11.42578125" style="124"/>
    <col min="16129" max="16129" width="16.28515625" style="124" customWidth="1"/>
    <col min="16130" max="16132" width="8.7109375" style="124" bestFit="1" customWidth="1"/>
    <col min="16133" max="16133" width="1.42578125" style="124" customWidth="1"/>
    <col min="16134" max="16136" width="7.5703125" style="124" bestFit="1" customWidth="1"/>
    <col min="16137" max="16137" width="1.42578125" style="124" customWidth="1"/>
    <col min="16138" max="16140" width="7.5703125" style="124" bestFit="1" customWidth="1"/>
    <col min="16141" max="16141" width="1.42578125" style="124" customWidth="1"/>
    <col min="16142" max="16144" width="7.5703125" style="124" bestFit="1" customWidth="1"/>
    <col min="16145" max="16145" width="1.42578125" style="124" customWidth="1"/>
    <col min="16146" max="16148" width="7.5703125" style="124" bestFit="1" customWidth="1"/>
    <col min="16149" max="16149" width="1.42578125" style="124" customWidth="1"/>
    <col min="16150" max="16152" width="7.5703125" style="124" bestFit="1" customWidth="1"/>
    <col min="16153" max="16153" width="1.42578125" style="124" customWidth="1"/>
    <col min="16154" max="16156" width="6.28515625" style="124" bestFit="1" customWidth="1"/>
    <col min="16157" max="16157" width="4.7109375" style="124" customWidth="1"/>
    <col min="16158" max="16158" width="16.28515625" style="124" customWidth="1"/>
    <col min="16159" max="16159" width="9.85546875" style="124" bestFit="1" customWidth="1"/>
    <col min="16160" max="16161" width="8.7109375" style="124" bestFit="1" customWidth="1"/>
    <col min="16162" max="16162" width="1.42578125" style="124" customWidth="1"/>
    <col min="16163" max="16165" width="7.5703125" style="124" bestFit="1" customWidth="1"/>
    <col min="16166" max="16166" width="1.42578125" style="124" customWidth="1"/>
    <col min="16167" max="16169" width="7.5703125" style="124" bestFit="1" customWidth="1"/>
    <col min="16170" max="16170" width="1.42578125" style="124" customWidth="1"/>
    <col min="16171" max="16173" width="7.5703125" style="124" bestFit="1" customWidth="1"/>
    <col min="16174" max="16174" width="1.42578125" style="124" customWidth="1"/>
    <col min="16175" max="16177" width="7.5703125" style="124" bestFit="1" customWidth="1"/>
    <col min="16178" max="16178" width="1.42578125" style="124" customWidth="1"/>
    <col min="16179" max="16181" width="7.5703125" style="124" bestFit="1" customWidth="1"/>
    <col min="16182" max="16182" width="1.42578125" style="124" customWidth="1"/>
    <col min="16183" max="16185" width="6.28515625" style="124" bestFit="1" customWidth="1"/>
    <col min="16186" max="16384" width="11.42578125" style="124"/>
  </cols>
  <sheetData>
    <row r="1" spans="1:61" ht="15" customHeight="1" x14ac:dyDescent="0.2">
      <c r="Z1" s="29"/>
      <c r="AA1" s="308" t="s">
        <v>356</v>
      </c>
      <c r="AB1" s="308"/>
      <c r="BF1" s="29"/>
      <c r="BG1" s="308" t="s">
        <v>356</v>
      </c>
      <c r="BH1" s="308"/>
    </row>
    <row r="2" spans="1:61" ht="15" customHeight="1" x14ac:dyDescent="0.2">
      <c r="Z2" s="30"/>
      <c r="AA2" s="308"/>
      <c r="AB2" s="308"/>
      <c r="BF2" s="30"/>
      <c r="BG2" s="308"/>
      <c r="BH2" s="308"/>
    </row>
    <row r="3" spans="1:61" ht="15" customHeight="1" x14ac:dyDescent="0.25">
      <c r="A3" s="322" t="s">
        <v>329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D3" s="322" t="s">
        <v>331</v>
      </c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</row>
    <row r="4" spans="1:61" ht="15" customHeight="1" x14ac:dyDescent="0.25">
      <c r="A4" s="321" t="s">
        <v>335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D4" s="321" t="s">
        <v>336</v>
      </c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</row>
    <row r="5" spans="1:61" ht="15" customHeight="1" x14ac:dyDescent="0.25">
      <c r="A5" s="321" t="s">
        <v>254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D5" s="321" t="s">
        <v>254</v>
      </c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</row>
    <row r="6" spans="1:61" ht="15" customHeight="1" x14ac:dyDescent="0.25">
      <c r="A6" s="321" t="s">
        <v>264</v>
      </c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D6" s="321" t="s">
        <v>264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</row>
    <row r="7" spans="1:61" ht="15" customHeight="1" x14ac:dyDescent="0.25">
      <c r="A7" s="321" t="s">
        <v>248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D7" s="321" t="s">
        <v>248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61" ht="15" customHeight="1" x14ac:dyDescent="0.25">
      <c r="A8" s="321" t="s">
        <v>513</v>
      </c>
      <c r="B8" s="321"/>
      <c r="C8" s="321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D8" s="321" t="s">
        <v>513</v>
      </c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</row>
    <row r="9" spans="1:61" ht="15" customHeight="1" thickBot="1" x14ac:dyDescent="0.3">
      <c r="A9" s="122"/>
      <c r="B9" s="144"/>
      <c r="C9" s="122"/>
      <c r="D9" s="122"/>
      <c r="E9" s="122"/>
      <c r="F9" s="123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D9" s="122"/>
      <c r="AE9" s="144"/>
      <c r="AF9" s="122"/>
      <c r="AG9" s="122"/>
      <c r="AH9" s="122"/>
      <c r="AI9" s="123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</row>
    <row r="10" spans="1:61" ht="15" customHeight="1" x14ac:dyDescent="0.25">
      <c r="A10" s="323" t="s">
        <v>260</v>
      </c>
      <c r="B10" s="316" t="s">
        <v>19</v>
      </c>
      <c r="C10" s="316"/>
      <c r="D10" s="316"/>
      <c r="E10" s="109"/>
      <c r="F10" s="316" t="s">
        <v>116</v>
      </c>
      <c r="G10" s="316"/>
      <c r="H10" s="316"/>
      <c r="I10" s="109"/>
      <c r="J10" s="316" t="s">
        <v>117</v>
      </c>
      <c r="K10" s="316"/>
      <c r="L10" s="316"/>
      <c r="M10" s="109"/>
      <c r="N10" s="316" t="s">
        <v>118</v>
      </c>
      <c r="O10" s="316"/>
      <c r="P10" s="316"/>
      <c r="Q10" s="109"/>
      <c r="R10" s="316" t="s">
        <v>119</v>
      </c>
      <c r="S10" s="316"/>
      <c r="T10" s="316"/>
      <c r="U10" s="109"/>
      <c r="V10" s="316" t="s">
        <v>120</v>
      </c>
      <c r="W10" s="316"/>
      <c r="X10" s="316"/>
      <c r="Y10" s="109"/>
      <c r="Z10" s="316" t="s">
        <v>121</v>
      </c>
      <c r="AA10" s="316"/>
      <c r="AB10" s="316"/>
      <c r="AD10" s="323" t="s">
        <v>260</v>
      </c>
      <c r="AE10" s="316" t="s">
        <v>19</v>
      </c>
      <c r="AF10" s="316"/>
      <c r="AG10" s="316"/>
      <c r="AH10" s="109"/>
      <c r="AI10" s="316" t="s">
        <v>116</v>
      </c>
      <c r="AJ10" s="316"/>
      <c r="AK10" s="316"/>
      <c r="AL10" s="109"/>
      <c r="AM10" s="316" t="s">
        <v>117</v>
      </c>
      <c r="AN10" s="316"/>
      <c r="AO10" s="316"/>
      <c r="AP10" s="109"/>
      <c r="AQ10" s="316" t="s">
        <v>118</v>
      </c>
      <c r="AR10" s="316"/>
      <c r="AS10" s="316"/>
      <c r="AT10" s="109"/>
      <c r="AU10" s="316" t="s">
        <v>119</v>
      </c>
      <c r="AV10" s="316"/>
      <c r="AW10" s="316"/>
      <c r="AX10" s="109"/>
      <c r="AY10" s="316" t="s">
        <v>120</v>
      </c>
      <c r="AZ10" s="316"/>
      <c r="BA10" s="316"/>
      <c r="BB10" s="109"/>
      <c r="BC10" s="316" t="s">
        <v>121</v>
      </c>
      <c r="BD10" s="316"/>
      <c r="BE10" s="316"/>
    </row>
    <row r="11" spans="1:61" ht="15" customHeight="1" thickBot="1" x14ac:dyDescent="0.3">
      <c r="A11" s="324"/>
      <c r="B11" s="110" t="s">
        <v>70</v>
      </c>
      <c r="C11" s="110" t="s">
        <v>71</v>
      </c>
      <c r="D11" s="110" t="s">
        <v>72</v>
      </c>
      <c r="E11" s="111"/>
      <c r="F11" s="110" t="s">
        <v>70</v>
      </c>
      <c r="G11" s="110" t="s">
        <v>71</v>
      </c>
      <c r="H11" s="110" t="s">
        <v>72</v>
      </c>
      <c r="I11" s="111"/>
      <c r="J11" s="110" t="s">
        <v>70</v>
      </c>
      <c r="K11" s="110" t="s">
        <v>71</v>
      </c>
      <c r="L11" s="110" t="s">
        <v>72</v>
      </c>
      <c r="M11" s="111"/>
      <c r="N11" s="110" t="s">
        <v>70</v>
      </c>
      <c r="O11" s="110" t="s">
        <v>71</v>
      </c>
      <c r="P11" s="110" t="s">
        <v>72</v>
      </c>
      <c r="Q11" s="111"/>
      <c r="R11" s="110" t="s">
        <v>70</v>
      </c>
      <c r="S11" s="110" t="s">
        <v>71</v>
      </c>
      <c r="T11" s="110" t="s">
        <v>72</v>
      </c>
      <c r="U11" s="111"/>
      <c r="V11" s="110" t="s">
        <v>70</v>
      </c>
      <c r="W11" s="110" t="s">
        <v>71</v>
      </c>
      <c r="X11" s="110" t="s">
        <v>72</v>
      </c>
      <c r="Y11" s="111"/>
      <c r="Z11" s="110" t="s">
        <v>70</v>
      </c>
      <c r="AA11" s="110" t="s">
        <v>71</v>
      </c>
      <c r="AB11" s="110" t="s">
        <v>72</v>
      </c>
      <c r="AD11" s="324"/>
      <c r="AE11" s="110" t="s">
        <v>70</v>
      </c>
      <c r="AF11" s="110" t="s">
        <v>71</v>
      </c>
      <c r="AG11" s="110" t="s">
        <v>72</v>
      </c>
      <c r="AH11" s="111"/>
      <c r="AI11" s="110" t="s">
        <v>70</v>
      </c>
      <c r="AJ11" s="110" t="s">
        <v>71</v>
      </c>
      <c r="AK11" s="110" t="s">
        <v>72</v>
      </c>
      <c r="AL11" s="111"/>
      <c r="AM11" s="110" t="s">
        <v>70</v>
      </c>
      <c r="AN11" s="110" t="s">
        <v>71</v>
      </c>
      <c r="AO11" s="110" t="s">
        <v>72</v>
      </c>
      <c r="AP11" s="111"/>
      <c r="AQ11" s="110" t="s">
        <v>70</v>
      </c>
      <c r="AR11" s="110" t="s">
        <v>71</v>
      </c>
      <c r="AS11" s="110" t="s">
        <v>72</v>
      </c>
      <c r="AT11" s="111"/>
      <c r="AU11" s="110" t="s">
        <v>70</v>
      </c>
      <c r="AV11" s="110" t="s">
        <v>71</v>
      </c>
      <c r="AW11" s="110" t="s">
        <v>72</v>
      </c>
      <c r="AX11" s="111"/>
      <c r="AY11" s="110" t="s">
        <v>70</v>
      </c>
      <c r="AZ11" s="110" t="s">
        <v>71</v>
      </c>
      <c r="BA11" s="110" t="s">
        <v>72</v>
      </c>
      <c r="BB11" s="111"/>
      <c r="BC11" s="110" t="s">
        <v>70</v>
      </c>
      <c r="BD11" s="110" t="s">
        <v>71</v>
      </c>
      <c r="BE11" s="110" t="s">
        <v>72</v>
      </c>
    </row>
    <row r="12" spans="1:61" ht="15" customHeight="1" x14ac:dyDescent="0.25">
      <c r="A12" s="127"/>
      <c r="B12" s="113"/>
      <c r="C12" s="113"/>
      <c r="D12" s="113"/>
      <c r="E12" s="114"/>
      <c r="F12" s="113"/>
      <c r="G12" s="113"/>
      <c r="H12" s="113"/>
      <c r="I12" s="114"/>
      <c r="J12" s="113"/>
      <c r="K12" s="113"/>
      <c r="L12" s="113"/>
      <c r="M12" s="114"/>
      <c r="N12" s="113"/>
      <c r="O12" s="113"/>
      <c r="P12" s="113"/>
      <c r="Q12" s="114"/>
      <c r="R12" s="113"/>
      <c r="S12" s="113"/>
      <c r="T12" s="113"/>
      <c r="U12" s="114"/>
      <c r="V12" s="113"/>
      <c r="W12" s="113"/>
      <c r="X12" s="113"/>
      <c r="Y12" s="114"/>
      <c r="Z12" s="113"/>
      <c r="AA12" s="113"/>
      <c r="AB12" s="113"/>
      <c r="AD12" s="127"/>
      <c r="AE12" s="113"/>
      <c r="AF12" s="113"/>
      <c r="AG12" s="113"/>
      <c r="AH12" s="114"/>
      <c r="AI12" s="113"/>
      <c r="AJ12" s="113"/>
      <c r="AK12" s="113"/>
      <c r="AL12" s="114"/>
      <c r="AM12" s="113"/>
      <c r="AN12" s="113"/>
      <c r="AO12" s="113"/>
      <c r="AP12" s="114"/>
      <c r="AQ12" s="113"/>
      <c r="AR12" s="113"/>
      <c r="AS12" s="113"/>
      <c r="AT12" s="114"/>
      <c r="AU12" s="113"/>
      <c r="AV12" s="113"/>
      <c r="AW12" s="113"/>
      <c r="AX12" s="114"/>
      <c r="AY12" s="113"/>
      <c r="AZ12" s="113"/>
      <c r="BA12" s="113"/>
      <c r="BB12" s="114"/>
      <c r="BC12" s="113"/>
      <c r="BD12" s="113"/>
      <c r="BE12" s="113"/>
    </row>
    <row r="13" spans="1:61" s="149" customFormat="1" ht="15" customHeight="1" x14ac:dyDescent="0.25">
      <c r="A13" s="151" t="s">
        <v>262</v>
      </c>
      <c r="B13" s="153">
        <f>SUM(B15:B40)</f>
        <v>10152</v>
      </c>
      <c r="C13" s="153">
        <f>SUM(C15:C40)</f>
        <v>3624</v>
      </c>
      <c r="D13" s="153">
        <f>SUM(D15:D40)</f>
        <v>6528</v>
      </c>
      <c r="E13" s="153"/>
      <c r="F13" s="153" t="s">
        <v>61</v>
      </c>
      <c r="G13" s="153" t="s">
        <v>61</v>
      </c>
      <c r="H13" s="153" t="s">
        <v>61</v>
      </c>
      <c r="I13" s="153"/>
      <c r="J13" s="153" t="s">
        <v>61</v>
      </c>
      <c r="K13" s="153" t="s">
        <v>61</v>
      </c>
      <c r="L13" s="153" t="s">
        <v>61</v>
      </c>
      <c r="M13" s="153"/>
      <c r="N13" s="153" t="s">
        <v>61</v>
      </c>
      <c r="O13" s="153" t="s">
        <v>61</v>
      </c>
      <c r="P13" s="153" t="s">
        <v>61</v>
      </c>
      <c r="Q13" s="153"/>
      <c r="R13" s="153">
        <f>SUM(R15:R40)</f>
        <v>4599</v>
      </c>
      <c r="S13" s="153">
        <f>SUM(S15:S40)</f>
        <v>1668</v>
      </c>
      <c r="T13" s="153">
        <f>SUM(T15:T40)</f>
        <v>2931</v>
      </c>
      <c r="U13" s="153"/>
      <c r="V13" s="153">
        <f>SUM(V15:V40)</f>
        <v>2980</v>
      </c>
      <c r="W13" s="153">
        <f>SUM(W15:W40)</f>
        <v>1062</v>
      </c>
      <c r="X13" s="153">
        <f>SUM(X15:X40)</f>
        <v>1918</v>
      </c>
      <c r="Y13" s="153"/>
      <c r="Z13" s="153">
        <f>SUM(Z15:Z40)</f>
        <v>2573</v>
      </c>
      <c r="AA13" s="153">
        <f>SUM(AA15:AA40)</f>
        <v>894</v>
      </c>
      <c r="AB13" s="153">
        <f>SUM(AB15:AB40)</f>
        <v>1679</v>
      </c>
      <c r="AD13" s="151" t="s">
        <v>262</v>
      </c>
      <c r="AE13" s="174">
        <f>+B13/(B13+B56)*100</f>
        <v>92.65309847586019</v>
      </c>
      <c r="AF13" s="174">
        <f t="shared" ref="AF13:AG13" si="0">+C13/(C13+C56)*100</f>
        <v>89.305076392311491</v>
      </c>
      <c r="AG13" s="174">
        <f t="shared" si="0"/>
        <v>94.622409044789109</v>
      </c>
      <c r="AH13" s="164"/>
      <c r="AI13" s="212" t="s">
        <v>17</v>
      </c>
      <c r="AJ13" s="212" t="s">
        <v>17</v>
      </c>
      <c r="AK13" s="212" t="s">
        <v>17</v>
      </c>
      <c r="AL13" s="164"/>
      <c r="AM13" s="212" t="s">
        <v>17</v>
      </c>
      <c r="AN13" s="212" t="s">
        <v>17</v>
      </c>
      <c r="AO13" s="212" t="s">
        <v>17</v>
      </c>
      <c r="AP13" s="164"/>
      <c r="AQ13" s="212" t="s">
        <v>17</v>
      </c>
      <c r="AR13" s="212" t="s">
        <v>17</v>
      </c>
      <c r="AS13" s="212" t="s">
        <v>17</v>
      </c>
      <c r="AT13" s="164"/>
      <c r="AU13" s="174">
        <f>+R13/(R13+R56)*100</f>
        <v>91.851408028759735</v>
      </c>
      <c r="AV13" s="174">
        <f t="shared" ref="AV13" si="1">+S13/(S13+S56)*100</f>
        <v>87.789473684210535</v>
      </c>
      <c r="AW13" s="174">
        <f t="shared" ref="AW13" si="2">+T13/(T13+T56)*100</f>
        <v>94.33537174122948</v>
      </c>
      <c r="AX13" s="164"/>
      <c r="AY13" s="174">
        <f>+V13/(V13+V56)*100</f>
        <v>92.517851598882345</v>
      </c>
      <c r="AZ13" s="174">
        <f t="shared" ref="AZ13" si="3">+W13/(W13+W56)*100</f>
        <v>88.94472361809045</v>
      </c>
      <c r="BA13" s="174">
        <f t="shared" ref="BA13" si="4">+X13/(X13+X56)*100</f>
        <v>94.622594967932912</v>
      </c>
      <c r="BB13" s="164"/>
      <c r="BC13" s="174">
        <f>+Z13/(Z13+Z56)*100</f>
        <v>94.283620373763284</v>
      </c>
      <c r="BD13" s="174">
        <f t="shared" ref="BD13" si="5">+AA13/(AA13+AA56)*100</f>
        <v>92.738589211618262</v>
      </c>
      <c r="BE13" s="174">
        <f t="shared" ref="BE13" si="6">+AB13/(AB13+AB56)*100</f>
        <v>95.12747875354107</v>
      </c>
      <c r="BF13" s="151"/>
      <c r="BG13" s="151"/>
      <c r="BH13" s="151"/>
      <c r="BI13" s="151"/>
    </row>
    <row r="14" spans="1:61" ht="15" customHeight="1" x14ac:dyDescent="0.25"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E14" s="126"/>
      <c r="AF14" s="126"/>
      <c r="AG14" s="126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26"/>
      <c r="AV14" s="126"/>
      <c r="AW14" s="126"/>
      <c r="AX14" s="150"/>
      <c r="AY14" s="126"/>
      <c r="AZ14" s="126"/>
      <c r="BA14" s="126"/>
      <c r="BB14" s="150"/>
      <c r="BC14" s="126"/>
      <c r="BD14" s="126"/>
      <c r="BE14" s="126"/>
    </row>
    <row r="15" spans="1:61" ht="15" customHeight="1" x14ac:dyDescent="0.2">
      <c r="A15" s="207" t="s">
        <v>79</v>
      </c>
      <c r="B15" s="272">
        <v>276</v>
      </c>
      <c r="C15" s="272">
        <v>90</v>
      </c>
      <c r="D15" s="272">
        <v>186</v>
      </c>
      <c r="E15" s="272"/>
      <c r="F15" s="231" t="s">
        <v>61</v>
      </c>
      <c r="G15" s="231" t="s">
        <v>61</v>
      </c>
      <c r="H15" s="231" t="s">
        <v>61</v>
      </c>
      <c r="I15" s="231"/>
      <c r="J15" s="231" t="s">
        <v>61</v>
      </c>
      <c r="K15" s="231" t="s">
        <v>61</v>
      </c>
      <c r="L15" s="231" t="s">
        <v>61</v>
      </c>
      <c r="M15" s="231"/>
      <c r="N15" s="231" t="s">
        <v>61</v>
      </c>
      <c r="O15" s="231" t="s">
        <v>61</v>
      </c>
      <c r="P15" s="231" t="s">
        <v>61</v>
      </c>
      <c r="Q15" s="272"/>
      <c r="R15" s="272">
        <v>118</v>
      </c>
      <c r="S15" s="272">
        <v>39</v>
      </c>
      <c r="T15" s="272">
        <v>79</v>
      </c>
      <c r="U15" s="272"/>
      <c r="V15" s="272">
        <v>66</v>
      </c>
      <c r="W15" s="272">
        <v>21</v>
      </c>
      <c r="X15" s="272">
        <v>45</v>
      </c>
      <c r="Y15" s="272"/>
      <c r="Z15" s="272">
        <v>92</v>
      </c>
      <c r="AA15" s="272">
        <v>30</v>
      </c>
      <c r="AB15" s="272">
        <v>62</v>
      </c>
      <c r="AD15" s="207" t="s">
        <v>79</v>
      </c>
      <c r="AE15" s="126">
        <f t="shared" ref="AE15:AE40" si="7">+B15/(B15+B58)*100</f>
        <v>97.872340425531917</v>
      </c>
      <c r="AF15" s="126">
        <f t="shared" ref="AF15:AF40" si="8">+C15/(C15+C58)*100</f>
        <v>95.744680851063833</v>
      </c>
      <c r="AG15" s="126">
        <f t="shared" ref="AG15:AG40" si="9">+D15/(D15+D58)*100</f>
        <v>98.936170212765958</v>
      </c>
      <c r="AH15" s="119"/>
      <c r="AI15" s="126" t="s">
        <v>17</v>
      </c>
      <c r="AJ15" s="126" t="s">
        <v>17</v>
      </c>
      <c r="AK15" s="126" t="s">
        <v>17</v>
      </c>
      <c r="AL15" s="119"/>
      <c r="AM15" s="126" t="s">
        <v>17</v>
      </c>
      <c r="AN15" s="126" t="s">
        <v>17</v>
      </c>
      <c r="AO15" s="126" t="s">
        <v>17</v>
      </c>
      <c r="AP15" s="119"/>
      <c r="AQ15" s="126" t="s">
        <v>17</v>
      </c>
      <c r="AR15" s="126" t="s">
        <v>17</v>
      </c>
      <c r="AS15" s="126" t="s">
        <v>17</v>
      </c>
      <c r="AT15" s="119"/>
      <c r="AU15" s="126">
        <f t="shared" ref="AU15:AU40" si="10">+R15/(R15+R58)*100</f>
        <v>96.721311475409834</v>
      </c>
      <c r="AV15" s="126">
        <f t="shared" ref="AV15:AV40" si="11">+S15/(S15+S58)*100</f>
        <v>95.121951219512198</v>
      </c>
      <c r="AW15" s="126">
        <f t="shared" ref="AW15:AW40" si="12">+T15/(T15+T58)*100</f>
        <v>97.53086419753086</v>
      </c>
      <c r="AX15" s="119"/>
      <c r="AY15" s="126">
        <f t="shared" ref="AY15:AY40" si="13">+V15/(V15+V58)*100</f>
        <v>97.058823529411768</v>
      </c>
      <c r="AZ15" s="126">
        <f t="shared" ref="AZ15:AZ40" si="14">+W15/(W15+W58)*100</f>
        <v>91.304347826086953</v>
      </c>
      <c r="BA15" s="126">
        <f t="shared" ref="BA15:BA40" si="15">+X15/(X15+X58)*100</f>
        <v>100</v>
      </c>
      <c r="BB15" s="119"/>
      <c r="BC15" s="126">
        <f t="shared" ref="BC15:BC40" si="16">+Z15/(Z15+Z58)*100</f>
        <v>100</v>
      </c>
      <c r="BD15" s="126">
        <f t="shared" ref="BD15:BD40" si="17">+AA15/(AA15+AA58)*100</f>
        <v>100</v>
      </c>
      <c r="BE15" s="126">
        <f t="shared" ref="BE15:BE40" si="18">+AB15/(AB15+AB58)*100</f>
        <v>100</v>
      </c>
    </row>
    <row r="16" spans="1:61" ht="15" customHeight="1" x14ac:dyDescent="0.2">
      <c r="A16" s="207" t="s">
        <v>80</v>
      </c>
      <c r="B16" s="272">
        <v>364</v>
      </c>
      <c r="C16" s="272">
        <v>105</v>
      </c>
      <c r="D16" s="272">
        <v>259</v>
      </c>
      <c r="E16" s="272"/>
      <c r="F16" s="231" t="s">
        <v>61</v>
      </c>
      <c r="G16" s="231" t="s">
        <v>61</v>
      </c>
      <c r="H16" s="231" t="s">
        <v>61</v>
      </c>
      <c r="I16" s="231"/>
      <c r="J16" s="231" t="s">
        <v>61</v>
      </c>
      <c r="K16" s="231" t="s">
        <v>61</v>
      </c>
      <c r="L16" s="231" t="s">
        <v>61</v>
      </c>
      <c r="M16" s="231"/>
      <c r="N16" s="231" t="s">
        <v>61</v>
      </c>
      <c r="O16" s="231" t="s">
        <v>61</v>
      </c>
      <c r="P16" s="231" t="s">
        <v>61</v>
      </c>
      <c r="Q16" s="272"/>
      <c r="R16" s="272">
        <v>173</v>
      </c>
      <c r="S16" s="272">
        <v>43</v>
      </c>
      <c r="T16" s="272">
        <v>130</v>
      </c>
      <c r="U16" s="272"/>
      <c r="V16" s="272">
        <v>103</v>
      </c>
      <c r="W16" s="272">
        <v>32</v>
      </c>
      <c r="X16" s="272">
        <v>71</v>
      </c>
      <c r="Y16" s="272"/>
      <c r="Z16" s="272">
        <v>88</v>
      </c>
      <c r="AA16" s="272">
        <v>30</v>
      </c>
      <c r="AB16" s="272">
        <v>58</v>
      </c>
      <c r="AD16" s="207" t="s">
        <v>80</v>
      </c>
      <c r="AE16" s="126">
        <f t="shared" si="7"/>
        <v>98.644986449864504</v>
      </c>
      <c r="AF16" s="126">
        <f t="shared" si="8"/>
        <v>96.330275229357795</v>
      </c>
      <c r="AG16" s="126">
        <f t="shared" si="9"/>
        <v>99.615384615384613</v>
      </c>
      <c r="AH16" s="119"/>
      <c r="AI16" s="126" t="s">
        <v>17</v>
      </c>
      <c r="AJ16" s="126" t="s">
        <v>17</v>
      </c>
      <c r="AK16" s="126" t="s">
        <v>17</v>
      </c>
      <c r="AL16" s="119"/>
      <c r="AM16" s="126" t="s">
        <v>17</v>
      </c>
      <c r="AN16" s="126" t="s">
        <v>17</v>
      </c>
      <c r="AO16" s="126" t="s">
        <v>17</v>
      </c>
      <c r="AP16" s="119"/>
      <c r="AQ16" s="126" t="s">
        <v>17</v>
      </c>
      <c r="AR16" s="126" t="s">
        <v>17</v>
      </c>
      <c r="AS16" s="126" t="s">
        <v>17</v>
      </c>
      <c r="AT16" s="119"/>
      <c r="AU16" s="126">
        <f t="shared" si="10"/>
        <v>97.740112994350284</v>
      </c>
      <c r="AV16" s="126">
        <f t="shared" si="11"/>
        <v>93.478260869565219</v>
      </c>
      <c r="AW16" s="126">
        <f t="shared" si="12"/>
        <v>99.236641221374043</v>
      </c>
      <c r="AX16" s="119"/>
      <c r="AY16" s="126">
        <f t="shared" si="13"/>
        <v>100</v>
      </c>
      <c r="AZ16" s="126">
        <f t="shared" si="14"/>
        <v>100</v>
      </c>
      <c r="BA16" s="126">
        <f t="shared" si="15"/>
        <v>100</v>
      </c>
      <c r="BB16" s="119"/>
      <c r="BC16" s="126">
        <f t="shared" si="16"/>
        <v>98.876404494382015</v>
      </c>
      <c r="BD16" s="126">
        <f t="shared" si="17"/>
        <v>96.774193548387103</v>
      </c>
      <c r="BE16" s="126">
        <f t="shared" si="18"/>
        <v>100</v>
      </c>
    </row>
    <row r="17" spans="1:57" ht="15" customHeight="1" x14ac:dyDescent="0.2">
      <c r="A17" s="207" t="s">
        <v>170</v>
      </c>
      <c r="B17" s="272">
        <v>130</v>
      </c>
      <c r="C17" s="272">
        <v>46</v>
      </c>
      <c r="D17" s="272">
        <v>84</v>
      </c>
      <c r="E17" s="272"/>
      <c r="F17" s="231" t="s">
        <v>61</v>
      </c>
      <c r="G17" s="231" t="s">
        <v>61</v>
      </c>
      <c r="H17" s="231" t="s">
        <v>61</v>
      </c>
      <c r="I17" s="231"/>
      <c r="J17" s="231" t="s">
        <v>61</v>
      </c>
      <c r="K17" s="231" t="s">
        <v>61</v>
      </c>
      <c r="L17" s="231" t="s">
        <v>61</v>
      </c>
      <c r="M17" s="231"/>
      <c r="N17" s="231" t="s">
        <v>61</v>
      </c>
      <c r="O17" s="231" t="s">
        <v>61</v>
      </c>
      <c r="P17" s="231" t="s">
        <v>61</v>
      </c>
      <c r="Q17" s="272"/>
      <c r="R17" s="272">
        <v>68</v>
      </c>
      <c r="S17" s="272">
        <v>24</v>
      </c>
      <c r="T17" s="272">
        <v>44</v>
      </c>
      <c r="U17" s="272"/>
      <c r="V17" s="272">
        <v>27</v>
      </c>
      <c r="W17" s="272">
        <v>12</v>
      </c>
      <c r="X17" s="272">
        <v>15</v>
      </c>
      <c r="Y17" s="272"/>
      <c r="Z17" s="272">
        <v>35</v>
      </c>
      <c r="AA17" s="272">
        <v>10</v>
      </c>
      <c r="AB17" s="272">
        <v>25</v>
      </c>
      <c r="AD17" s="207" t="s">
        <v>170</v>
      </c>
      <c r="AE17" s="126">
        <f t="shared" si="7"/>
        <v>98.484848484848484</v>
      </c>
      <c r="AF17" s="126">
        <f t="shared" si="8"/>
        <v>97.872340425531917</v>
      </c>
      <c r="AG17" s="126">
        <f t="shared" si="9"/>
        <v>98.82352941176471</v>
      </c>
      <c r="AH17" s="119"/>
      <c r="AI17" s="126" t="s">
        <v>17</v>
      </c>
      <c r="AJ17" s="126" t="s">
        <v>17</v>
      </c>
      <c r="AK17" s="126" t="s">
        <v>17</v>
      </c>
      <c r="AL17" s="119"/>
      <c r="AM17" s="126" t="s">
        <v>17</v>
      </c>
      <c r="AN17" s="126" t="s">
        <v>17</v>
      </c>
      <c r="AO17" s="126" t="s">
        <v>17</v>
      </c>
      <c r="AP17" s="119"/>
      <c r="AQ17" s="126" t="s">
        <v>17</v>
      </c>
      <c r="AR17" s="126" t="s">
        <v>17</v>
      </c>
      <c r="AS17" s="126" t="s">
        <v>17</v>
      </c>
      <c r="AT17" s="119"/>
      <c r="AU17" s="126">
        <f t="shared" si="10"/>
        <v>97.142857142857139</v>
      </c>
      <c r="AV17" s="126">
        <f t="shared" si="11"/>
        <v>96</v>
      </c>
      <c r="AW17" s="126">
        <f t="shared" si="12"/>
        <v>97.777777777777771</v>
      </c>
      <c r="AX17" s="119"/>
      <c r="AY17" s="126">
        <f t="shared" si="13"/>
        <v>100</v>
      </c>
      <c r="AZ17" s="126">
        <f t="shared" si="14"/>
        <v>100</v>
      </c>
      <c r="BA17" s="126">
        <f t="shared" si="15"/>
        <v>100</v>
      </c>
      <c r="BB17" s="119"/>
      <c r="BC17" s="126">
        <f t="shared" si="16"/>
        <v>100</v>
      </c>
      <c r="BD17" s="126">
        <f t="shared" si="17"/>
        <v>100</v>
      </c>
      <c r="BE17" s="126">
        <f t="shared" si="18"/>
        <v>100</v>
      </c>
    </row>
    <row r="18" spans="1:57" ht="15" customHeight="1" x14ac:dyDescent="0.2">
      <c r="A18" s="207" t="s">
        <v>82</v>
      </c>
      <c r="B18" s="272">
        <v>807</v>
      </c>
      <c r="C18" s="272">
        <v>276</v>
      </c>
      <c r="D18" s="272">
        <v>531</v>
      </c>
      <c r="E18" s="272"/>
      <c r="F18" s="231" t="s">
        <v>61</v>
      </c>
      <c r="G18" s="231" t="s">
        <v>61</v>
      </c>
      <c r="H18" s="231" t="s">
        <v>61</v>
      </c>
      <c r="I18" s="231"/>
      <c r="J18" s="231" t="s">
        <v>61</v>
      </c>
      <c r="K18" s="231" t="s">
        <v>61</v>
      </c>
      <c r="L18" s="231" t="s">
        <v>61</v>
      </c>
      <c r="M18" s="231"/>
      <c r="N18" s="231" t="s">
        <v>61</v>
      </c>
      <c r="O18" s="231" t="s">
        <v>61</v>
      </c>
      <c r="P18" s="231" t="s">
        <v>61</v>
      </c>
      <c r="Q18" s="272"/>
      <c r="R18" s="272">
        <v>383</v>
      </c>
      <c r="S18" s="272">
        <v>130</v>
      </c>
      <c r="T18" s="272">
        <v>253</v>
      </c>
      <c r="U18" s="272"/>
      <c r="V18" s="272">
        <v>234</v>
      </c>
      <c r="W18" s="272">
        <v>80</v>
      </c>
      <c r="X18" s="272">
        <v>154</v>
      </c>
      <c r="Y18" s="272"/>
      <c r="Z18" s="272">
        <v>190</v>
      </c>
      <c r="AA18" s="272">
        <v>66</v>
      </c>
      <c r="AB18" s="272">
        <v>124</v>
      </c>
      <c r="AD18" s="207" t="s">
        <v>82</v>
      </c>
      <c r="AE18" s="126">
        <f t="shared" si="7"/>
        <v>97.346200241254522</v>
      </c>
      <c r="AF18" s="126">
        <f t="shared" si="8"/>
        <v>96.503496503496507</v>
      </c>
      <c r="AG18" s="126">
        <f t="shared" si="9"/>
        <v>97.790055248618785</v>
      </c>
      <c r="AH18" s="119"/>
      <c r="AI18" s="126" t="s">
        <v>17</v>
      </c>
      <c r="AJ18" s="126" t="s">
        <v>17</v>
      </c>
      <c r="AK18" s="126" t="s">
        <v>17</v>
      </c>
      <c r="AL18" s="119"/>
      <c r="AM18" s="126" t="s">
        <v>17</v>
      </c>
      <c r="AN18" s="126" t="s">
        <v>17</v>
      </c>
      <c r="AO18" s="126" t="s">
        <v>17</v>
      </c>
      <c r="AP18" s="119"/>
      <c r="AQ18" s="126" t="s">
        <v>17</v>
      </c>
      <c r="AR18" s="126" t="s">
        <v>17</v>
      </c>
      <c r="AS18" s="126" t="s">
        <v>17</v>
      </c>
      <c r="AT18" s="119"/>
      <c r="AU18" s="126">
        <f t="shared" si="10"/>
        <v>97.208121827411162</v>
      </c>
      <c r="AV18" s="126">
        <f t="shared" si="11"/>
        <v>97.014925373134332</v>
      </c>
      <c r="AW18" s="126">
        <f t="shared" si="12"/>
        <v>97.307692307692307</v>
      </c>
      <c r="AX18" s="119"/>
      <c r="AY18" s="126">
        <f t="shared" si="13"/>
        <v>97.095435684647299</v>
      </c>
      <c r="AZ18" s="126">
        <f t="shared" si="14"/>
        <v>95.238095238095227</v>
      </c>
      <c r="BA18" s="126">
        <f t="shared" si="15"/>
        <v>98.089171974522287</v>
      </c>
      <c r="BB18" s="119"/>
      <c r="BC18" s="126">
        <f t="shared" si="16"/>
        <v>97.9381443298969</v>
      </c>
      <c r="BD18" s="126">
        <f t="shared" si="17"/>
        <v>97.058823529411768</v>
      </c>
      <c r="BE18" s="126">
        <f t="shared" si="18"/>
        <v>98.412698412698404</v>
      </c>
    </row>
    <row r="19" spans="1:57" ht="15" customHeight="1" x14ac:dyDescent="0.2">
      <c r="A19" s="207" t="s">
        <v>83</v>
      </c>
      <c r="B19" s="272">
        <v>124</v>
      </c>
      <c r="C19" s="272">
        <v>39</v>
      </c>
      <c r="D19" s="272">
        <v>85</v>
      </c>
      <c r="E19" s="272"/>
      <c r="F19" s="231" t="s">
        <v>61</v>
      </c>
      <c r="G19" s="231" t="s">
        <v>61</v>
      </c>
      <c r="H19" s="231" t="s">
        <v>61</v>
      </c>
      <c r="I19" s="231"/>
      <c r="J19" s="231" t="s">
        <v>61</v>
      </c>
      <c r="K19" s="231" t="s">
        <v>61</v>
      </c>
      <c r="L19" s="231" t="s">
        <v>61</v>
      </c>
      <c r="M19" s="231"/>
      <c r="N19" s="231" t="s">
        <v>61</v>
      </c>
      <c r="O19" s="231" t="s">
        <v>61</v>
      </c>
      <c r="P19" s="231" t="s">
        <v>61</v>
      </c>
      <c r="Q19" s="272"/>
      <c r="R19" s="272">
        <v>54</v>
      </c>
      <c r="S19" s="272">
        <v>22</v>
      </c>
      <c r="T19" s="272">
        <v>32</v>
      </c>
      <c r="U19" s="272"/>
      <c r="V19" s="272">
        <v>47</v>
      </c>
      <c r="W19" s="272">
        <v>11</v>
      </c>
      <c r="X19" s="272">
        <v>36</v>
      </c>
      <c r="Y19" s="272"/>
      <c r="Z19" s="272">
        <v>23</v>
      </c>
      <c r="AA19" s="272">
        <v>6</v>
      </c>
      <c r="AB19" s="272">
        <v>17</v>
      </c>
      <c r="AD19" s="207" t="s">
        <v>83</v>
      </c>
      <c r="AE19" s="126">
        <f t="shared" si="7"/>
        <v>95.384615384615387</v>
      </c>
      <c r="AF19" s="126">
        <f t="shared" si="8"/>
        <v>97.5</v>
      </c>
      <c r="AG19" s="126">
        <f t="shared" si="9"/>
        <v>94.444444444444443</v>
      </c>
      <c r="AH19" s="119"/>
      <c r="AI19" s="126" t="s">
        <v>17</v>
      </c>
      <c r="AJ19" s="126" t="s">
        <v>17</v>
      </c>
      <c r="AK19" s="126" t="s">
        <v>17</v>
      </c>
      <c r="AL19" s="119"/>
      <c r="AM19" s="126" t="s">
        <v>17</v>
      </c>
      <c r="AN19" s="126" t="s">
        <v>17</v>
      </c>
      <c r="AO19" s="126" t="s">
        <v>17</v>
      </c>
      <c r="AP19" s="119"/>
      <c r="AQ19" s="126" t="s">
        <v>17</v>
      </c>
      <c r="AR19" s="126" t="s">
        <v>17</v>
      </c>
      <c r="AS19" s="126" t="s">
        <v>17</v>
      </c>
      <c r="AT19" s="119"/>
      <c r="AU19" s="126">
        <f t="shared" si="10"/>
        <v>91.525423728813564</v>
      </c>
      <c r="AV19" s="126">
        <f t="shared" si="11"/>
        <v>95.652173913043484</v>
      </c>
      <c r="AW19" s="126">
        <f t="shared" si="12"/>
        <v>88.888888888888886</v>
      </c>
      <c r="AX19" s="119"/>
      <c r="AY19" s="126">
        <f t="shared" si="13"/>
        <v>97.916666666666657</v>
      </c>
      <c r="AZ19" s="126">
        <f t="shared" si="14"/>
        <v>100</v>
      </c>
      <c r="BA19" s="126">
        <f t="shared" si="15"/>
        <v>97.297297297297305</v>
      </c>
      <c r="BB19" s="119"/>
      <c r="BC19" s="126">
        <f t="shared" si="16"/>
        <v>100</v>
      </c>
      <c r="BD19" s="126">
        <f t="shared" si="17"/>
        <v>100</v>
      </c>
      <c r="BE19" s="126">
        <f t="shared" si="18"/>
        <v>100</v>
      </c>
    </row>
    <row r="20" spans="1:57" ht="15" customHeight="1" x14ac:dyDescent="0.2">
      <c r="A20" s="207" t="s">
        <v>84</v>
      </c>
      <c r="B20" s="272">
        <v>339</v>
      </c>
      <c r="C20" s="272">
        <v>132</v>
      </c>
      <c r="D20" s="272">
        <v>207</v>
      </c>
      <c r="E20" s="272"/>
      <c r="F20" s="231" t="s">
        <v>61</v>
      </c>
      <c r="G20" s="231" t="s">
        <v>61</v>
      </c>
      <c r="H20" s="231" t="s">
        <v>61</v>
      </c>
      <c r="I20" s="231"/>
      <c r="J20" s="231" t="s">
        <v>61</v>
      </c>
      <c r="K20" s="231" t="s">
        <v>61</v>
      </c>
      <c r="L20" s="231" t="s">
        <v>61</v>
      </c>
      <c r="M20" s="231"/>
      <c r="N20" s="231" t="s">
        <v>61</v>
      </c>
      <c r="O20" s="231" t="s">
        <v>61</v>
      </c>
      <c r="P20" s="231" t="s">
        <v>61</v>
      </c>
      <c r="Q20" s="272"/>
      <c r="R20" s="272">
        <v>155</v>
      </c>
      <c r="S20" s="272">
        <v>57</v>
      </c>
      <c r="T20" s="272">
        <v>98</v>
      </c>
      <c r="U20" s="272"/>
      <c r="V20" s="272">
        <v>96</v>
      </c>
      <c r="W20" s="272">
        <v>37</v>
      </c>
      <c r="X20" s="272">
        <v>59</v>
      </c>
      <c r="Y20" s="272"/>
      <c r="Z20" s="272">
        <v>88</v>
      </c>
      <c r="AA20" s="272">
        <v>38</v>
      </c>
      <c r="AB20" s="272">
        <v>50</v>
      </c>
      <c r="AD20" s="207" t="s">
        <v>84</v>
      </c>
      <c r="AE20" s="126">
        <f t="shared" si="7"/>
        <v>98.833819241982511</v>
      </c>
      <c r="AF20" s="126">
        <f t="shared" si="8"/>
        <v>97.777777777777771</v>
      </c>
      <c r="AG20" s="126">
        <f t="shared" si="9"/>
        <v>99.519230769230774</v>
      </c>
      <c r="AH20" s="119"/>
      <c r="AI20" s="126" t="s">
        <v>17</v>
      </c>
      <c r="AJ20" s="126" t="s">
        <v>17</v>
      </c>
      <c r="AK20" s="126" t="s">
        <v>17</v>
      </c>
      <c r="AL20" s="119"/>
      <c r="AM20" s="126" t="s">
        <v>17</v>
      </c>
      <c r="AN20" s="126" t="s">
        <v>17</v>
      </c>
      <c r="AO20" s="126" t="s">
        <v>17</v>
      </c>
      <c r="AP20" s="119"/>
      <c r="AQ20" s="126" t="s">
        <v>17</v>
      </c>
      <c r="AR20" s="126" t="s">
        <v>17</v>
      </c>
      <c r="AS20" s="126" t="s">
        <v>17</v>
      </c>
      <c r="AT20" s="119"/>
      <c r="AU20" s="126">
        <f t="shared" si="10"/>
        <v>99.358974358974365</v>
      </c>
      <c r="AV20" s="126">
        <f t="shared" si="11"/>
        <v>98.275862068965509</v>
      </c>
      <c r="AW20" s="126">
        <f t="shared" si="12"/>
        <v>100</v>
      </c>
      <c r="AX20" s="119"/>
      <c r="AY20" s="126">
        <f t="shared" si="13"/>
        <v>96.969696969696969</v>
      </c>
      <c r="AZ20" s="126">
        <f t="shared" si="14"/>
        <v>94.871794871794862</v>
      </c>
      <c r="BA20" s="126">
        <f t="shared" si="15"/>
        <v>98.333333333333329</v>
      </c>
      <c r="BB20" s="119"/>
      <c r="BC20" s="126">
        <f t="shared" si="16"/>
        <v>100</v>
      </c>
      <c r="BD20" s="126">
        <f t="shared" si="17"/>
        <v>100</v>
      </c>
      <c r="BE20" s="126">
        <f t="shared" si="18"/>
        <v>100</v>
      </c>
    </row>
    <row r="21" spans="1:57" ht="15" customHeight="1" x14ac:dyDescent="0.2">
      <c r="A21" s="207" t="s">
        <v>85</v>
      </c>
      <c r="B21" s="272">
        <v>169</v>
      </c>
      <c r="C21" s="272">
        <v>51</v>
      </c>
      <c r="D21" s="272">
        <v>118</v>
      </c>
      <c r="E21" s="272"/>
      <c r="F21" s="231" t="s">
        <v>61</v>
      </c>
      <c r="G21" s="231" t="s">
        <v>61</v>
      </c>
      <c r="H21" s="231" t="s">
        <v>61</v>
      </c>
      <c r="I21" s="231"/>
      <c r="J21" s="231" t="s">
        <v>61</v>
      </c>
      <c r="K21" s="231" t="s">
        <v>61</v>
      </c>
      <c r="L21" s="231" t="s">
        <v>61</v>
      </c>
      <c r="M21" s="231"/>
      <c r="N21" s="231" t="s">
        <v>61</v>
      </c>
      <c r="O21" s="231" t="s">
        <v>61</v>
      </c>
      <c r="P21" s="231" t="s">
        <v>61</v>
      </c>
      <c r="Q21" s="272"/>
      <c r="R21" s="272">
        <v>91</v>
      </c>
      <c r="S21" s="272">
        <v>31</v>
      </c>
      <c r="T21" s="272">
        <v>60</v>
      </c>
      <c r="U21" s="272"/>
      <c r="V21" s="272">
        <v>42</v>
      </c>
      <c r="W21" s="272">
        <v>11</v>
      </c>
      <c r="X21" s="272">
        <v>31</v>
      </c>
      <c r="Y21" s="272"/>
      <c r="Z21" s="272">
        <v>36</v>
      </c>
      <c r="AA21" s="272">
        <v>9</v>
      </c>
      <c r="AB21" s="272">
        <v>27</v>
      </c>
      <c r="AD21" s="207" t="s">
        <v>85</v>
      </c>
      <c r="AE21" s="126">
        <f t="shared" si="7"/>
        <v>98.255813953488371</v>
      </c>
      <c r="AF21" s="126">
        <f t="shared" si="8"/>
        <v>94.444444444444443</v>
      </c>
      <c r="AG21" s="126">
        <f t="shared" si="9"/>
        <v>100</v>
      </c>
      <c r="AH21" s="119"/>
      <c r="AI21" s="126" t="s">
        <v>17</v>
      </c>
      <c r="AJ21" s="126" t="s">
        <v>17</v>
      </c>
      <c r="AK21" s="126" t="s">
        <v>17</v>
      </c>
      <c r="AL21" s="119"/>
      <c r="AM21" s="126" t="s">
        <v>17</v>
      </c>
      <c r="AN21" s="126" t="s">
        <v>17</v>
      </c>
      <c r="AO21" s="126" t="s">
        <v>17</v>
      </c>
      <c r="AP21" s="119"/>
      <c r="AQ21" s="126" t="s">
        <v>17</v>
      </c>
      <c r="AR21" s="126" t="s">
        <v>17</v>
      </c>
      <c r="AS21" s="126" t="s">
        <v>17</v>
      </c>
      <c r="AT21" s="119"/>
      <c r="AU21" s="126">
        <f t="shared" si="10"/>
        <v>97.849462365591393</v>
      </c>
      <c r="AV21" s="126">
        <f t="shared" si="11"/>
        <v>93.939393939393938</v>
      </c>
      <c r="AW21" s="126">
        <f t="shared" si="12"/>
        <v>100</v>
      </c>
      <c r="AX21" s="119"/>
      <c r="AY21" s="126">
        <f t="shared" si="13"/>
        <v>97.674418604651152</v>
      </c>
      <c r="AZ21" s="126">
        <f t="shared" si="14"/>
        <v>91.666666666666657</v>
      </c>
      <c r="BA21" s="126">
        <f t="shared" si="15"/>
        <v>100</v>
      </c>
      <c r="BB21" s="119"/>
      <c r="BC21" s="126">
        <f t="shared" si="16"/>
        <v>100</v>
      </c>
      <c r="BD21" s="126">
        <f t="shared" si="17"/>
        <v>100</v>
      </c>
      <c r="BE21" s="126">
        <f t="shared" si="18"/>
        <v>100</v>
      </c>
    </row>
    <row r="22" spans="1:57" ht="15" customHeight="1" x14ac:dyDescent="0.2">
      <c r="A22" s="207" t="s">
        <v>86</v>
      </c>
      <c r="B22" s="272">
        <v>969</v>
      </c>
      <c r="C22" s="272">
        <v>429</v>
      </c>
      <c r="D22" s="272">
        <v>540</v>
      </c>
      <c r="E22" s="272"/>
      <c r="F22" s="231" t="s">
        <v>61</v>
      </c>
      <c r="G22" s="231" t="s">
        <v>61</v>
      </c>
      <c r="H22" s="231" t="s">
        <v>61</v>
      </c>
      <c r="I22" s="231"/>
      <c r="J22" s="231" t="s">
        <v>61</v>
      </c>
      <c r="K22" s="231" t="s">
        <v>61</v>
      </c>
      <c r="L22" s="231" t="s">
        <v>61</v>
      </c>
      <c r="M22" s="231"/>
      <c r="N22" s="231" t="s">
        <v>61</v>
      </c>
      <c r="O22" s="231" t="s">
        <v>61</v>
      </c>
      <c r="P22" s="231" t="s">
        <v>61</v>
      </c>
      <c r="Q22" s="272"/>
      <c r="R22" s="272">
        <v>412</v>
      </c>
      <c r="S22" s="272">
        <v>184</v>
      </c>
      <c r="T22" s="272">
        <v>228</v>
      </c>
      <c r="U22" s="272"/>
      <c r="V22" s="272">
        <v>281</v>
      </c>
      <c r="W22" s="272">
        <v>124</v>
      </c>
      <c r="X22" s="272">
        <v>157</v>
      </c>
      <c r="Y22" s="272"/>
      <c r="Z22" s="272">
        <v>276</v>
      </c>
      <c r="AA22" s="272">
        <v>121</v>
      </c>
      <c r="AB22" s="272">
        <v>155</v>
      </c>
      <c r="AD22" s="207" t="s">
        <v>86</v>
      </c>
      <c r="AE22" s="126">
        <f t="shared" si="7"/>
        <v>78.27140549273021</v>
      </c>
      <c r="AF22" s="126">
        <f t="shared" si="8"/>
        <v>70.909090909090907</v>
      </c>
      <c r="AG22" s="126">
        <f t="shared" si="9"/>
        <v>85.308056872037923</v>
      </c>
      <c r="AH22" s="119"/>
      <c r="AI22" s="126" t="s">
        <v>17</v>
      </c>
      <c r="AJ22" s="126" t="s">
        <v>17</v>
      </c>
      <c r="AK22" s="126" t="s">
        <v>17</v>
      </c>
      <c r="AL22" s="119"/>
      <c r="AM22" s="126" t="s">
        <v>17</v>
      </c>
      <c r="AN22" s="126" t="s">
        <v>17</v>
      </c>
      <c r="AO22" s="126" t="s">
        <v>17</v>
      </c>
      <c r="AP22" s="119"/>
      <c r="AQ22" s="126" t="s">
        <v>17</v>
      </c>
      <c r="AR22" s="126" t="s">
        <v>17</v>
      </c>
      <c r="AS22" s="126" t="s">
        <v>17</v>
      </c>
      <c r="AT22" s="119"/>
      <c r="AU22" s="126">
        <f t="shared" si="10"/>
        <v>73.967684021543988</v>
      </c>
      <c r="AV22" s="126">
        <f t="shared" si="11"/>
        <v>66.187050359712231</v>
      </c>
      <c r="AW22" s="126">
        <f t="shared" si="12"/>
        <v>81.72043010752688</v>
      </c>
      <c r="AX22" s="119"/>
      <c r="AY22" s="126">
        <f t="shared" si="13"/>
        <v>78.491620111731848</v>
      </c>
      <c r="AZ22" s="126">
        <f t="shared" si="14"/>
        <v>69.273743016759781</v>
      </c>
      <c r="BA22" s="126">
        <f t="shared" si="15"/>
        <v>87.709497206703915</v>
      </c>
      <c r="BB22" s="119"/>
      <c r="BC22" s="126">
        <f t="shared" si="16"/>
        <v>85.448916408668723</v>
      </c>
      <c r="BD22" s="126">
        <f t="shared" si="17"/>
        <v>81.756756756756758</v>
      </c>
      <c r="BE22" s="126">
        <f t="shared" si="18"/>
        <v>88.571428571428569</v>
      </c>
    </row>
    <row r="23" spans="1:57" ht="15" customHeight="1" x14ac:dyDescent="0.2">
      <c r="A23" s="207" t="s">
        <v>87</v>
      </c>
      <c r="B23" s="272">
        <v>371</v>
      </c>
      <c r="C23" s="272">
        <v>145</v>
      </c>
      <c r="D23" s="272">
        <v>226</v>
      </c>
      <c r="E23" s="272"/>
      <c r="F23" s="231" t="s">
        <v>61</v>
      </c>
      <c r="G23" s="231" t="s">
        <v>61</v>
      </c>
      <c r="H23" s="231" t="s">
        <v>61</v>
      </c>
      <c r="I23" s="231"/>
      <c r="J23" s="231" t="s">
        <v>61</v>
      </c>
      <c r="K23" s="231" t="s">
        <v>61</v>
      </c>
      <c r="L23" s="231" t="s">
        <v>61</v>
      </c>
      <c r="M23" s="231"/>
      <c r="N23" s="231" t="s">
        <v>61</v>
      </c>
      <c r="O23" s="231" t="s">
        <v>61</v>
      </c>
      <c r="P23" s="231" t="s">
        <v>61</v>
      </c>
      <c r="Q23" s="272"/>
      <c r="R23" s="272">
        <v>151</v>
      </c>
      <c r="S23" s="272">
        <v>56</v>
      </c>
      <c r="T23" s="272">
        <v>95</v>
      </c>
      <c r="U23" s="272"/>
      <c r="V23" s="272">
        <v>110</v>
      </c>
      <c r="W23" s="272">
        <v>51</v>
      </c>
      <c r="X23" s="272">
        <v>59</v>
      </c>
      <c r="Y23" s="272"/>
      <c r="Z23" s="272">
        <v>110</v>
      </c>
      <c r="AA23" s="272">
        <v>38</v>
      </c>
      <c r="AB23" s="272">
        <v>72</v>
      </c>
      <c r="AD23" s="207" t="s">
        <v>87</v>
      </c>
      <c r="AE23" s="126">
        <f t="shared" si="7"/>
        <v>96.113989637305693</v>
      </c>
      <c r="AF23" s="126">
        <f t="shared" si="8"/>
        <v>94.77124183006535</v>
      </c>
      <c r="AG23" s="126">
        <f t="shared" si="9"/>
        <v>96.995708154506431</v>
      </c>
      <c r="AH23" s="119"/>
      <c r="AI23" s="126" t="s">
        <v>17</v>
      </c>
      <c r="AJ23" s="126" t="s">
        <v>17</v>
      </c>
      <c r="AK23" s="126" t="s">
        <v>17</v>
      </c>
      <c r="AL23" s="119"/>
      <c r="AM23" s="126" t="s">
        <v>17</v>
      </c>
      <c r="AN23" s="126" t="s">
        <v>17</v>
      </c>
      <c r="AO23" s="126" t="s">
        <v>17</v>
      </c>
      <c r="AP23" s="119"/>
      <c r="AQ23" s="126" t="s">
        <v>17</v>
      </c>
      <c r="AR23" s="126" t="s">
        <v>17</v>
      </c>
      <c r="AS23" s="126" t="s">
        <v>17</v>
      </c>
      <c r="AT23" s="119"/>
      <c r="AU23" s="126">
        <f t="shared" si="10"/>
        <v>93.788819875776397</v>
      </c>
      <c r="AV23" s="126">
        <f t="shared" si="11"/>
        <v>91.803278688524586</v>
      </c>
      <c r="AW23" s="126">
        <f t="shared" si="12"/>
        <v>95</v>
      </c>
      <c r="AX23" s="119"/>
      <c r="AY23" s="126">
        <f t="shared" si="13"/>
        <v>98.214285714285708</v>
      </c>
      <c r="AZ23" s="126">
        <f t="shared" si="14"/>
        <v>96.226415094339629</v>
      </c>
      <c r="BA23" s="126">
        <f t="shared" si="15"/>
        <v>100</v>
      </c>
      <c r="BB23" s="119"/>
      <c r="BC23" s="126">
        <f t="shared" si="16"/>
        <v>97.345132743362825</v>
      </c>
      <c r="BD23" s="126">
        <f t="shared" si="17"/>
        <v>97.435897435897431</v>
      </c>
      <c r="BE23" s="126">
        <f t="shared" si="18"/>
        <v>97.297297297297305</v>
      </c>
    </row>
    <row r="24" spans="1:57" ht="15" customHeight="1" x14ac:dyDescent="0.2">
      <c r="A24" s="207" t="s">
        <v>88</v>
      </c>
      <c r="B24" s="272">
        <v>616</v>
      </c>
      <c r="C24" s="272">
        <v>169</v>
      </c>
      <c r="D24" s="272">
        <v>447</v>
      </c>
      <c r="E24" s="272"/>
      <c r="F24" s="231" t="s">
        <v>61</v>
      </c>
      <c r="G24" s="231" t="s">
        <v>61</v>
      </c>
      <c r="H24" s="231" t="s">
        <v>61</v>
      </c>
      <c r="I24" s="231"/>
      <c r="J24" s="231" t="s">
        <v>61</v>
      </c>
      <c r="K24" s="231" t="s">
        <v>61</v>
      </c>
      <c r="L24" s="231" t="s">
        <v>61</v>
      </c>
      <c r="M24" s="231"/>
      <c r="N24" s="231" t="s">
        <v>61</v>
      </c>
      <c r="O24" s="231" t="s">
        <v>61</v>
      </c>
      <c r="P24" s="231" t="s">
        <v>61</v>
      </c>
      <c r="Q24" s="272"/>
      <c r="R24" s="272">
        <v>287</v>
      </c>
      <c r="S24" s="272">
        <v>85</v>
      </c>
      <c r="T24" s="272">
        <v>202</v>
      </c>
      <c r="U24" s="272"/>
      <c r="V24" s="272">
        <v>183</v>
      </c>
      <c r="W24" s="272">
        <v>51</v>
      </c>
      <c r="X24" s="272">
        <v>132</v>
      </c>
      <c r="Y24" s="272"/>
      <c r="Z24" s="272">
        <v>146</v>
      </c>
      <c r="AA24" s="272">
        <v>33</v>
      </c>
      <c r="AB24" s="272">
        <v>113</v>
      </c>
      <c r="AD24" s="207" t="s">
        <v>88</v>
      </c>
      <c r="AE24" s="126">
        <f t="shared" si="7"/>
        <v>95.503875968992247</v>
      </c>
      <c r="AF24" s="126">
        <f t="shared" si="8"/>
        <v>92.857142857142861</v>
      </c>
      <c r="AG24" s="126">
        <f t="shared" si="9"/>
        <v>96.54427645788337</v>
      </c>
      <c r="AH24" s="119"/>
      <c r="AI24" s="126" t="s">
        <v>17</v>
      </c>
      <c r="AJ24" s="126" t="s">
        <v>17</v>
      </c>
      <c r="AK24" s="126" t="s">
        <v>17</v>
      </c>
      <c r="AL24" s="119"/>
      <c r="AM24" s="126" t="s">
        <v>17</v>
      </c>
      <c r="AN24" s="126" t="s">
        <v>17</v>
      </c>
      <c r="AO24" s="126" t="s">
        <v>17</v>
      </c>
      <c r="AP24" s="119"/>
      <c r="AQ24" s="126" t="s">
        <v>17</v>
      </c>
      <c r="AR24" s="126" t="s">
        <v>17</v>
      </c>
      <c r="AS24" s="126" t="s">
        <v>17</v>
      </c>
      <c r="AT24" s="119"/>
      <c r="AU24" s="126">
        <f t="shared" si="10"/>
        <v>97.288135593220332</v>
      </c>
      <c r="AV24" s="126">
        <f t="shared" si="11"/>
        <v>96.590909090909093</v>
      </c>
      <c r="AW24" s="126">
        <f t="shared" si="12"/>
        <v>97.584541062801932</v>
      </c>
      <c r="AX24" s="119"/>
      <c r="AY24" s="126">
        <f t="shared" si="13"/>
        <v>96.315789473684205</v>
      </c>
      <c r="AZ24" s="126">
        <f t="shared" si="14"/>
        <v>96.226415094339629</v>
      </c>
      <c r="BA24" s="126">
        <f t="shared" si="15"/>
        <v>96.350364963503651</v>
      </c>
      <c r="BB24" s="119"/>
      <c r="BC24" s="126">
        <f t="shared" si="16"/>
        <v>91.25</v>
      </c>
      <c r="BD24" s="126">
        <f t="shared" si="17"/>
        <v>80.487804878048792</v>
      </c>
      <c r="BE24" s="126">
        <f t="shared" si="18"/>
        <v>94.9579831932773</v>
      </c>
    </row>
    <row r="25" spans="1:57" ht="15" customHeight="1" x14ac:dyDescent="0.2">
      <c r="A25" s="207" t="s">
        <v>169</v>
      </c>
      <c r="B25" s="272">
        <v>135</v>
      </c>
      <c r="C25" s="272">
        <v>32</v>
      </c>
      <c r="D25" s="272">
        <v>103</v>
      </c>
      <c r="E25" s="272"/>
      <c r="F25" s="231" t="s">
        <v>61</v>
      </c>
      <c r="G25" s="231" t="s">
        <v>61</v>
      </c>
      <c r="H25" s="231" t="s">
        <v>61</v>
      </c>
      <c r="I25" s="231"/>
      <c r="J25" s="231" t="s">
        <v>61</v>
      </c>
      <c r="K25" s="231" t="s">
        <v>61</v>
      </c>
      <c r="L25" s="231" t="s">
        <v>61</v>
      </c>
      <c r="M25" s="231"/>
      <c r="N25" s="231" t="s">
        <v>61</v>
      </c>
      <c r="O25" s="231" t="s">
        <v>61</v>
      </c>
      <c r="P25" s="231" t="s">
        <v>61</v>
      </c>
      <c r="Q25" s="272"/>
      <c r="R25" s="272">
        <v>65</v>
      </c>
      <c r="S25" s="272">
        <v>16</v>
      </c>
      <c r="T25" s="272">
        <v>49</v>
      </c>
      <c r="U25" s="272"/>
      <c r="V25" s="272">
        <v>30</v>
      </c>
      <c r="W25" s="272">
        <v>9</v>
      </c>
      <c r="X25" s="272">
        <v>21</v>
      </c>
      <c r="Y25" s="272"/>
      <c r="Z25" s="272">
        <v>40</v>
      </c>
      <c r="AA25" s="272">
        <v>7</v>
      </c>
      <c r="AB25" s="272">
        <v>33</v>
      </c>
      <c r="AD25" s="207" t="s">
        <v>169</v>
      </c>
      <c r="AE25" s="126">
        <f t="shared" si="7"/>
        <v>85.98726114649682</v>
      </c>
      <c r="AF25" s="126">
        <f t="shared" si="8"/>
        <v>80</v>
      </c>
      <c r="AG25" s="126">
        <f t="shared" si="9"/>
        <v>88.034188034188034</v>
      </c>
      <c r="AH25" s="119"/>
      <c r="AI25" s="126" t="s">
        <v>17</v>
      </c>
      <c r="AJ25" s="126" t="s">
        <v>17</v>
      </c>
      <c r="AK25" s="126" t="s">
        <v>17</v>
      </c>
      <c r="AL25" s="119"/>
      <c r="AM25" s="126" t="s">
        <v>17</v>
      </c>
      <c r="AN25" s="126" t="s">
        <v>17</v>
      </c>
      <c r="AO25" s="126" t="s">
        <v>17</v>
      </c>
      <c r="AP25" s="119"/>
      <c r="AQ25" s="126" t="s">
        <v>17</v>
      </c>
      <c r="AR25" s="126" t="s">
        <v>17</v>
      </c>
      <c r="AS25" s="126" t="s">
        <v>17</v>
      </c>
      <c r="AT25" s="119"/>
      <c r="AU25" s="126">
        <f t="shared" si="10"/>
        <v>91.549295774647888</v>
      </c>
      <c r="AV25" s="126">
        <f t="shared" si="11"/>
        <v>84.210526315789465</v>
      </c>
      <c r="AW25" s="126">
        <f t="shared" si="12"/>
        <v>94.230769230769226</v>
      </c>
      <c r="AX25" s="119"/>
      <c r="AY25" s="126">
        <f t="shared" si="13"/>
        <v>71.428571428571431</v>
      </c>
      <c r="AZ25" s="126">
        <f t="shared" si="14"/>
        <v>75</v>
      </c>
      <c r="BA25" s="126">
        <f t="shared" si="15"/>
        <v>70</v>
      </c>
      <c r="BB25" s="119"/>
      <c r="BC25" s="126">
        <f t="shared" si="16"/>
        <v>90.909090909090907</v>
      </c>
      <c r="BD25" s="126">
        <f t="shared" si="17"/>
        <v>77.777777777777786</v>
      </c>
      <c r="BE25" s="126">
        <f t="shared" si="18"/>
        <v>94.285714285714278</v>
      </c>
    </row>
    <row r="26" spans="1:57" ht="15" customHeight="1" x14ac:dyDescent="0.2">
      <c r="A26" s="207" t="s">
        <v>90</v>
      </c>
      <c r="B26" s="272">
        <v>1094</v>
      </c>
      <c r="C26" s="272">
        <v>511</v>
      </c>
      <c r="D26" s="272">
        <v>583</v>
      </c>
      <c r="E26" s="272"/>
      <c r="F26" s="231" t="s">
        <v>61</v>
      </c>
      <c r="G26" s="231" t="s">
        <v>61</v>
      </c>
      <c r="H26" s="231" t="s">
        <v>61</v>
      </c>
      <c r="I26" s="231"/>
      <c r="J26" s="231" t="s">
        <v>61</v>
      </c>
      <c r="K26" s="231" t="s">
        <v>61</v>
      </c>
      <c r="L26" s="231" t="s">
        <v>61</v>
      </c>
      <c r="M26" s="231"/>
      <c r="N26" s="231" t="s">
        <v>61</v>
      </c>
      <c r="O26" s="231" t="s">
        <v>61</v>
      </c>
      <c r="P26" s="231" t="s">
        <v>61</v>
      </c>
      <c r="Q26" s="272"/>
      <c r="R26" s="272">
        <v>402</v>
      </c>
      <c r="S26" s="272">
        <v>202</v>
      </c>
      <c r="T26" s="272">
        <v>200</v>
      </c>
      <c r="U26" s="272"/>
      <c r="V26" s="272">
        <v>361</v>
      </c>
      <c r="W26" s="272">
        <v>159</v>
      </c>
      <c r="X26" s="272">
        <v>202</v>
      </c>
      <c r="Y26" s="272"/>
      <c r="Z26" s="272">
        <v>331</v>
      </c>
      <c r="AA26" s="272">
        <v>150</v>
      </c>
      <c r="AB26" s="272">
        <v>181</v>
      </c>
      <c r="AD26" s="207" t="s">
        <v>90</v>
      </c>
      <c r="AE26" s="126">
        <f t="shared" si="7"/>
        <v>91.090757701915066</v>
      </c>
      <c r="AF26" s="126">
        <f t="shared" si="8"/>
        <v>91.577060931899652</v>
      </c>
      <c r="AG26" s="126">
        <f t="shared" si="9"/>
        <v>90.668740279937794</v>
      </c>
      <c r="AH26" s="119"/>
      <c r="AI26" s="126" t="s">
        <v>17</v>
      </c>
      <c r="AJ26" s="126" t="s">
        <v>17</v>
      </c>
      <c r="AK26" s="126" t="s">
        <v>17</v>
      </c>
      <c r="AL26" s="119"/>
      <c r="AM26" s="126" t="s">
        <v>17</v>
      </c>
      <c r="AN26" s="126" t="s">
        <v>17</v>
      </c>
      <c r="AO26" s="126" t="s">
        <v>17</v>
      </c>
      <c r="AP26" s="119"/>
      <c r="AQ26" s="126" t="s">
        <v>17</v>
      </c>
      <c r="AR26" s="126" t="s">
        <v>17</v>
      </c>
      <c r="AS26" s="126" t="s">
        <v>17</v>
      </c>
      <c r="AT26" s="119"/>
      <c r="AU26" s="126">
        <f t="shared" si="10"/>
        <v>88.157894736842096</v>
      </c>
      <c r="AV26" s="126">
        <f t="shared" si="11"/>
        <v>88.596491228070178</v>
      </c>
      <c r="AW26" s="126">
        <f t="shared" si="12"/>
        <v>87.719298245614027</v>
      </c>
      <c r="AX26" s="119"/>
      <c r="AY26" s="126">
        <f t="shared" si="13"/>
        <v>89.800995024875618</v>
      </c>
      <c r="AZ26" s="126">
        <f t="shared" si="14"/>
        <v>89.830508474576277</v>
      </c>
      <c r="BA26" s="126">
        <f t="shared" si="15"/>
        <v>89.777777777777771</v>
      </c>
      <c r="BB26" s="119"/>
      <c r="BC26" s="126">
        <f t="shared" si="16"/>
        <v>96.501457725947532</v>
      </c>
      <c r="BD26" s="126">
        <f t="shared" si="17"/>
        <v>98.039215686274503</v>
      </c>
      <c r="BE26" s="126">
        <f t="shared" si="18"/>
        <v>95.263157894736835</v>
      </c>
    </row>
    <row r="27" spans="1:57" ht="15" customHeight="1" x14ac:dyDescent="0.2">
      <c r="A27" s="207" t="s">
        <v>91</v>
      </c>
      <c r="B27" s="272">
        <v>49</v>
      </c>
      <c r="C27" s="272">
        <v>10</v>
      </c>
      <c r="D27" s="272">
        <v>39</v>
      </c>
      <c r="E27" s="272"/>
      <c r="F27" s="231" t="s">
        <v>61</v>
      </c>
      <c r="G27" s="231" t="s">
        <v>61</v>
      </c>
      <c r="H27" s="231" t="s">
        <v>61</v>
      </c>
      <c r="I27" s="231"/>
      <c r="J27" s="231" t="s">
        <v>61</v>
      </c>
      <c r="K27" s="231" t="s">
        <v>61</v>
      </c>
      <c r="L27" s="231" t="s">
        <v>61</v>
      </c>
      <c r="M27" s="231"/>
      <c r="N27" s="231" t="s">
        <v>61</v>
      </c>
      <c r="O27" s="231" t="s">
        <v>61</v>
      </c>
      <c r="P27" s="231" t="s">
        <v>61</v>
      </c>
      <c r="Q27" s="272"/>
      <c r="R27" s="272">
        <v>25</v>
      </c>
      <c r="S27" s="272">
        <v>8</v>
      </c>
      <c r="T27" s="272">
        <v>17</v>
      </c>
      <c r="U27" s="272"/>
      <c r="V27" s="272">
        <v>10</v>
      </c>
      <c r="W27" s="272">
        <v>0</v>
      </c>
      <c r="X27" s="272">
        <v>10</v>
      </c>
      <c r="Y27" s="272"/>
      <c r="Z27" s="272">
        <v>14</v>
      </c>
      <c r="AA27" s="272">
        <v>2</v>
      </c>
      <c r="AB27" s="272">
        <v>12</v>
      </c>
      <c r="AD27" s="207" t="s">
        <v>91</v>
      </c>
      <c r="AE27" s="126">
        <f t="shared" si="7"/>
        <v>94.230769230769226</v>
      </c>
      <c r="AF27" s="126">
        <f t="shared" si="8"/>
        <v>100</v>
      </c>
      <c r="AG27" s="126">
        <f t="shared" si="9"/>
        <v>92.857142857142861</v>
      </c>
      <c r="AH27" s="119"/>
      <c r="AI27" s="126" t="s">
        <v>17</v>
      </c>
      <c r="AJ27" s="126" t="s">
        <v>17</v>
      </c>
      <c r="AK27" s="126" t="s">
        <v>17</v>
      </c>
      <c r="AL27" s="119"/>
      <c r="AM27" s="126" t="s">
        <v>17</v>
      </c>
      <c r="AN27" s="126" t="s">
        <v>17</v>
      </c>
      <c r="AO27" s="126" t="s">
        <v>17</v>
      </c>
      <c r="AP27" s="119"/>
      <c r="AQ27" s="126" t="s">
        <v>17</v>
      </c>
      <c r="AR27" s="126" t="s">
        <v>17</v>
      </c>
      <c r="AS27" s="126" t="s">
        <v>17</v>
      </c>
      <c r="AT27" s="119"/>
      <c r="AU27" s="126">
        <f t="shared" si="10"/>
        <v>96.15384615384616</v>
      </c>
      <c r="AV27" s="126">
        <f t="shared" si="11"/>
        <v>100</v>
      </c>
      <c r="AW27" s="126">
        <f t="shared" si="12"/>
        <v>94.444444444444443</v>
      </c>
      <c r="AX27" s="119"/>
      <c r="AY27" s="126">
        <f t="shared" si="13"/>
        <v>83.333333333333343</v>
      </c>
      <c r="AZ27" s="126" t="e">
        <f t="shared" si="14"/>
        <v>#DIV/0!</v>
      </c>
      <c r="BA27" s="126">
        <f t="shared" si="15"/>
        <v>83.333333333333343</v>
      </c>
      <c r="BB27" s="119"/>
      <c r="BC27" s="126">
        <f t="shared" si="16"/>
        <v>100</v>
      </c>
      <c r="BD27" s="126">
        <f t="shared" si="17"/>
        <v>100</v>
      </c>
      <c r="BE27" s="126">
        <f t="shared" si="18"/>
        <v>100</v>
      </c>
    </row>
    <row r="28" spans="1:57" ht="15" customHeight="1" x14ac:dyDescent="0.2">
      <c r="A28" s="207" t="s">
        <v>92</v>
      </c>
      <c r="B28" s="272">
        <v>307</v>
      </c>
      <c r="C28" s="272">
        <v>87</v>
      </c>
      <c r="D28" s="272">
        <v>220</v>
      </c>
      <c r="E28" s="272"/>
      <c r="F28" s="231" t="s">
        <v>61</v>
      </c>
      <c r="G28" s="231" t="s">
        <v>61</v>
      </c>
      <c r="H28" s="231" t="s">
        <v>61</v>
      </c>
      <c r="I28" s="231"/>
      <c r="J28" s="231" t="s">
        <v>61</v>
      </c>
      <c r="K28" s="231" t="s">
        <v>61</v>
      </c>
      <c r="L28" s="231" t="s">
        <v>61</v>
      </c>
      <c r="M28" s="231"/>
      <c r="N28" s="231" t="s">
        <v>61</v>
      </c>
      <c r="O28" s="231" t="s">
        <v>61</v>
      </c>
      <c r="P28" s="231" t="s">
        <v>61</v>
      </c>
      <c r="Q28" s="272"/>
      <c r="R28" s="272">
        <v>157</v>
      </c>
      <c r="S28" s="272">
        <v>53</v>
      </c>
      <c r="T28" s="272">
        <v>104</v>
      </c>
      <c r="U28" s="272"/>
      <c r="V28" s="272">
        <v>105</v>
      </c>
      <c r="W28" s="272">
        <v>30</v>
      </c>
      <c r="X28" s="272">
        <v>75</v>
      </c>
      <c r="Y28" s="272"/>
      <c r="Z28" s="272">
        <v>45</v>
      </c>
      <c r="AA28" s="272">
        <v>4</v>
      </c>
      <c r="AB28" s="272">
        <v>41</v>
      </c>
      <c r="AD28" s="207" t="s">
        <v>92</v>
      </c>
      <c r="AE28" s="126">
        <f t="shared" si="7"/>
        <v>95.638629283489095</v>
      </c>
      <c r="AF28" s="126">
        <f t="shared" si="8"/>
        <v>91.578947368421055</v>
      </c>
      <c r="AG28" s="126">
        <f t="shared" si="9"/>
        <v>97.345132743362825</v>
      </c>
      <c r="AH28" s="119"/>
      <c r="AI28" s="126" t="s">
        <v>17</v>
      </c>
      <c r="AJ28" s="126" t="s">
        <v>17</v>
      </c>
      <c r="AK28" s="126" t="s">
        <v>17</v>
      </c>
      <c r="AL28" s="119"/>
      <c r="AM28" s="126" t="s">
        <v>17</v>
      </c>
      <c r="AN28" s="126" t="s">
        <v>17</v>
      </c>
      <c r="AO28" s="126" t="s">
        <v>17</v>
      </c>
      <c r="AP28" s="119"/>
      <c r="AQ28" s="126" t="s">
        <v>17</v>
      </c>
      <c r="AR28" s="126" t="s">
        <v>17</v>
      </c>
      <c r="AS28" s="126" t="s">
        <v>17</v>
      </c>
      <c r="AT28" s="119"/>
      <c r="AU28" s="126">
        <f t="shared" si="10"/>
        <v>95.151515151515156</v>
      </c>
      <c r="AV28" s="126">
        <f t="shared" si="11"/>
        <v>91.379310344827587</v>
      </c>
      <c r="AW28" s="126">
        <f t="shared" si="12"/>
        <v>97.196261682242991</v>
      </c>
      <c r="AX28" s="119"/>
      <c r="AY28" s="126">
        <f t="shared" si="13"/>
        <v>96.330275229357795</v>
      </c>
      <c r="AZ28" s="126">
        <f t="shared" si="14"/>
        <v>90.909090909090907</v>
      </c>
      <c r="BA28" s="126">
        <f t="shared" si="15"/>
        <v>98.68421052631578</v>
      </c>
      <c r="BB28" s="119"/>
      <c r="BC28" s="126">
        <f t="shared" si="16"/>
        <v>95.744680851063833</v>
      </c>
      <c r="BD28" s="126">
        <f t="shared" si="17"/>
        <v>100</v>
      </c>
      <c r="BE28" s="126">
        <f t="shared" si="18"/>
        <v>95.348837209302332</v>
      </c>
    </row>
    <row r="29" spans="1:57" ht="15" customHeight="1" x14ac:dyDescent="0.2">
      <c r="A29" s="207" t="s">
        <v>162</v>
      </c>
      <c r="B29" s="272">
        <v>127</v>
      </c>
      <c r="C29" s="272">
        <v>44</v>
      </c>
      <c r="D29" s="272">
        <v>83</v>
      </c>
      <c r="E29" s="272"/>
      <c r="F29" s="231" t="s">
        <v>61</v>
      </c>
      <c r="G29" s="231" t="s">
        <v>61</v>
      </c>
      <c r="H29" s="231" t="s">
        <v>61</v>
      </c>
      <c r="I29" s="231"/>
      <c r="J29" s="231" t="s">
        <v>61</v>
      </c>
      <c r="K29" s="231" t="s">
        <v>61</v>
      </c>
      <c r="L29" s="231" t="s">
        <v>61</v>
      </c>
      <c r="M29" s="231"/>
      <c r="N29" s="231" t="s">
        <v>61</v>
      </c>
      <c r="O29" s="231" t="s">
        <v>61</v>
      </c>
      <c r="P29" s="231" t="s">
        <v>61</v>
      </c>
      <c r="Q29" s="272"/>
      <c r="R29" s="272">
        <v>59</v>
      </c>
      <c r="S29" s="272">
        <v>21</v>
      </c>
      <c r="T29" s="272">
        <v>38</v>
      </c>
      <c r="U29" s="272"/>
      <c r="V29" s="272">
        <v>36</v>
      </c>
      <c r="W29" s="272">
        <v>12</v>
      </c>
      <c r="X29" s="272">
        <v>24</v>
      </c>
      <c r="Y29" s="272"/>
      <c r="Z29" s="272">
        <v>32</v>
      </c>
      <c r="AA29" s="272">
        <v>11</v>
      </c>
      <c r="AB29" s="272">
        <v>21</v>
      </c>
      <c r="AD29" s="207" t="s">
        <v>162</v>
      </c>
      <c r="AE29" s="126">
        <f t="shared" si="7"/>
        <v>94.074074074074076</v>
      </c>
      <c r="AF29" s="126">
        <f t="shared" si="8"/>
        <v>93.61702127659575</v>
      </c>
      <c r="AG29" s="126">
        <f t="shared" si="9"/>
        <v>94.318181818181827</v>
      </c>
      <c r="AH29" s="119"/>
      <c r="AI29" s="126" t="s">
        <v>17</v>
      </c>
      <c r="AJ29" s="126" t="s">
        <v>17</v>
      </c>
      <c r="AK29" s="126" t="s">
        <v>17</v>
      </c>
      <c r="AL29" s="119"/>
      <c r="AM29" s="126" t="s">
        <v>17</v>
      </c>
      <c r="AN29" s="126" t="s">
        <v>17</v>
      </c>
      <c r="AO29" s="126" t="s">
        <v>17</v>
      </c>
      <c r="AP29" s="119"/>
      <c r="AQ29" s="126" t="s">
        <v>17</v>
      </c>
      <c r="AR29" s="126" t="s">
        <v>17</v>
      </c>
      <c r="AS29" s="126" t="s">
        <v>17</v>
      </c>
      <c r="AT29" s="119"/>
      <c r="AU29" s="126">
        <f t="shared" si="10"/>
        <v>93.650793650793645</v>
      </c>
      <c r="AV29" s="126">
        <f t="shared" si="11"/>
        <v>91.304347826086953</v>
      </c>
      <c r="AW29" s="126">
        <f t="shared" si="12"/>
        <v>95</v>
      </c>
      <c r="AX29" s="119"/>
      <c r="AY29" s="126">
        <f t="shared" si="13"/>
        <v>100</v>
      </c>
      <c r="AZ29" s="126">
        <f t="shared" si="14"/>
        <v>100</v>
      </c>
      <c r="BA29" s="126">
        <f t="shared" si="15"/>
        <v>100</v>
      </c>
      <c r="BB29" s="119"/>
      <c r="BC29" s="126">
        <f t="shared" si="16"/>
        <v>88.888888888888886</v>
      </c>
      <c r="BD29" s="126">
        <f t="shared" si="17"/>
        <v>91.666666666666657</v>
      </c>
      <c r="BE29" s="126">
        <f t="shared" si="18"/>
        <v>87.5</v>
      </c>
    </row>
    <row r="30" spans="1:57" ht="15" customHeight="1" x14ac:dyDescent="0.2">
      <c r="A30" s="207" t="s">
        <v>94</v>
      </c>
      <c r="B30" s="272">
        <v>173</v>
      </c>
      <c r="C30" s="272">
        <v>74</v>
      </c>
      <c r="D30" s="272">
        <v>99</v>
      </c>
      <c r="E30" s="272"/>
      <c r="F30" s="231" t="s">
        <v>61</v>
      </c>
      <c r="G30" s="231" t="s">
        <v>61</v>
      </c>
      <c r="H30" s="231" t="s">
        <v>61</v>
      </c>
      <c r="I30" s="231"/>
      <c r="J30" s="231" t="s">
        <v>61</v>
      </c>
      <c r="K30" s="231" t="s">
        <v>61</v>
      </c>
      <c r="L30" s="231" t="s">
        <v>61</v>
      </c>
      <c r="M30" s="231"/>
      <c r="N30" s="231" t="s">
        <v>61</v>
      </c>
      <c r="O30" s="231" t="s">
        <v>61</v>
      </c>
      <c r="P30" s="231" t="s">
        <v>61</v>
      </c>
      <c r="Q30" s="272"/>
      <c r="R30" s="272">
        <v>67</v>
      </c>
      <c r="S30" s="272">
        <v>29</v>
      </c>
      <c r="T30" s="272">
        <v>38</v>
      </c>
      <c r="U30" s="272"/>
      <c r="V30" s="272">
        <v>67</v>
      </c>
      <c r="W30" s="272">
        <v>26</v>
      </c>
      <c r="X30" s="272">
        <v>41</v>
      </c>
      <c r="Y30" s="272"/>
      <c r="Z30" s="272">
        <v>39</v>
      </c>
      <c r="AA30" s="272">
        <v>19</v>
      </c>
      <c r="AB30" s="272">
        <v>20</v>
      </c>
      <c r="AD30" s="207" t="s">
        <v>94</v>
      </c>
      <c r="AE30" s="126">
        <f t="shared" si="7"/>
        <v>95.58011049723757</v>
      </c>
      <c r="AF30" s="126">
        <f t="shared" si="8"/>
        <v>91.358024691358025</v>
      </c>
      <c r="AG30" s="126">
        <f t="shared" si="9"/>
        <v>99</v>
      </c>
      <c r="AH30" s="119"/>
      <c r="AI30" s="126" t="s">
        <v>17</v>
      </c>
      <c r="AJ30" s="126" t="s">
        <v>17</v>
      </c>
      <c r="AK30" s="126" t="s">
        <v>17</v>
      </c>
      <c r="AL30" s="119"/>
      <c r="AM30" s="126" t="s">
        <v>17</v>
      </c>
      <c r="AN30" s="126" t="s">
        <v>17</v>
      </c>
      <c r="AO30" s="126" t="s">
        <v>17</v>
      </c>
      <c r="AP30" s="119"/>
      <c r="AQ30" s="126" t="s">
        <v>17</v>
      </c>
      <c r="AR30" s="126" t="s">
        <v>17</v>
      </c>
      <c r="AS30" s="126" t="s">
        <v>17</v>
      </c>
      <c r="AT30" s="119"/>
      <c r="AU30" s="126">
        <f t="shared" si="10"/>
        <v>93.055555555555557</v>
      </c>
      <c r="AV30" s="126">
        <f t="shared" si="11"/>
        <v>85.294117647058826</v>
      </c>
      <c r="AW30" s="126">
        <f t="shared" si="12"/>
        <v>100</v>
      </c>
      <c r="AX30" s="119"/>
      <c r="AY30" s="126">
        <f t="shared" si="13"/>
        <v>98.529411764705884</v>
      </c>
      <c r="AZ30" s="126">
        <f t="shared" si="14"/>
        <v>96.296296296296291</v>
      </c>
      <c r="BA30" s="126">
        <f t="shared" si="15"/>
        <v>100</v>
      </c>
      <c r="BB30" s="119"/>
      <c r="BC30" s="126">
        <f t="shared" si="16"/>
        <v>95.121951219512198</v>
      </c>
      <c r="BD30" s="126">
        <f t="shared" si="17"/>
        <v>95</v>
      </c>
      <c r="BE30" s="126">
        <f t="shared" si="18"/>
        <v>95.238095238095227</v>
      </c>
    </row>
    <row r="31" spans="1:57" ht="15" customHeight="1" x14ac:dyDescent="0.2">
      <c r="A31" s="207" t="s">
        <v>95</v>
      </c>
      <c r="B31" s="272">
        <v>578</v>
      </c>
      <c r="C31" s="272">
        <v>180</v>
      </c>
      <c r="D31" s="272">
        <v>398</v>
      </c>
      <c r="E31" s="272"/>
      <c r="F31" s="231" t="s">
        <v>61</v>
      </c>
      <c r="G31" s="231" t="s">
        <v>61</v>
      </c>
      <c r="H31" s="231" t="s">
        <v>61</v>
      </c>
      <c r="I31" s="231"/>
      <c r="J31" s="231" t="s">
        <v>61</v>
      </c>
      <c r="K31" s="231" t="s">
        <v>61</v>
      </c>
      <c r="L31" s="231" t="s">
        <v>61</v>
      </c>
      <c r="M31" s="231"/>
      <c r="N31" s="231" t="s">
        <v>61</v>
      </c>
      <c r="O31" s="231" t="s">
        <v>61</v>
      </c>
      <c r="P31" s="231" t="s">
        <v>61</v>
      </c>
      <c r="Q31" s="272"/>
      <c r="R31" s="272">
        <v>295</v>
      </c>
      <c r="S31" s="272">
        <v>94</v>
      </c>
      <c r="T31" s="272">
        <v>201</v>
      </c>
      <c r="U31" s="272"/>
      <c r="V31" s="272">
        <v>159</v>
      </c>
      <c r="W31" s="272">
        <v>48</v>
      </c>
      <c r="X31" s="272">
        <v>111</v>
      </c>
      <c r="Y31" s="272"/>
      <c r="Z31" s="272">
        <v>124</v>
      </c>
      <c r="AA31" s="272">
        <v>38</v>
      </c>
      <c r="AB31" s="272">
        <v>86</v>
      </c>
      <c r="AD31" s="207" t="s">
        <v>95</v>
      </c>
      <c r="AE31" s="126">
        <f t="shared" si="7"/>
        <v>93.527508090614887</v>
      </c>
      <c r="AF31" s="126">
        <f t="shared" si="8"/>
        <v>87.804878048780495</v>
      </c>
      <c r="AG31" s="126">
        <f t="shared" si="9"/>
        <v>96.368038740920099</v>
      </c>
      <c r="AH31" s="119"/>
      <c r="AI31" s="126" t="s">
        <v>17</v>
      </c>
      <c r="AJ31" s="126" t="s">
        <v>17</v>
      </c>
      <c r="AK31" s="126" t="s">
        <v>17</v>
      </c>
      <c r="AL31" s="119"/>
      <c r="AM31" s="126" t="s">
        <v>17</v>
      </c>
      <c r="AN31" s="126" t="s">
        <v>17</v>
      </c>
      <c r="AO31" s="126" t="s">
        <v>17</v>
      </c>
      <c r="AP31" s="119"/>
      <c r="AQ31" s="126" t="s">
        <v>17</v>
      </c>
      <c r="AR31" s="126" t="s">
        <v>17</v>
      </c>
      <c r="AS31" s="126" t="s">
        <v>17</v>
      </c>
      <c r="AT31" s="119"/>
      <c r="AU31" s="126">
        <f t="shared" si="10"/>
        <v>94.249201277955279</v>
      </c>
      <c r="AV31" s="126">
        <f t="shared" si="11"/>
        <v>90.384615384615387</v>
      </c>
      <c r="AW31" s="126">
        <f t="shared" si="12"/>
        <v>96.172248803827756</v>
      </c>
      <c r="AX31" s="119"/>
      <c r="AY31" s="126">
        <f t="shared" si="13"/>
        <v>96.951219512195124</v>
      </c>
      <c r="AZ31" s="126">
        <f t="shared" si="14"/>
        <v>90.566037735849065</v>
      </c>
      <c r="BA31" s="126">
        <f t="shared" si="15"/>
        <v>100</v>
      </c>
      <c r="BB31" s="119"/>
      <c r="BC31" s="126">
        <f t="shared" si="16"/>
        <v>87.943262411347519</v>
      </c>
      <c r="BD31" s="126">
        <f t="shared" si="17"/>
        <v>79.166666666666657</v>
      </c>
      <c r="BE31" s="126">
        <f t="shared" si="18"/>
        <v>92.473118279569889</v>
      </c>
    </row>
    <row r="32" spans="1:57" ht="15" customHeight="1" x14ac:dyDescent="0.2">
      <c r="A32" s="207" t="s">
        <v>96</v>
      </c>
      <c r="B32" s="272">
        <v>660</v>
      </c>
      <c r="C32" s="272">
        <v>230</v>
      </c>
      <c r="D32" s="272">
        <v>430</v>
      </c>
      <c r="E32" s="272"/>
      <c r="F32" s="231" t="s">
        <v>61</v>
      </c>
      <c r="G32" s="231" t="s">
        <v>61</v>
      </c>
      <c r="H32" s="231" t="s">
        <v>61</v>
      </c>
      <c r="I32" s="231"/>
      <c r="J32" s="231" t="s">
        <v>61</v>
      </c>
      <c r="K32" s="231" t="s">
        <v>61</v>
      </c>
      <c r="L32" s="231" t="s">
        <v>61</v>
      </c>
      <c r="M32" s="231"/>
      <c r="N32" s="231" t="s">
        <v>61</v>
      </c>
      <c r="O32" s="231" t="s">
        <v>61</v>
      </c>
      <c r="P32" s="231" t="s">
        <v>61</v>
      </c>
      <c r="Q32" s="272"/>
      <c r="R32" s="272">
        <v>311</v>
      </c>
      <c r="S32" s="272">
        <v>106</v>
      </c>
      <c r="T32" s="272">
        <v>205</v>
      </c>
      <c r="U32" s="272"/>
      <c r="V32" s="272">
        <v>158</v>
      </c>
      <c r="W32" s="272">
        <v>55</v>
      </c>
      <c r="X32" s="272">
        <v>103</v>
      </c>
      <c r="Y32" s="272"/>
      <c r="Z32" s="272">
        <v>191</v>
      </c>
      <c r="AA32" s="272">
        <v>69</v>
      </c>
      <c r="AB32" s="272">
        <v>122</v>
      </c>
      <c r="AD32" s="207" t="s">
        <v>96</v>
      </c>
      <c r="AE32" s="126">
        <f t="shared" si="7"/>
        <v>93.61702127659575</v>
      </c>
      <c r="AF32" s="126">
        <f t="shared" si="8"/>
        <v>90.909090909090907</v>
      </c>
      <c r="AG32" s="126">
        <f t="shared" si="9"/>
        <v>95.13274336283186</v>
      </c>
      <c r="AH32" s="119"/>
      <c r="AI32" s="126" t="s">
        <v>17</v>
      </c>
      <c r="AJ32" s="126" t="s">
        <v>17</v>
      </c>
      <c r="AK32" s="126" t="s">
        <v>17</v>
      </c>
      <c r="AL32" s="119"/>
      <c r="AM32" s="126" t="s">
        <v>17</v>
      </c>
      <c r="AN32" s="126" t="s">
        <v>17</v>
      </c>
      <c r="AO32" s="126" t="s">
        <v>17</v>
      </c>
      <c r="AP32" s="119"/>
      <c r="AQ32" s="126" t="s">
        <v>17</v>
      </c>
      <c r="AR32" s="126" t="s">
        <v>17</v>
      </c>
      <c r="AS32" s="126" t="s">
        <v>17</v>
      </c>
      <c r="AT32" s="119"/>
      <c r="AU32" s="126">
        <f t="shared" si="10"/>
        <v>95.692307692307693</v>
      </c>
      <c r="AV32" s="126">
        <f t="shared" si="11"/>
        <v>91.379310344827587</v>
      </c>
      <c r="AW32" s="126">
        <f t="shared" si="12"/>
        <v>98.086124401913878</v>
      </c>
      <c r="AX32" s="119"/>
      <c r="AY32" s="126">
        <f t="shared" si="13"/>
        <v>86.338797814207652</v>
      </c>
      <c r="AZ32" s="126">
        <f t="shared" si="14"/>
        <v>83.333333333333343</v>
      </c>
      <c r="BA32" s="126">
        <f t="shared" si="15"/>
        <v>88.034188034188034</v>
      </c>
      <c r="BB32" s="119"/>
      <c r="BC32" s="126">
        <f t="shared" si="16"/>
        <v>96.954314720812178</v>
      </c>
      <c r="BD32" s="126">
        <f t="shared" si="17"/>
        <v>97.183098591549296</v>
      </c>
      <c r="BE32" s="126">
        <f t="shared" si="18"/>
        <v>96.825396825396822</v>
      </c>
    </row>
    <row r="33" spans="1:62" ht="15" customHeight="1" x14ac:dyDescent="0.2">
      <c r="A33" s="207" t="s">
        <v>97</v>
      </c>
      <c r="B33" s="272">
        <v>293</v>
      </c>
      <c r="C33" s="272">
        <v>116</v>
      </c>
      <c r="D33" s="272">
        <v>177</v>
      </c>
      <c r="E33" s="272"/>
      <c r="F33" s="231" t="s">
        <v>61</v>
      </c>
      <c r="G33" s="231" t="s">
        <v>61</v>
      </c>
      <c r="H33" s="231" t="s">
        <v>61</v>
      </c>
      <c r="I33" s="231"/>
      <c r="J33" s="231" t="s">
        <v>61</v>
      </c>
      <c r="K33" s="231" t="s">
        <v>61</v>
      </c>
      <c r="L33" s="231" t="s">
        <v>61</v>
      </c>
      <c r="M33" s="231"/>
      <c r="N33" s="231" t="s">
        <v>61</v>
      </c>
      <c r="O33" s="231" t="s">
        <v>61</v>
      </c>
      <c r="P33" s="231" t="s">
        <v>61</v>
      </c>
      <c r="Q33" s="272"/>
      <c r="R33" s="272">
        <v>155</v>
      </c>
      <c r="S33" s="272">
        <v>58</v>
      </c>
      <c r="T33" s="272">
        <v>97</v>
      </c>
      <c r="U33" s="272"/>
      <c r="V33" s="272">
        <v>76</v>
      </c>
      <c r="W33" s="272">
        <v>32</v>
      </c>
      <c r="X33" s="272">
        <v>44</v>
      </c>
      <c r="Y33" s="272"/>
      <c r="Z33" s="272">
        <v>62</v>
      </c>
      <c r="AA33" s="272">
        <v>26</v>
      </c>
      <c r="AB33" s="272">
        <v>36</v>
      </c>
      <c r="AD33" s="207" t="s">
        <v>97</v>
      </c>
      <c r="AE33" s="126">
        <f t="shared" si="7"/>
        <v>97.666666666666671</v>
      </c>
      <c r="AF33" s="126">
        <f t="shared" si="8"/>
        <v>98.305084745762713</v>
      </c>
      <c r="AG33" s="126">
        <f t="shared" si="9"/>
        <v>97.252747252747255</v>
      </c>
      <c r="AH33" s="119"/>
      <c r="AI33" s="126" t="s">
        <v>17</v>
      </c>
      <c r="AJ33" s="126" t="s">
        <v>17</v>
      </c>
      <c r="AK33" s="126" t="s">
        <v>17</v>
      </c>
      <c r="AL33" s="119"/>
      <c r="AM33" s="126" t="s">
        <v>17</v>
      </c>
      <c r="AN33" s="126" t="s">
        <v>17</v>
      </c>
      <c r="AO33" s="126" t="s">
        <v>17</v>
      </c>
      <c r="AP33" s="119"/>
      <c r="AQ33" s="126" t="s">
        <v>17</v>
      </c>
      <c r="AR33" s="126" t="s">
        <v>17</v>
      </c>
      <c r="AS33" s="126" t="s">
        <v>17</v>
      </c>
      <c r="AT33" s="119"/>
      <c r="AU33" s="126">
        <f t="shared" si="10"/>
        <v>98.101265822784811</v>
      </c>
      <c r="AV33" s="126">
        <f t="shared" si="11"/>
        <v>96.666666666666671</v>
      </c>
      <c r="AW33" s="126">
        <f t="shared" si="12"/>
        <v>98.979591836734699</v>
      </c>
      <c r="AX33" s="119"/>
      <c r="AY33" s="126">
        <f t="shared" si="13"/>
        <v>98.701298701298697</v>
      </c>
      <c r="AZ33" s="126">
        <f t="shared" si="14"/>
        <v>100</v>
      </c>
      <c r="BA33" s="126">
        <f t="shared" si="15"/>
        <v>97.777777777777771</v>
      </c>
      <c r="BB33" s="119"/>
      <c r="BC33" s="126">
        <f t="shared" si="16"/>
        <v>95.384615384615387</v>
      </c>
      <c r="BD33" s="126">
        <f t="shared" si="17"/>
        <v>100</v>
      </c>
      <c r="BE33" s="126">
        <f t="shared" si="18"/>
        <v>92.307692307692307</v>
      </c>
    </row>
    <row r="34" spans="1:62" ht="15" customHeight="1" x14ac:dyDescent="0.2">
      <c r="A34" s="207" t="s">
        <v>98</v>
      </c>
      <c r="B34" s="272">
        <v>302</v>
      </c>
      <c r="C34" s="272">
        <v>136</v>
      </c>
      <c r="D34" s="272">
        <v>166</v>
      </c>
      <c r="E34" s="272"/>
      <c r="F34" s="231" t="s">
        <v>61</v>
      </c>
      <c r="G34" s="231" t="s">
        <v>61</v>
      </c>
      <c r="H34" s="231" t="s">
        <v>61</v>
      </c>
      <c r="I34" s="231"/>
      <c r="J34" s="231" t="s">
        <v>61</v>
      </c>
      <c r="K34" s="231" t="s">
        <v>61</v>
      </c>
      <c r="L34" s="231" t="s">
        <v>61</v>
      </c>
      <c r="M34" s="231"/>
      <c r="N34" s="231" t="s">
        <v>61</v>
      </c>
      <c r="O34" s="231" t="s">
        <v>61</v>
      </c>
      <c r="P34" s="231" t="s">
        <v>61</v>
      </c>
      <c r="Q34" s="272"/>
      <c r="R34" s="272">
        <v>132</v>
      </c>
      <c r="S34" s="272">
        <v>60</v>
      </c>
      <c r="T34" s="272">
        <v>72</v>
      </c>
      <c r="U34" s="272"/>
      <c r="V34" s="272">
        <v>115</v>
      </c>
      <c r="W34" s="272">
        <v>53</v>
      </c>
      <c r="X34" s="272">
        <v>62</v>
      </c>
      <c r="Y34" s="272"/>
      <c r="Z34" s="272">
        <v>55</v>
      </c>
      <c r="AA34" s="272">
        <v>23</v>
      </c>
      <c r="AB34" s="272">
        <v>32</v>
      </c>
      <c r="AD34" s="207" t="s">
        <v>98</v>
      </c>
      <c r="AE34" s="126">
        <f t="shared" si="7"/>
        <v>96.485623003194888</v>
      </c>
      <c r="AF34" s="126">
        <f t="shared" si="8"/>
        <v>96.453900709219852</v>
      </c>
      <c r="AG34" s="126">
        <f t="shared" si="9"/>
        <v>96.511627906976756</v>
      </c>
      <c r="AH34" s="119"/>
      <c r="AI34" s="126" t="s">
        <v>17</v>
      </c>
      <c r="AJ34" s="126" t="s">
        <v>17</v>
      </c>
      <c r="AK34" s="126" t="s">
        <v>17</v>
      </c>
      <c r="AL34" s="119"/>
      <c r="AM34" s="126" t="s">
        <v>17</v>
      </c>
      <c r="AN34" s="126" t="s">
        <v>17</v>
      </c>
      <c r="AO34" s="126" t="s">
        <v>17</v>
      </c>
      <c r="AP34" s="119"/>
      <c r="AQ34" s="126" t="s">
        <v>17</v>
      </c>
      <c r="AR34" s="126" t="s">
        <v>17</v>
      </c>
      <c r="AS34" s="126" t="s">
        <v>17</v>
      </c>
      <c r="AT34" s="119"/>
      <c r="AU34" s="126">
        <f t="shared" si="10"/>
        <v>97.058823529411768</v>
      </c>
      <c r="AV34" s="126">
        <f t="shared" si="11"/>
        <v>95.238095238095227</v>
      </c>
      <c r="AW34" s="126">
        <f t="shared" si="12"/>
        <v>98.630136986301366</v>
      </c>
      <c r="AX34" s="119"/>
      <c r="AY34" s="126">
        <f t="shared" si="13"/>
        <v>95.041322314049594</v>
      </c>
      <c r="AZ34" s="126">
        <f t="shared" si="14"/>
        <v>98.148148148148152</v>
      </c>
      <c r="BA34" s="126">
        <f t="shared" si="15"/>
        <v>92.537313432835816</v>
      </c>
      <c r="BB34" s="119"/>
      <c r="BC34" s="126">
        <f t="shared" si="16"/>
        <v>98.214285714285708</v>
      </c>
      <c r="BD34" s="126">
        <f t="shared" si="17"/>
        <v>95.833333333333343</v>
      </c>
      <c r="BE34" s="126">
        <f t="shared" si="18"/>
        <v>100</v>
      </c>
    </row>
    <row r="35" spans="1:62" ht="15" customHeight="1" x14ac:dyDescent="0.2">
      <c r="A35" s="207" t="s">
        <v>99</v>
      </c>
      <c r="B35" s="272">
        <v>465</v>
      </c>
      <c r="C35" s="272">
        <v>138</v>
      </c>
      <c r="D35" s="272">
        <v>327</v>
      </c>
      <c r="E35" s="272"/>
      <c r="F35" s="231" t="s">
        <v>61</v>
      </c>
      <c r="G35" s="231" t="s">
        <v>61</v>
      </c>
      <c r="H35" s="231" t="s">
        <v>61</v>
      </c>
      <c r="I35" s="231"/>
      <c r="J35" s="231" t="s">
        <v>61</v>
      </c>
      <c r="K35" s="231" t="s">
        <v>61</v>
      </c>
      <c r="L35" s="231" t="s">
        <v>61</v>
      </c>
      <c r="M35" s="231"/>
      <c r="N35" s="231" t="s">
        <v>61</v>
      </c>
      <c r="O35" s="231" t="s">
        <v>61</v>
      </c>
      <c r="P35" s="231" t="s">
        <v>61</v>
      </c>
      <c r="Q35" s="272"/>
      <c r="R35" s="272">
        <v>253</v>
      </c>
      <c r="S35" s="272">
        <v>72</v>
      </c>
      <c r="T35" s="272">
        <v>181</v>
      </c>
      <c r="U35" s="272"/>
      <c r="V35" s="272">
        <v>118</v>
      </c>
      <c r="W35" s="272">
        <v>37</v>
      </c>
      <c r="X35" s="272">
        <v>81</v>
      </c>
      <c r="Y35" s="272"/>
      <c r="Z35" s="272">
        <v>94</v>
      </c>
      <c r="AA35" s="272">
        <v>29</v>
      </c>
      <c r="AB35" s="272">
        <v>65</v>
      </c>
      <c r="AD35" s="207" t="s">
        <v>99</v>
      </c>
      <c r="AE35" s="126">
        <f t="shared" si="7"/>
        <v>96.673596673596677</v>
      </c>
      <c r="AF35" s="126">
        <f t="shared" si="8"/>
        <v>93.877551020408163</v>
      </c>
      <c r="AG35" s="126">
        <f t="shared" si="9"/>
        <v>97.904191616766468</v>
      </c>
      <c r="AH35" s="119"/>
      <c r="AI35" s="126" t="s">
        <v>17</v>
      </c>
      <c r="AJ35" s="126" t="s">
        <v>17</v>
      </c>
      <c r="AK35" s="126" t="s">
        <v>17</v>
      </c>
      <c r="AL35" s="119"/>
      <c r="AM35" s="126" t="s">
        <v>17</v>
      </c>
      <c r="AN35" s="126" t="s">
        <v>17</v>
      </c>
      <c r="AO35" s="126" t="s">
        <v>17</v>
      </c>
      <c r="AP35" s="119"/>
      <c r="AQ35" s="126" t="s">
        <v>17</v>
      </c>
      <c r="AR35" s="126" t="s">
        <v>17</v>
      </c>
      <c r="AS35" s="126" t="s">
        <v>17</v>
      </c>
      <c r="AT35" s="119"/>
      <c r="AU35" s="126">
        <f t="shared" si="10"/>
        <v>96.564885496183209</v>
      </c>
      <c r="AV35" s="126">
        <f t="shared" si="11"/>
        <v>93.506493506493499</v>
      </c>
      <c r="AW35" s="126">
        <f t="shared" si="12"/>
        <v>97.837837837837839</v>
      </c>
      <c r="AX35" s="119"/>
      <c r="AY35" s="126">
        <f t="shared" si="13"/>
        <v>100</v>
      </c>
      <c r="AZ35" s="126">
        <f t="shared" si="14"/>
        <v>100</v>
      </c>
      <c r="BA35" s="126">
        <f t="shared" si="15"/>
        <v>100</v>
      </c>
      <c r="BB35" s="119"/>
      <c r="BC35" s="126">
        <f t="shared" si="16"/>
        <v>93.069306930693074</v>
      </c>
      <c r="BD35" s="126">
        <f t="shared" si="17"/>
        <v>87.878787878787875</v>
      </c>
      <c r="BE35" s="126">
        <f t="shared" si="18"/>
        <v>95.588235294117652</v>
      </c>
    </row>
    <row r="36" spans="1:62" ht="15" customHeight="1" x14ac:dyDescent="0.2">
      <c r="A36" s="207" t="s">
        <v>100</v>
      </c>
      <c r="B36" s="272">
        <v>344</v>
      </c>
      <c r="C36" s="272">
        <v>129</v>
      </c>
      <c r="D36" s="272">
        <v>215</v>
      </c>
      <c r="E36" s="272"/>
      <c r="F36" s="231" t="s">
        <v>61</v>
      </c>
      <c r="G36" s="231" t="s">
        <v>61</v>
      </c>
      <c r="H36" s="231" t="s">
        <v>61</v>
      </c>
      <c r="I36" s="231"/>
      <c r="J36" s="231" t="s">
        <v>61</v>
      </c>
      <c r="K36" s="231" t="s">
        <v>61</v>
      </c>
      <c r="L36" s="231" t="s">
        <v>61</v>
      </c>
      <c r="M36" s="231"/>
      <c r="N36" s="231" t="s">
        <v>61</v>
      </c>
      <c r="O36" s="231" t="s">
        <v>61</v>
      </c>
      <c r="P36" s="231" t="s">
        <v>61</v>
      </c>
      <c r="Q36" s="272"/>
      <c r="R36" s="272">
        <v>160</v>
      </c>
      <c r="S36" s="272">
        <v>63</v>
      </c>
      <c r="T36" s="272">
        <v>97</v>
      </c>
      <c r="U36" s="272"/>
      <c r="V36" s="272">
        <v>93</v>
      </c>
      <c r="W36" s="272">
        <v>37</v>
      </c>
      <c r="X36" s="272">
        <v>56</v>
      </c>
      <c r="Y36" s="272"/>
      <c r="Z36" s="272">
        <v>91</v>
      </c>
      <c r="AA36" s="272">
        <v>29</v>
      </c>
      <c r="AB36" s="272">
        <v>62</v>
      </c>
      <c r="AD36" s="207" t="s">
        <v>100</v>
      </c>
      <c r="AE36" s="126">
        <f t="shared" si="7"/>
        <v>93.478260869565219</v>
      </c>
      <c r="AF36" s="126">
        <f t="shared" si="8"/>
        <v>90.845070422535215</v>
      </c>
      <c r="AG36" s="126">
        <f t="shared" si="9"/>
        <v>95.13274336283186</v>
      </c>
      <c r="AH36" s="119"/>
      <c r="AI36" s="126" t="s">
        <v>17</v>
      </c>
      <c r="AJ36" s="126" t="s">
        <v>17</v>
      </c>
      <c r="AK36" s="126" t="s">
        <v>17</v>
      </c>
      <c r="AL36" s="119"/>
      <c r="AM36" s="126" t="s">
        <v>17</v>
      </c>
      <c r="AN36" s="126" t="s">
        <v>17</v>
      </c>
      <c r="AO36" s="126" t="s">
        <v>17</v>
      </c>
      <c r="AP36" s="119"/>
      <c r="AQ36" s="126" t="s">
        <v>17</v>
      </c>
      <c r="AR36" s="126" t="s">
        <v>17</v>
      </c>
      <c r="AS36" s="126" t="s">
        <v>17</v>
      </c>
      <c r="AT36" s="119"/>
      <c r="AU36" s="126">
        <f t="shared" si="10"/>
        <v>94.117647058823522</v>
      </c>
      <c r="AV36" s="126">
        <f t="shared" si="11"/>
        <v>90</v>
      </c>
      <c r="AW36" s="126">
        <f t="shared" si="12"/>
        <v>97</v>
      </c>
      <c r="AX36" s="119"/>
      <c r="AY36" s="126">
        <f t="shared" si="13"/>
        <v>88.571428571428569</v>
      </c>
      <c r="AZ36" s="126">
        <f t="shared" si="14"/>
        <v>88.095238095238088</v>
      </c>
      <c r="BA36" s="126">
        <f t="shared" si="15"/>
        <v>88.888888888888886</v>
      </c>
      <c r="BB36" s="119"/>
      <c r="BC36" s="126">
        <f t="shared" si="16"/>
        <v>97.849462365591393</v>
      </c>
      <c r="BD36" s="126">
        <f t="shared" si="17"/>
        <v>96.666666666666671</v>
      </c>
      <c r="BE36" s="126">
        <f t="shared" si="18"/>
        <v>98.412698412698404</v>
      </c>
    </row>
    <row r="37" spans="1:62" ht="15" customHeight="1" x14ac:dyDescent="0.2">
      <c r="A37" s="207" t="s">
        <v>101</v>
      </c>
      <c r="B37" s="272">
        <v>580</v>
      </c>
      <c r="C37" s="272">
        <v>217</v>
      </c>
      <c r="D37" s="272">
        <v>363</v>
      </c>
      <c r="E37" s="272"/>
      <c r="F37" s="231" t="s">
        <v>61</v>
      </c>
      <c r="G37" s="231" t="s">
        <v>61</v>
      </c>
      <c r="H37" s="231" t="s">
        <v>61</v>
      </c>
      <c r="I37" s="231"/>
      <c r="J37" s="231" t="s">
        <v>61</v>
      </c>
      <c r="K37" s="231" t="s">
        <v>61</v>
      </c>
      <c r="L37" s="231" t="s">
        <v>61</v>
      </c>
      <c r="M37" s="231"/>
      <c r="N37" s="231" t="s">
        <v>61</v>
      </c>
      <c r="O37" s="231" t="s">
        <v>61</v>
      </c>
      <c r="P37" s="231" t="s">
        <v>61</v>
      </c>
      <c r="Q37" s="272"/>
      <c r="R37" s="272">
        <v>226</v>
      </c>
      <c r="S37" s="272">
        <v>109</v>
      </c>
      <c r="T37" s="272">
        <v>117</v>
      </c>
      <c r="U37" s="272"/>
      <c r="V37" s="272">
        <v>204</v>
      </c>
      <c r="W37" s="272">
        <v>74</v>
      </c>
      <c r="X37" s="272">
        <v>130</v>
      </c>
      <c r="Y37" s="272"/>
      <c r="Z37" s="272">
        <v>150</v>
      </c>
      <c r="AA37" s="272">
        <v>34</v>
      </c>
      <c r="AB37" s="272">
        <v>116</v>
      </c>
      <c r="AD37" s="207" t="s">
        <v>101</v>
      </c>
      <c r="AE37" s="126">
        <f t="shared" si="7"/>
        <v>98.976109215017061</v>
      </c>
      <c r="AF37" s="126">
        <f t="shared" si="8"/>
        <v>98.19004524886877</v>
      </c>
      <c r="AG37" s="126">
        <f t="shared" si="9"/>
        <v>99.452054794520549</v>
      </c>
      <c r="AH37" s="119"/>
      <c r="AI37" s="126" t="s">
        <v>17</v>
      </c>
      <c r="AJ37" s="126" t="s">
        <v>17</v>
      </c>
      <c r="AK37" s="126" t="s">
        <v>17</v>
      </c>
      <c r="AL37" s="119"/>
      <c r="AM37" s="126" t="s">
        <v>17</v>
      </c>
      <c r="AN37" s="126" t="s">
        <v>17</v>
      </c>
      <c r="AO37" s="126" t="s">
        <v>17</v>
      </c>
      <c r="AP37" s="119"/>
      <c r="AQ37" s="126" t="s">
        <v>17</v>
      </c>
      <c r="AR37" s="126" t="s">
        <v>17</v>
      </c>
      <c r="AS37" s="126" t="s">
        <v>17</v>
      </c>
      <c r="AT37" s="119"/>
      <c r="AU37" s="126">
        <f t="shared" si="10"/>
        <v>98.260869565217391</v>
      </c>
      <c r="AV37" s="126">
        <f t="shared" si="11"/>
        <v>97.321428571428569</v>
      </c>
      <c r="AW37" s="126">
        <f t="shared" si="12"/>
        <v>99.152542372881356</v>
      </c>
      <c r="AX37" s="119"/>
      <c r="AY37" s="126">
        <f t="shared" si="13"/>
        <v>100</v>
      </c>
      <c r="AZ37" s="126">
        <f t="shared" si="14"/>
        <v>100</v>
      </c>
      <c r="BA37" s="126">
        <f t="shared" si="15"/>
        <v>100</v>
      </c>
      <c r="BB37" s="119"/>
      <c r="BC37" s="126">
        <f t="shared" si="16"/>
        <v>98.68421052631578</v>
      </c>
      <c r="BD37" s="126">
        <f t="shared" si="17"/>
        <v>97.142857142857139</v>
      </c>
      <c r="BE37" s="126">
        <f t="shared" si="18"/>
        <v>99.145299145299148</v>
      </c>
    </row>
    <row r="38" spans="1:62" ht="15" customHeight="1" x14ac:dyDescent="0.2">
      <c r="A38" s="208" t="s">
        <v>102</v>
      </c>
      <c r="B38" s="272">
        <v>166</v>
      </c>
      <c r="C38" s="272">
        <v>46</v>
      </c>
      <c r="D38" s="272">
        <v>120</v>
      </c>
      <c r="E38" s="272"/>
      <c r="F38" s="231" t="s">
        <v>61</v>
      </c>
      <c r="G38" s="231" t="s">
        <v>61</v>
      </c>
      <c r="H38" s="231" t="s">
        <v>61</v>
      </c>
      <c r="I38" s="231"/>
      <c r="J38" s="231" t="s">
        <v>61</v>
      </c>
      <c r="K38" s="231" t="s">
        <v>61</v>
      </c>
      <c r="L38" s="231" t="s">
        <v>61</v>
      </c>
      <c r="M38" s="231"/>
      <c r="N38" s="231" t="s">
        <v>61</v>
      </c>
      <c r="O38" s="231" t="s">
        <v>61</v>
      </c>
      <c r="P38" s="231" t="s">
        <v>61</v>
      </c>
      <c r="Q38" s="272"/>
      <c r="R38" s="272">
        <v>91</v>
      </c>
      <c r="S38" s="272">
        <v>25</v>
      </c>
      <c r="T38" s="272">
        <v>66</v>
      </c>
      <c r="U38" s="272"/>
      <c r="V38" s="272">
        <v>42</v>
      </c>
      <c r="W38" s="272">
        <v>12</v>
      </c>
      <c r="X38" s="272">
        <v>30</v>
      </c>
      <c r="Y38" s="272"/>
      <c r="Z38" s="272">
        <v>33</v>
      </c>
      <c r="AA38" s="272">
        <v>9</v>
      </c>
      <c r="AB38" s="272">
        <v>24</v>
      </c>
      <c r="AC38" s="166"/>
      <c r="AD38" s="208" t="s">
        <v>102</v>
      </c>
      <c r="AE38" s="126">
        <f t="shared" si="7"/>
        <v>83</v>
      </c>
      <c r="AF38" s="126">
        <f t="shared" si="8"/>
        <v>77.966101694915253</v>
      </c>
      <c r="AG38" s="126">
        <f t="shared" si="9"/>
        <v>85.106382978723403</v>
      </c>
      <c r="AH38" s="119"/>
      <c r="AI38" s="126" t="s">
        <v>17</v>
      </c>
      <c r="AJ38" s="126" t="s">
        <v>17</v>
      </c>
      <c r="AK38" s="126" t="s">
        <v>17</v>
      </c>
      <c r="AL38" s="119"/>
      <c r="AM38" s="126" t="s">
        <v>17</v>
      </c>
      <c r="AN38" s="126" t="s">
        <v>17</v>
      </c>
      <c r="AO38" s="126" t="s">
        <v>17</v>
      </c>
      <c r="AP38" s="119"/>
      <c r="AQ38" s="126" t="s">
        <v>17</v>
      </c>
      <c r="AR38" s="126" t="s">
        <v>17</v>
      </c>
      <c r="AS38" s="126" t="s">
        <v>17</v>
      </c>
      <c r="AT38" s="119"/>
      <c r="AU38" s="126">
        <f t="shared" si="10"/>
        <v>79.824561403508781</v>
      </c>
      <c r="AV38" s="126">
        <f t="shared" si="11"/>
        <v>71.428571428571431</v>
      </c>
      <c r="AW38" s="126">
        <f t="shared" si="12"/>
        <v>83.544303797468359</v>
      </c>
      <c r="AX38" s="119"/>
      <c r="AY38" s="126">
        <f t="shared" si="13"/>
        <v>87.5</v>
      </c>
      <c r="AZ38" s="126">
        <f t="shared" si="14"/>
        <v>80</v>
      </c>
      <c r="BA38" s="126">
        <f t="shared" si="15"/>
        <v>90.909090909090907</v>
      </c>
      <c r="BB38" s="119"/>
      <c r="BC38" s="126">
        <f t="shared" si="16"/>
        <v>86.842105263157904</v>
      </c>
      <c r="BD38" s="126">
        <f t="shared" si="17"/>
        <v>100</v>
      </c>
      <c r="BE38" s="126">
        <f t="shared" si="18"/>
        <v>82.758620689655174</v>
      </c>
    </row>
    <row r="39" spans="1:62" ht="15" customHeight="1" x14ac:dyDescent="0.2">
      <c r="A39" s="208" t="s">
        <v>103</v>
      </c>
      <c r="B39" s="272">
        <v>590</v>
      </c>
      <c r="C39" s="272">
        <v>160</v>
      </c>
      <c r="D39" s="272">
        <v>430</v>
      </c>
      <c r="E39" s="272"/>
      <c r="F39" s="231" t="s">
        <v>61</v>
      </c>
      <c r="G39" s="231" t="s">
        <v>61</v>
      </c>
      <c r="H39" s="231" t="s">
        <v>61</v>
      </c>
      <c r="I39" s="231"/>
      <c r="J39" s="231" t="s">
        <v>61</v>
      </c>
      <c r="K39" s="231" t="s">
        <v>61</v>
      </c>
      <c r="L39" s="231" t="s">
        <v>61</v>
      </c>
      <c r="M39" s="231"/>
      <c r="N39" s="231" t="s">
        <v>61</v>
      </c>
      <c r="O39" s="231" t="s">
        <v>61</v>
      </c>
      <c r="P39" s="231" t="s">
        <v>61</v>
      </c>
      <c r="Q39" s="272"/>
      <c r="R39" s="272">
        <v>263</v>
      </c>
      <c r="S39" s="272">
        <v>67</v>
      </c>
      <c r="T39" s="272">
        <v>196</v>
      </c>
      <c r="U39" s="272"/>
      <c r="V39" s="272">
        <v>177</v>
      </c>
      <c r="W39" s="272">
        <v>41</v>
      </c>
      <c r="X39" s="272">
        <v>136</v>
      </c>
      <c r="Y39" s="272"/>
      <c r="Z39" s="272">
        <v>150</v>
      </c>
      <c r="AA39" s="272">
        <v>52</v>
      </c>
      <c r="AB39" s="272">
        <v>98</v>
      </c>
      <c r="AC39" s="166"/>
      <c r="AD39" s="208" t="s">
        <v>103</v>
      </c>
      <c r="AE39" s="126">
        <f t="shared" si="7"/>
        <v>88.191330343796722</v>
      </c>
      <c r="AF39" s="126">
        <f t="shared" si="8"/>
        <v>82.051282051282044</v>
      </c>
      <c r="AG39" s="126">
        <f t="shared" si="9"/>
        <v>90.71729957805907</v>
      </c>
      <c r="AH39" s="119"/>
      <c r="AI39" s="126" t="s">
        <v>17</v>
      </c>
      <c r="AJ39" s="126" t="s">
        <v>17</v>
      </c>
      <c r="AK39" s="126" t="s">
        <v>17</v>
      </c>
      <c r="AL39" s="119"/>
      <c r="AM39" s="126" t="s">
        <v>17</v>
      </c>
      <c r="AN39" s="126" t="s">
        <v>17</v>
      </c>
      <c r="AO39" s="126" t="s">
        <v>17</v>
      </c>
      <c r="AP39" s="119"/>
      <c r="AQ39" s="126" t="s">
        <v>17</v>
      </c>
      <c r="AR39" s="126" t="s">
        <v>17</v>
      </c>
      <c r="AS39" s="126" t="s">
        <v>17</v>
      </c>
      <c r="AT39" s="119"/>
      <c r="AU39" s="126">
        <f t="shared" si="10"/>
        <v>87.375415282392026</v>
      </c>
      <c r="AV39" s="126">
        <f t="shared" si="11"/>
        <v>77.011494252873561</v>
      </c>
      <c r="AW39" s="126">
        <f t="shared" si="12"/>
        <v>91.588785046728972</v>
      </c>
      <c r="AX39" s="119"/>
      <c r="AY39" s="126">
        <f t="shared" si="13"/>
        <v>88.5</v>
      </c>
      <c r="AZ39" s="126">
        <f t="shared" si="14"/>
        <v>77.358490566037744</v>
      </c>
      <c r="BA39" s="126">
        <f t="shared" si="15"/>
        <v>92.517006802721085</v>
      </c>
      <c r="BB39" s="119"/>
      <c r="BC39" s="126">
        <f t="shared" si="16"/>
        <v>89.285714285714292</v>
      </c>
      <c r="BD39" s="126">
        <f t="shared" si="17"/>
        <v>94.545454545454547</v>
      </c>
      <c r="BE39" s="126">
        <f t="shared" si="18"/>
        <v>86.725663716814154</v>
      </c>
    </row>
    <row r="40" spans="1:62" ht="15" customHeight="1" thickBot="1" x14ac:dyDescent="0.25">
      <c r="A40" s="209" t="s">
        <v>104</v>
      </c>
      <c r="B40" s="272">
        <v>124</v>
      </c>
      <c r="C40" s="272">
        <v>32</v>
      </c>
      <c r="D40" s="272">
        <v>92</v>
      </c>
      <c r="E40" s="272"/>
      <c r="F40" s="231" t="s">
        <v>61</v>
      </c>
      <c r="G40" s="231" t="s">
        <v>61</v>
      </c>
      <c r="H40" s="231" t="s">
        <v>61</v>
      </c>
      <c r="I40" s="231"/>
      <c r="J40" s="231" t="s">
        <v>61</v>
      </c>
      <c r="K40" s="231" t="s">
        <v>61</v>
      </c>
      <c r="L40" s="231" t="s">
        <v>61</v>
      </c>
      <c r="M40" s="231"/>
      <c r="N40" s="231" t="s">
        <v>61</v>
      </c>
      <c r="O40" s="231" t="s">
        <v>61</v>
      </c>
      <c r="P40" s="231" t="s">
        <v>61</v>
      </c>
      <c r="Q40" s="272"/>
      <c r="R40" s="272">
        <v>46</v>
      </c>
      <c r="S40" s="272">
        <v>14</v>
      </c>
      <c r="T40" s="272">
        <v>32</v>
      </c>
      <c r="U40" s="272"/>
      <c r="V40" s="272">
        <v>40</v>
      </c>
      <c r="W40" s="272">
        <v>7</v>
      </c>
      <c r="X40" s="272">
        <v>33</v>
      </c>
      <c r="Y40" s="272"/>
      <c r="Z40" s="272">
        <v>38</v>
      </c>
      <c r="AA40" s="272">
        <v>11</v>
      </c>
      <c r="AB40" s="272">
        <v>27</v>
      </c>
      <c r="AD40" s="209" t="s">
        <v>104</v>
      </c>
      <c r="AE40" s="126">
        <f t="shared" si="7"/>
        <v>86.111111111111114</v>
      </c>
      <c r="AF40" s="126">
        <f t="shared" si="8"/>
        <v>78.048780487804876</v>
      </c>
      <c r="AG40" s="126">
        <f t="shared" si="9"/>
        <v>89.320388349514573</v>
      </c>
      <c r="AH40" s="121"/>
      <c r="AI40" s="132" t="s">
        <v>17</v>
      </c>
      <c r="AJ40" s="132" t="s">
        <v>17</v>
      </c>
      <c r="AK40" s="132" t="s">
        <v>17</v>
      </c>
      <c r="AL40" s="121"/>
      <c r="AM40" s="132" t="s">
        <v>17</v>
      </c>
      <c r="AN40" s="132" t="s">
        <v>17</v>
      </c>
      <c r="AO40" s="132" t="s">
        <v>17</v>
      </c>
      <c r="AP40" s="121"/>
      <c r="AQ40" s="132" t="s">
        <v>17</v>
      </c>
      <c r="AR40" s="132" t="s">
        <v>17</v>
      </c>
      <c r="AS40" s="132" t="s">
        <v>17</v>
      </c>
      <c r="AT40" s="121"/>
      <c r="AU40" s="126">
        <f t="shared" si="10"/>
        <v>75.409836065573771</v>
      </c>
      <c r="AV40" s="126">
        <f t="shared" si="11"/>
        <v>73.68421052631578</v>
      </c>
      <c r="AW40" s="126">
        <f t="shared" si="12"/>
        <v>76.19047619047619</v>
      </c>
      <c r="AX40" s="121"/>
      <c r="AY40" s="126">
        <f t="shared" si="13"/>
        <v>93.023255813953483</v>
      </c>
      <c r="AZ40" s="126">
        <f t="shared" si="14"/>
        <v>77.777777777777786</v>
      </c>
      <c r="BA40" s="126">
        <f t="shared" si="15"/>
        <v>97.058823529411768</v>
      </c>
      <c r="BB40" s="121"/>
      <c r="BC40" s="126">
        <f t="shared" si="16"/>
        <v>95</v>
      </c>
      <c r="BD40" s="126">
        <f t="shared" si="17"/>
        <v>84.615384615384613</v>
      </c>
      <c r="BE40" s="126">
        <f t="shared" si="18"/>
        <v>100</v>
      </c>
    </row>
    <row r="41" spans="1:62" s="102" customFormat="1" ht="15" customHeight="1" x14ac:dyDescent="0.2">
      <c r="A41" s="317" t="s">
        <v>256</v>
      </c>
      <c r="B41" s="317"/>
      <c r="C41" s="317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D41" s="317" t="s">
        <v>256</v>
      </c>
      <c r="AE41" s="317"/>
      <c r="AF41" s="317"/>
      <c r="AG41" s="317"/>
      <c r="AH41" s="317"/>
      <c r="AI41" s="317"/>
      <c r="AJ41" s="317"/>
      <c r="AK41" s="317"/>
      <c r="AL41" s="317"/>
      <c r="AM41" s="317"/>
      <c r="AN41" s="317"/>
      <c r="AO41" s="317"/>
      <c r="AP41" s="317"/>
      <c r="AQ41" s="317"/>
      <c r="AR41" s="317"/>
      <c r="AS41" s="317"/>
      <c r="AT41" s="317"/>
      <c r="AU41" s="317"/>
      <c r="AV41" s="317"/>
      <c r="AW41" s="317"/>
      <c r="AX41" s="317"/>
      <c r="AY41" s="317"/>
      <c r="AZ41" s="317"/>
      <c r="BA41" s="317"/>
      <c r="BB41" s="317"/>
      <c r="BC41" s="317"/>
      <c r="BD41" s="317"/>
      <c r="BE41" s="317"/>
      <c r="BF41" s="96"/>
      <c r="BG41" s="96"/>
      <c r="BH41" s="96"/>
      <c r="BI41" s="96"/>
      <c r="BJ41" s="96"/>
    </row>
    <row r="42" spans="1:62" s="102" customFormat="1" ht="15" customHeight="1" x14ac:dyDescent="0.2">
      <c r="A42" s="318" t="s">
        <v>242</v>
      </c>
      <c r="B42" s="318"/>
      <c r="C42" s="318"/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D42" s="318" t="s">
        <v>242</v>
      </c>
      <c r="AE42" s="318"/>
      <c r="AF42" s="318"/>
      <c r="AG42" s="318"/>
      <c r="AH42" s="318"/>
      <c r="AI42" s="318"/>
      <c r="AJ42" s="318"/>
      <c r="AK42" s="318"/>
      <c r="AL42" s="318"/>
      <c r="AM42" s="318"/>
      <c r="AN42" s="318"/>
      <c r="AO42" s="318"/>
      <c r="AP42" s="318"/>
      <c r="AQ42" s="318"/>
      <c r="AR42" s="318"/>
      <c r="AS42" s="318"/>
      <c r="AT42" s="318"/>
      <c r="AU42" s="318"/>
      <c r="AV42" s="318"/>
      <c r="AW42" s="318"/>
      <c r="AX42" s="318"/>
      <c r="AY42" s="318"/>
      <c r="AZ42" s="318"/>
      <c r="BA42" s="318"/>
      <c r="BB42" s="318"/>
      <c r="BC42" s="318"/>
      <c r="BD42" s="318"/>
      <c r="BE42" s="318"/>
      <c r="BF42" s="96"/>
      <c r="BG42" s="96"/>
      <c r="BH42" s="96"/>
      <c r="BI42" s="96"/>
      <c r="BJ42" s="96"/>
    </row>
    <row r="43" spans="1:62" s="102" customFormat="1" ht="15" customHeight="1" x14ac:dyDescent="0.2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29"/>
      <c r="AA43" s="308" t="s">
        <v>356</v>
      </c>
      <c r="AB43" s="308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29"/>
      <c r="BG43" s="308" t="s">
        <v>356</v>
      </c>
      <c r="BH43" s="308"/>
      <c r="BI43" s="96"/>
      <c r="BJ43" s="96"/>
    </row>
    <row r="44" spans="1:62" s="102" customFormat="1" ht="15" customHeight="1" x14ac:dyDescent="0.2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30"/>
      <c r="AA44" s="308"/>
      <c r="AB44" s="308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30"/>
      <c r="BG44" s="308"/>
      <c r="BH44" s="308"/>
      <c r="BI44" s="96"/>
      <c r="BJ44" s="96"/>
    </row>
    <row r="45" spans="1:62" ht="15" customHeight="1" x14ac:dyDescent="0.25">
      <c r="A45" s="210"/>
      <c r="B45" s="146"/>
      <c r="AD45" s="210"/>
      <c r="AE45" s="146"/>
    </row>
    <row r="46" spans="1:62" ht="15" customHeight="1" x14ac:dyDescent="0.25">
      <c r="A46" s="322" t="s">
        <v>330</v>
      </c>
      <c r="B46" s="322"/>
      <c r="C46" s="322"/>
      <c r="D46" s="322"/>
      <c r="E46" s="322"/>
      <c r="F46" s="322"/>
      <c r="G46" s="322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D46" s="322" t="s">
        <v>332</v>
      </c>
      <c r="AE46" s="322"/>
      <c r="AF46" s="322"/>
      <c r="AG46" s="322"/>
      <c r="AH46" s="322"/>
      <c r="AI46" s="322"/>
      <c r="AJ46" s="322"/>
      <c r="AK46" s="322"/>
      <c r="AL46" s="322"/>
      <c r="AM46" s="322"/>
      <c r="AN46" s="322"/>
      <c r="AO46" s="322"/>
      <c r="AP46" s="322"/>
      <c r="AQ46" s="322"/>
      <c r="AR46" s="322"/>
      <c r="AS46" s="322"/>
      <c r="AT46" s="322"/>
      <c r="AU46" s="322"/>
      <c r="AV46" s="322"/>
      <c r="AW46" s="322"/>
      <c r="AX46" s="322"/>
      <c r="AY46" s="322"/>
      <c r="AZ46" s="322"/>
      <c r="BA46" s="322"/>
      <c r="BB46" s="322"/>
      <c r="BC46" s="322"/>
      <c r="BD46" s="322"/>
      <c r="BE46" s="322"/>
    </row>
    <row r="47" spans="1:62" ht="15" customHeight="1" x14ac:dyDescent="0.25">
      <c r="A47" s="321" t="s">
        <v>337</v>
      </c>
      <c r="B47" s="321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D47" s="321" t="s">
        <v>338</v>
      </c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</row>
    <row r="48" spans="1:62" ht="15" customHeight="1" x14ac:dyDescent="0.25">
      <c r="A48" s="321" t="s">
        <v>254</v>
      </c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D48" s="321" t="s">
        <v>254</v>
      </c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  <c r="AR48" s="321"/>
      <c r="AS48" s="321"/>
      <c r="AT48" s="321"/>
      <c r="AU48" s="321"/>
      <c r="AV48" s="321"/>
      <c r="AW48" s="321"/>
      <c r="AX48" s="321"/>
      <c r="AY48" s="321"/>
      <c r="AZ48" s="321"/>
      <c r="BA48" s="321"/>
      <c r="BB48" s="321"/>
      <c r="BC48" s="321"/>
      <c r="BD48" s="321"/>
      <c r="BE48" s="321"/>
    </row>
    <row r="49" spans="1:61" ht="15" customHeight="1" x14ac:dyDescent="0.25">
      <c r="A49" s="321" t="s">
        <v>264</v>
      </c>
      <c r="B49" s="321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  <c r="T49" s="321"/>
      <c r="U49" s="321"/>
      <c r="V49" s="321"/>
      <c r="W49" s="321"/>
      <c r="X49" s="321"/>
      <c r="Y49" s="321"/>
      <c r="Z49" s="321"/>
      <c r="AA49" s="321"/>
      <c r="AB49" s="321"/>
      <c r="AD49" s="321" t="s">
        <v>264</v>
      </c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  <c r="AS49" s="321"/>
      <c r="AT49" s="321"/>
      <c r="AU49" s="321"/>
      <c r="AV49" s="321"/>
      <c r="AW49" s="321"/>
      <c r="AX49" s="321"/>
      <c r="AY49" s="321"/>
      <c r="AZ49" s="321"/>
      <c r="BA49" s="321"/>
      <c r="BB49" s="321"/>
      <c r="BC49" s="321"/>
      <c r="BD49" s="321"/>
      <c r="BE49" s="321"/>
    </row>
    <row r="50" spans="1:61" ht="15" customHeight="1" x14ac:dyDescent="0.25">
      <c r="A50" s="321" t="s">
        <v>248</v>
      </c>
      <c r="B50" s="321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D50" s="321" t="s">
        <v>248</v>
      </c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  <c r="AS50" s="321"/>
      <c r="AT50" s="321"/>
      <c r="AU50" s="321"/>
      <c r="AV50" s="321"/>
      <c r="AW50" s="321"/>
      <c r="AX50" s="321"/>
      <c r="AY50" s="321"/>
      <c r="AZ50" s="321"/>
      <c r="BA50" s="321"/>
      <c r="BB50" s="321"/>
      <c r="BC50" s="321"/>
      <c r="BD50" s="321"/>
      <c r="BE50" s="321"/>
    </row>
    <row r="51" spans="1:61" ht="15" customHeight="1" x14ac:dyDescent="0.25">
      <c r="A51" s="321" t="s">
        <v>513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D51" s="321" t="s">
        <v>513</v>
      </c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</row>
    <row r="52" spans="1:61" ht="15" customHeight="1" thickBot="1" x14ac:dyDescent="0.3">
      <c r="A52" s="122"/>
      <c r="B52" s="144"/>
      <c r="C52" s="122"/>
      <c r="D52" s="122"/>
      <c r="E52" s="122"/>
      <c r="F52" s="123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D52" s="122"/>
      <c r="AE52" s="144"/>
      <c r="AF52" s="122"/>
      <c r="AG52" s="122"/>
      <c r="AH52" s="122"/>
      <c r="AI52" s="123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</row>
    <row r="53" spans="1:61" ht="15" customHeight="1" x14ac:dyDescent="0.25">
      <c r="A53" s="323" t="s">
        <v>260</v>
      </c>
      <c r="B53" s="316" t="s">
        <v>19</v>
      </c>
      <c r="C53" s="316"/>
      <c r="D53" s="316"/>
      <c r="E53" s="109"/>
      <c r="F53" s="316" t="s">
        <v>116</v>
      </c>
      <c r="G53" s="316"/>
      <c r="H53" s="316"/>
      <c r="I53" s="109"/>
      <c r="J53" s="316" t="s">
        <v>117</v>
      </c>
      <c r="K53" s="316"/>
      <c r="L53" s="316"/>
      <c r="M53" s="109"/>
      <c r="N53" s="316" t="s">
        <v>118</v>
      </c>
      <c r="O53" s="316"/>
      <c r="P53" s="316"/>
      <c r="Q53" s="109"/>
      <c r="R53" s="316" t="s">
        <v>119</v>
      </c>
      <c r="S53" s="316"/>
      <c r="T53" s="316"/>
      <c r="U53" s="109"/>
      <c r="V53" s="316" t="s">
        <v>120</v>
      </c>
      <c r="W53" s="316"/>
      <c r="X53" s="316"/>
      <c r="Y53" s="109"/>
      <c r="Z53" s="316" t="s">
        <v>121</v>
      </c>
      <c r="AA53" s="316"/>
      <c r="AB53" s="316"/>
      <c r="AD53" s="323" t="s">
        <v>260</v>
      </c>
      <c r="AE53" s="316" t="s">
        <v>19</v>
      </c>
      <c r="AF53" s="316"/>
      <c r="AG53" s="316"/>
      <c r="AH53" s="109"/>
      <c r="AI53" s="316" t="s">
        <v>116</v>
      </c>
      <c r="AJ53" s="316"/>
      <c r="AK53" s="316"/>
      <c r="AL53" s="109"/>
      <c r="AM53" s="316" t="s">
        <v>117</v>
      </c>
      <c r="AN53" s="316"/>
      <c r="AO53" s="316"/>
      <c r="AP53" s="109"/>
      <c r="AQ53" s="316" t="s">
        <v>118</v>
      </c>
      <c r="AR53" s="316"/>
      <c r="AS53" s="316"/>
      <c r="AT53" s="109"/>
      <c r="AU53" s="316" t="s">
        <v>119</v>
      </c>
      <c r="AV53" s="316"/>
      <c r="AW53" s="316"/>
      <c r="AX53" s="109"/>
      <c r="AY53" s="316" t="s">
        <v>120</v>
      </c>
      <c r="AZ53" s="316"/>
      <c r="BA53" s="316"/>
      <c r="BB53" s="109"/>
      <c r="BC53" s="316" t="s">
        <v>121</v>
      </c>
      <c r="BD53" s="316"/>
      <c r="BE53" s="316"/>
    </row>
    <row r="54" spans="1:61" ht="15" customHeight="1" thickBot="1" x14ac:dyDescent="0.3">
      <c r="A54" s="324"/>
      <c r="B54" s="110" t="s">
        <v>70</v>
      </c>
      <c r="C54" s="110" t="s">
        <v>71</v>
      </c>
      <c r="D54" s="110" t="s">
        <v>72</v>
      </c>
      <c r="E54" s="111"/>
      <c r="F54" s="110" t="s">
        <v>70</v>
      </c>
      <c r="G54" s="110" t="s">
        <v>71</v>
      </c>
      <c r="H54" s="110" t="s">
        <v>72</v>
      </c>
      <c r="I54" s="111"/>
      <c r="J54" s="110" t="s">
        <v>70</v>
      </c>
      <c r="K54" s="110" t="s">
        <v>71</v>
      </c>
      <c r="L54" s="110" t="s">
        <v>72</v>
      </c>
      <c r="M54" s="111"/>
      <c r="N54" s="110" t="s">
        <v>70</v>
      </c>
      <c r="O54" s="110" t="s">
        <v>71</v>
      </c>
      <c r="P54" s="110" t="s">
        <v>72</v>
      </c>
      <c r="Q54" s="111"/>
      <c r="R54" s="110" t="s">
        <v>70</v>
      </c>
      <c r="S54" s="110" t="s">
        <v>71</v>
      </c>
      <c r="T54" s="110" t="s">
        <v>72</v>
      </c>
      <c r="U54" s="111"/>
      <c r="V54" s="110" t="s">
        <v>70</v>
      </c>
      <c r="W54" s="110" t="s">
        <v>71</v>
      </c>
      <c r="X54" s="110" t="s">
        <v>72</v>
      </c>
      <c r="Y54" s="111"/>
      <c r="Z54" s="110" t="s">
        <v>70</v>
      </c>
      <c r="AA54" s="110" t="s">
        <v>71</v>
      </c>
      <c r="AB54" s="110" t="s">
        <v>72</v>
      </c>
      <c r="AD54" s="324"/>
      <c r="AE54" s="110" t="s">
        <v>70</v>
      </c>
      <c r="AF54" s="110" t="s">
        <v>71</v>
      </c>
      <c r="AG54" s="110" t="s">
        <v>72</v>
      </c>
      <c r="AH54" s="111"/>
      <c r="AI54" s="110" t="s">
        <v>70</v>
      </c>
      <c r="AJ54" s="110" t="s">
        <v>71</v>
      </c>
      <c r="AK54" s="110" t="s">
        <v>72</v>
      </c>
      <c r="AL54" s="111"/>
      <c r="AM54" s="110" t="s">
        <v>70</v>
      </c>
      <c r="AN54" s="110" t="s">
        <v>71</v>
      </c>
      <c r="AO54" s="110" t="s">
        <v>72</v>
      </c>
      <c r="AP54" s="111"/>
      <c r="AQ54" s="110" t="s">
        <v>70</v>
      </c>
      <c r="AR54" s="110" t="s">
        <v>71</v>
      </c>
      <c r="AS54" s="110" t="s">
        <v>72</v>
      </c>
      <c r="AT54" s="111"/>
      <c r="AU54" s="110" t="s">
        <v>70</v>
      </c>
      <c r="AV54" s="110" t="s">
        <v>71</v>
      </c>
      <c r="AW54" s="110" t="s">
        <v>72</v>
      </c>
      <c r="AX54" s="111"/>
      <c r="AY54" s="110" t="s">
        <v>70</v>
      </c>
      <c r="AZ54" s="110" t="s">
        <v>71</v>
      </c>
      <c r="BA54" s="110" t="s">
        <v>72</v>
      </c>
      <c r="BB54" s="111"/>
      <c r="BC54" s="110" t="s">
        <v>70</v>
      </c>
      <c r="BD54" s="110" t="s">
        <v>71</v>
      </c>
      <c r="BE54" s="110" t="s">
        <v>72</v>
      </c>
    </row>
    <row r="55" spans="1:61" ht="15" customHeight="1" x14ac:dyDescent="0.25">
      <c r="A55" s="127"/>
      <c r="B55" s="113"/>
      <c r="C55" s="113"/>
      <c r="D55" s="113"/>
      <c r="E55" s="114"/>
      <c r="F55" s="113"/>
      <c r="G55" s="113"/>
      <c r="H55" s="113"/>
      <c r="I55" s="114"/>
      <c r="J55" s="113"/>
      <c r="K55" s="113"/>
      <c r="L55" s="113"/>
      <c r="M55" s="114"/>
      <c r="N55" s="113"/>
      <c r="O55" s="113"/>
      <c r="P55" s="113"/>
      <c r="Q55" s="114"/>
      <c r="R55" s="113"/>
      <c r="S55" s="113"/>
      <c r="T55" s="113"/>
      <c r="U55" s="114"/>
      <c r="V55" s="113"/>
      <c r="W55" s="113"/>
      <c r="X55" s="113"/>
      <c r="Y55" s="114"/>
      <c r="Z55" s="113"/>
      <c r="AA55" s="113"/>
      <c r="AB55" s="113"/>
      <c r="AD55" s="127"/>
      <c r="AE55" s="113"/>
      <c r="AF55" s="113"/>
      <c r="AG55" s="113"/>
      <c r="AH55" s="114"/>
      <c r="AI55" s="113"/>
      <c r="AJ55" s="113"/>
      <c r="AK55" s="113"/>
      <c r="AL55" s="114"/>
      <c r="AM55" s="113"/>
      <c r="AN55" s="113"/>
      <c r="AO55" s="113"/>
      <c r="AP55" s="114"/>
      <c r="AQ55" s="113"/>
      <c r="AR55" s="113"/>
      <c r="AS55" s="113"/>
      <c r="AT55" s="114"/>
      <c r="AU55" s="113"/>
      <c r="AV55" s="113"/>
      <c r="AW55" s="113"/>
      <c r="AX55" s="114"/>
      <c r="AY55" s="113"/>
      <c r="AZ55" s="113"/>
      <c r="BA55" s="113"/>
      <c r="BB55" s="114"/>
      <c r="BC55" s="113"/>
      <c r="BD55" s="113"/>
      <c r="BE55" s="113"/>
    </row>
    <row r="56" spans="1:61" s="149" customFormat="1" ht="15" customHeight="1" x14ac:dyDescent="0.25">
      <c r="A56" s="151" t="s">
        <v>262</v>
      </c>
      <c r="B56" s="153">
        <f>SUM(B58:B83)</f>
        <v>805</v>
      </c>
      <c r="C56" s="153">
        <f>SUM(C58:C83)</f>
        <v>434</v>
      </c>
      <c r="D56" s="153">
        <f>SUM(D58:D83)</f>
        <v>371</v>
      </c>
      <c r="E56" s="153"/>
      <c r="F56" s="231" t="s">
        <v>61</v>
      </c>
      <c r="G56" s="231" t="s">
        <v>61</v>
      </c>
      <c r="H56" s="231" t="s">
        <v>61</v>
      </c>
      <c r="I56" s="231"/>
      <c r="J56" s="231" t="s">
        <v>61</v>
      </c>
      <c r="K56" s="231" t="s">
        <v>61</v>
      </c>
      <c r="L56" s="231" t="s">
        <v>61</v>
      </c>
      <c r="M56" s="231"/>
      <c r="N56" s="231" t="s">
        <v>61</v>
      </c>
      <c r="O56" s="231" t="s">
        <v>61</v>
      </c>
      <c r="P56" s="231" t="s">
        <v>61</v>
      </c>
      <c r="Q56" s="153"/>
      <c r="R56" s="153">
        <f>SUM(R58:R83)</f>
        <v>408</v>
      </c>
      <c r="S56" s="153">
        <f>SUM(S58:S83)</f>
        <v>232</v>
      </c>
      <c r="T56" s="153">
        <f>SUM(T58:T83)</f>
        <v>176</v>
      </c>
      <c r="U56" s="153"/>
      <c r="V56" s="153">
        <f>SUM(V58:V83)</f>
        <v>241</v>
      </c>
      <c r="W56" s="153">
        <f>SUM(W58:W83)</f>
        <v>132</v>
      </c>
      <c r="X56" s="153">
        <f>SUM(X58:X83)</f>
        <v>109</v>
      </c>
      <c r="Y56" s="153"/>
      <c r="Z56" s="153">
        <f>SUM(Z58:Z83)</f>
        <v>156</v>
      </c>
      <c r="AA56" s="153">
        <f>SUM(AA58:AA83)</f>
        <v>70</v>
      </c>
      <c r="AB56" s="153">
        <f>SUM(AB58:AB83)</f>
        <v>86</v>
      </c>
      <c r="AD56" s="151" t="s">
        <v>262</v>
      </c>
      <c r="AE56" s="212">
        <f>+B56/(B56+B13)*100</f>
        <v>7.3469015241398195</v>
      </c>
      <c r="AF56" s="212">
        <f t="shared" ref="AF56:AG56" si="19">+C56/(C56+C13)*100</f>
        <v>10.694923607688517</v>
      </c>
      <c r="AG56" s="212">
        <f t="shared" si="19"/>
        <v>5.3775909552109002</v>
      </c>
      <c r="AH56" s="164"/>
      <c r="AI56" s="212" t="s">
        <v>17</v>
      </c>
      <c r="AJ56" s="212" t="s">
        <v>17</v>
      </c>
      <c r="AK56" s="212" t="s">
        <v>17</v>
      </c>
      <c r="AL56" s="164"/>
      <c r="AM56" s="212" t="s">
        <v>17</v>
      </c>
      <c r="AN56" s="212" t="s">
        <v>17</v>
      </c>
      <c r="AO56" s="212" t="s">
        <v>17</v>
      </c>
      <c r="AP56" s="164"/>
      <c r="AQ56" s="212" t="s">
        <v>17</v>
      </c>
      <c r="AR56" s="212" t="s">
        <v>17</v>
      </c>
      <c r="AS56" s="212" t="s">
        <v>17</v>
      </c>
      <c r="AT56" s="164"/>
      <c r="AU56" s="212">
        <f>+R56/(R56+R13)*100</f>
        <v>8.1485919712402648</v>
      </c>
      <c r="AV56" s="212">
        <f t="shared" ref="AV56" si="20">+S56/(S56+S13)*100</f>
        <v>12.210526315789473</v>
      </c>
      <c r="AW56" s="212">
        <f t="shared" ref="AW56" si="21">+T56/(T56+T13)*100</f>
        <v>5.6646282587705183</v>
      </c>
      <c r="AX56" s="164"/>
      <c r="AY56" s="212">
        <f>+V56/(V56+V13)*100</f>
        <v>7.4821484011176649</v>
      </c>
      <c r="AZ56" s="212">
        <f t="shared" ref="AZ56" si="22">+W56/(W56+W13)*100</f>
        <v>11.055276381909549</v>
      </c>
      <c r="BA56" s="212">
        <f t="shared" ref="BA56" si="23">+X56/(X56+X13)*100</f>
        <v>5.3774050320670943</v>
      </c>
      <c r="BB56" s="164"/>
      <c r="BC56" s="212">
        <f>+Z56/(Z56+Z13)*100</f>
        <v>5.7163796262367166</v>
      </c>
      <c r="BD56" s="212">
        <f t="shared" ref="BD56" si="24">+AA56/(AA56+AA13)*100</f>
        <v>7.2614107883817436</v>
      </c>
      <c r="BE56" s="212">
        <f t="shared" ref="BE56" si="25">+AB56/(AB56+AB13)*100</f>
        <v>4.8725212464589234</v>
      </c>
      <c r="BF56" s="151"/>
      <c r="BG56" s="151"/>
      <c r="BH56" s="151"/>
      <c r="BI56" s="151"/>
    </row>
    <row r="57" spans="1:61" ht="15" customHeight="1" x14ac:dyDescent="0.25">
      <c r="B57" s="150"/>
      <c r="C57" s="150"/>
      <c r="D57" s="150"/>
      <c r="E57" s="150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E57" s="126"/>
      <c r="AF57" s="126"/>
      <c r="AG57" s="126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26"/>
      <c r="AV57" s="126"/>
      <c r="AW57" s="126"/>
      <c r="AX57" s="150"/>
      <c r="AY57" s="126"/>
      <c r="AZ57" s="126"/>
      <c r="BA57" s="126"/>
      <c r="BB57" s="150"/>
      <c r="BC57" s="126"/>
      <c r="BD57" s="126"/>
      <c r="BE57" s="126"/>
    </row>
    <row r="58" spans="1:61" ht="15" customHeight="1" x14ac:dyDescent="0.2">
      <c r="A58" s="207" t="s">
        <v>79</v>
      </c>
      <c r="B58" s="272">
        <v>6</v>
      </c>
      <c r="C58" s="272">
        <v>4</v>
      </c>
      <c r="D58" s="272">
        <v>2</v>
      </c>
      <c r="E58" s="272"/>
      <c r="F58" s="231" t="s">
        <v>61</v>
      </c>
      <c r="G58" s="231" t="s">
        <v>61</v>
      </c>
      <c r="H58" s="231" t="s">
        <v>61</v>
      </c>
      <c r="I58" s="231"/>
      <c r="J58" s="231" t="s">
        <v>61</v>
      </c>
      <c r="K58" s="231" t="s">
        <v>61</v>
      </c>
      <c r="L58" s="231" t="s">
        <v>61</v>
      </c>
      <c r="M58" s="231"/>
      <c r="N58" s="231" t="s">
        <v>61</v>
      </c>
      <c r="O58" s="231" t="s">
        <v>61</v>
      </c>
      <c r="P58" s="231" t="s">
        <v>61</v>
      </c>
      <c r="Q58" s="272"/>
      <c r="R58" s="272">
        <v>4</v>
      </c>
      <c r="S58" s="272">
        <v>2</v>
      </c>
      <c r="T58" s="272">
        <v>2</v>
      </c>
      <c r="U58" s="272"/>
      <c r="V58" s="272">
        <v>2</v>
      </c>
      <c r="W58" s="272">
        <v>2</v>
      </c>
      <c r="X58" s="272">
        <v>0</v>
      </c>
      <c r="Y58" s="272"/>
      <c r="Z58" s="272">
        <v>0</v>
      </c>
      <c r="AA58" s="272">
        <v>0</v>
      </c>
      <c r="AB58" s="272">
        <v>0</v>
      </c>
      <c r="AD58" s="207" t="s">
        <v>79</v>
      </c>
      <c r="AE58" s="126">
        <f t="shared" ref="AE58:AE83" si="26">+B58/(B58+B15)*100</f>
        <v>2.1276595744680851</v>
      </c>
      <c r="AF58" s="126">
        <f t="shared" ref="AF58:AF83" si="27">+C58/(C58+C15)*100</f>
        <v>4.2553191489361701</v>
      </c>
      <c r="AG58" s="126">
        <f t="shared" ref="AG58:AG83" si="28">+D58/(D58+D15)*100</f>
        <v>1.0638297872340425</v>
      </c>
      <c r="AH58" s="119"/>
      <c r="AI58" s="126" t="s">
        <v>17</v>
      </c>
      <c r="AJ58" s="126" t="s">
        <v>17</v>
      </c>
      <c r="AK58" s="126" t="s">
        <v>17</v>
      </c>
      <c r="AL58" s="119"/>
      <c r="AM58" s="126" t="s">
        <v>17</v>
      </c>
      <c r="AN58" s="126" t="s">
        <v>17</v>
      </c>
      <c r="AO58" s="126" t="s">
        <v>17</v>
      </c>
      <c r="AP58" s="119"/>
      <c r="AQ58" s="126" t="s">
        <v>17</v>
      </c>
      <c r="AR58" s="126" t="s">
        <v>17</v>
      </c>
      <c r="AS58" s="126" t="s">
        <v>17</v>
      </c>
      <c r="AT58" s="119"/>
      <c r="AU58" s="126">
        <f t="shared" ref="AU58:AU83" si="29">+R58/(R58+R15)*100</f>
        <v>3.278688524590164</v>
      </c>
      <c r="AV58" s="126">
        <f t="shared" ref="AV58:AV83" si="30">+S58/(S58+S15)*100</f>
        <v>4.8780487804878048</v>
      </c>
      <c r="AW58" s="126">
        <f t="shared" ref="AW58:AW83" si="31">+T58/(T58+T15)*100</f>
        <v>2.4691358024691357</v>
      </c>
      <c r="AX58" s="119"/>
      <c r="AY58" s="126">
        <f t="shared" ref="AY58:AY83" si="32">+V58/(V58+V15)*100</f>
        <v>2.9411764705882351</v>
      </c>
      <c r="AZ58" s="126">
        <f t="shared" ref="AZ58:AZ83" si="33">+W58/(W58+W15)*100</f>
        <v>8.695652173913043</v>
      </c>
      <c r="BA58" s="126">
        <f t="shared" ref="BA58:BA83" si="34">+X58/(X58+X15)*100</f>
        <v>0</v>
      </c>
      <c r="BB58" s="119"/>
      <c r="BC58" s="126">
        <f t="shared" ref="BC58:BC83" si="35">+Z58/(Z58+Z15)*100</f>
        <v>0</v>
      </c>
      <c r="BD58" s="126">
        <f t="shared" ref="BD58:BD83" si="36">+AA58/(AA58+AA15)*100</f>
        <v>0</v>
      </c>
      <c r="BE58" s="126">
        <f t="shared" ref="BE58:BE83" si="37">+AB58/(AB58+AB15)*100</f>
        <v>0</v>
      </c>
    </row>
    <row r="59" spans="1:61" ht="15" customHeight="1" x14ac:dyDescent="0.2">
      <c r="A59" s="207" t="s">
        <v>80</v>
      </c>
      <c r="B59" s="272">
        <v>5</v>
      </c>
      <c r="C59" s="272">
        <v>4</v>
      </c>
      <c r="D59" s="272">
        <v>1</v>
      </c>
      <c r="E59" s="272"/>
      <c r="F59" s="231" t="s">
        <v>61</v>
      </c>
      <c r="G59" s="231" t="s">
        <v>61</v>
      </c>
      <c r="H59" s="231" t="s">
        <v>61</v>
      </c>
      <c r="I59" s="231"/>
      <c r="J59" s="231" t="s">
        <v>61</v>
      </c>
      <c r="K59" s="231" t="s">
        <v>61</v>
      </c>
      <c r="L59" s="231" t="s">
        <v>61</v>
      </c>
      <c r="M59" s="231"/>
      <c r="N59" s="231" t="s">
        <v>61</v>
      </c>
      <c r="O59" s="231" t="s">
        <v>61</v>
      </c>
      <c r="P59" s="231" t="s">
        <v>61</v>
      </c>
      <c r="Q59" s="272"/>
      <c r="R59" s="272">
        <v>4</v>
      </c>
      <c r="S59" s="272">
        <v>3</v>
      </c>
      <c r="T59" s="272">
        <v>1</v>
      </c>
      <c r="U59" s="272"/>
      <c r="V59" s="272">
        <v>0</v>
      </c>
      <c r="W59" s="272">
        <v>0</v>
      </c>
      <c r="X59" s="272">
        <v>0</v>
      </c>
      <c r="Y59" s="272"/>
      <c r="Z59" s="272">
        <v>1</v>
      </c>
      <c r="AA59" s="272">
        <v>1</v>
      </c>
      <c r="AB59" s="272">
        <v>0</v>
      </c>
      <c r="AD59" s="207" t="s">
        <v>80</v>
      </c>
      <c r="AE59" s="126">
        <f t="shared" si="26"/>
        <v>1.3550135501355014</v>
      </c>
      <c r="AF59" s="126">
        <f t="shared" si="27"/>
        <v>3.669724770642202</v>
      </c>
      <c r="AG59" s="126">
        <f t="shared" si="28"/>
        <v>0.38461538461538464</v>
      </c>
      <c r="AH59" s="119"/>
      <c r="AI59" s="126" t="s">
        <v>17</v>
      </c>
      <c r="AJ59" s="126" t="s">
        <v>17</v>
      </c>
      <c r="AK59" s="126" t="s">
        <v>17</v>
      </c>
      <c r="AL59" s="119"/>
      <c r="AM59" s="126" t="s">
        <v>17</v>
      </c>
      <c r="AN59" s="126" t="s">
        <v>17</v>
      </c>
      <c r="AO59" s="126" t="s">
        <v>17</v>
      </c>
      <c r="AP59" s="119"/>
      <c r="AQ59" s="126" t="s">
        <v>17</v>
      </c>
      <c r="AR59" s="126" t="s">
        <v>17</v>
      </c>
      <c r="AS59" s="126" t="s">
        <v>17</v>
      </c>
      <c r="AT59" s="119"/>
      <c r="AU59" s="126">
        <f t="shared" si="29"/>
        <v>2.2598870056497176</v>
      </c>
      <c r="AV59" s="126">
        <f t="shared" si="30"/>
        <v>6.5217391304347823</v>
      </c>
      <c r="AW59" s="126">
        <f t="shared" si="31"/>
        <v>0.76335877862595414</v>
      </c>
      <c r="AX59" s="119"/>
      <c r="AY59" s="126">
        <f t="shared" si="32"/>
        <v>0</v>
      </c>
      <c r="AZ59" s="126">
        <f t="shared" si="33"/>
        <v>0</v>
      </c>
      <c r="BA59" s="126">
        <f t="shared" si="34"/>
        <v>0</v>
      </c>
      <c r="BB59" s="119"/>
      <c r="BC59" s="126">
        <f t="shared" si="35"/>
        <v>1.1235955056179776</v>
      </c>
      <c r="BD59" s="126">
        <f t="shared" si="36"/>
        <v>3.225806451612903</v>
      </c>
      <c r="BE59" s="126">
        <f t="shared" si="37"/>
        <v>0</v>
      </c>
    </row>
    <row r="60" spans="1:61" ht="15" customHeight="1" x14ac:dyDescent="0.2">
      <c r="A60" s="207" t="s">
        <v>170</v>
      </c>
      <c r="B60" s="272">
        <v>2</v>
      </c>
      <c r="C60" s="272">
        <v>1</v>
      </c>
      <c r="D60" s="272">
        <v>1</v>
      </c>
      <c r="E60" s="272"/>
      <c r="F60" s="231" t="s">
        <v>61</v>
      </c>
      <c r="G60" s="231" t="s">
        <v>61</v>
      </c>
      <c r="H60" s="231" t="s">
        <v>61</v>
      </c>
      <c r="I60" s="231"/>
      <c r="J60" s="231" t="s">
        <v>61</v>
      </c>
      <c r="K60" s="231" t="s">
        <v>61</v>
      </c>
      <c r="L60" s="231" t="s">
        <v>61</v>
      </c>
      <c r="M60" s="231"/>
      <c r="N60" s="231" t="s">
        <v>61</v>
      </c>
      <c r="O60" s="231" t="s">
        <v>61</v>
      </c>
      <c r="P60" s="231" t="s">
        <v>61</v>
      </c>
      <c r="Q60" s="272"/>
      <c r="R60" s="272">
        <v>2</v>
      </c>
      <c r="S60" s="272">
        <v>1</v>
      </c>
      <c r="T60" s="272">
        <v>1</v>
      </c>
      <c r="U60" s="272"/>
      <c r="V60" s="272">
        <v>0</v>
      </c>
      <c r="W60" s="272">
        <v>0</v>
      </c>
      <c r="X60" s="272">
        <v>0</v>
      </c>
      <c r="Y60" s="272"/>
      <c r="Z60" s="272">
        <v>0</v>
      </c>
      <c r="AA60" s="272">
        <v>0</v>
      </c>
      <c r="AB60" s="272">
        <v>0</v>
      </c>
      <c r="AD60" s="207" t="s">
        <v>170</v>
      </c>
      <c r="AE60" s="126">
        <f t="shared" si="26"/>
        <v>1.5151515151515151</v>
      </c>
      <c r="AF60" s="126">
        <f t="shared" si="27"/>
        <v>2.1276595744680851</v>
      </c>
      <c r="AG60" s="126">
        <f t="shared" si="28"/>
        <v>1.1764705882352942</v>
      </c>
      <c r="AH60" s="119"/>
      <c r="AI60" s="126" t="s">
        <v>17</v>
      </c>
      <c r="AJ60" s="126" t="s">
        <v>17</v>
      </c>
      <c r="AK60" s="126" t="s">
        <v>17</v>
      </c>
      <c r="AL60" s="119"/>
      <c r="AM60" s="126" t="s">
        <v>17</v>
      </c>
      <c r="AN60" s="126" t="s">
        <v>17</v>
      </c>
      <c r="AO60" s="126" t="s">
        <v>17</v>
      </c>
      <c r="AP60" s="119"/>
      <c r="AQ60" s="126" t="s">
        <v>17</v>
      </c>
      <c r="AR60" s="126" t="s">
        <v>17</v>
      </c>
      <c r="AS60" s="126" t="s">
        <v>17</v>
      </c>
      <c r="AT60" s="119"/>
      <c r="AU60" s="126">
        <f t="shared" si="29"/>
        <v>2.8571428571428572</v>
      </c>
      <c r="AV60" s="126">
        <f t="shared" si="30"/>
        <v>4</v>
      </c>
      <c r="AW60" s="126">
        <f t="shared" si="31"/>
        <v>2.2222222222222223</v>
      </c>
      <c r="AX60" s="119"/>
      <c r="AY60" s="126">
        <f t="shared" si="32"/>
        <v>0</v>
      </c>
      <c r="AZ60" s="126">
        <f t="shared" si="33"/>
        <v>0</v>
      </c>
      <c r="BA60" s="126">
        <f t="shared" si="34"/>
        <v>0</v>
      </c>
      <c r="BB60" s="119"/>
      <c r="BC60" s="126">
        <f t="shared" si="35"/>
        <v>0</v>
      </c>
      <c r="BD60" s="126">
        <f t="shared" si="36"/>
        <v>0</v>
      </c>
      <c r="BE60" s="126">
        <f t="shared" si="37"/>
        <v>0</v>
      </c>
    </row>
    <row r="61" spans="1:61" ht="15" customHeight="1" x14ac:dyDescent="0.2">
      <c r="A61" s="207" t="s">
        <v>82</v>
      </c>
      <c r="B61" s="272">
        <v>22</v>
      </c>
      <c r="C61" s="272">
        <v>10</v>
      </c>
      <c r="D61" s="272">
        <v>12</v>
      </c>
      <c r="E61" s="272"/>
      <c r="F61" s="231" t="s">
        <v>61</v>
      </c>
      <c r="G61" s="231" t="s">
        <v>61</v>
      </c>
      <c r="H61" s="231" t="s">
        <v>61</v>
      </c>
      <c r="I61" s="231"/>
      <c r="J61" s="231" t="s">
        <v>61</v>
      </c>
      <c r="K61" s="231" t="s">
        <v>61</v>
      </c>
      <c r="L61" s="231" t="s">
        <v>61</v>
      </c>
      <c r="M61" s="231"/>
      <c r="N61" s="231" t="s">
        <v>61</v>
      </c>
      <c r="O61" s="231" t="s">
        <v>61</v>
      </c>
      <c r="P61" s="231" t="s">
        <v>61</v>
      </c>
      <c r="Q61" s="272"/>
      <c r="R61" s="272">
        <v>11</v>
      </c>
      <c r="S61" s="272">
        <v>4</v>
      </c>
      <c r="T61" s="272">
        <v>7</v>
      </c>
      <c r="U61" s="272"/>
      <c r="V61" s="272">
        <v>7</v>
      </c>
      <c r="W61" s="272">
        <v>4</v>
      </c>
      <c r="X61" s="272">
        <v>3</v>
      </c>
      <c r="Y61" s="272"/>
      <c r="Z61" s="272">
        <v>4</v>
      </c>
      <c r="AA61" s="272">
        <v>2</v>
      </c>
      <c r="AB61" s="272">
        <v>2</v>
      </c>
      <c r="AD61" s="207" t="s">
        <v>82</v>
      </c>
      <c r="AE61" s="126">
        <f t="shared" si="26"/>
        <v>2.6537997587454765</v>
      </c>
      <c r="AF61" s="126">
        <f t="shared" si="27"/>
        <v>3.4965034965034967</v>
      </c>
      <c r="AG61" s="126">
        <f t="shared" si="28"/>
        <v>2.2099447513812152</v>
      </c>
      <c r="AH61" s="119"/>
      <c r="AI61" s="126" t="s">
        <v>17</v>
      </c>
      <c r="AJ61" s="126" t="s">
        <v>17</v>
      </c>
      <c r="AK61" s="126" t="s">
        <v>17</v>
      </c>
      <c r="AL61" s="119"/>
      <c r="AM61" s="126" t="s">
        <v>17</v>
      </c>
      <c r="AN61" s="126" t="s">
        <v>17</v>
      </c>
      <c r="AO61" s="126" t="s">
        <v>17</v>
      </c>
      <c r="AP61" s="119"/>
      <c r="AQ61" s="126" t="s">
        <v>17</v>
      </c>
      <c r="AR61" s="126" t="s">
        <v>17</v>
      </c>
      <c r="AS61" s="126" t="s">
        <v>17</v>
      </c>
      <c r="AT61" s="119"/>
      <c r="AU61" s="126">
        <f t="shared" si="29"/>
        <v>2.7918781725888326</v>
      </c>
      <c r="AV61" s="126">
        <f t="shared" si="30"/>
        <v>2.9850746268656714</v>
      </c>
      <c r="AW61" s="126">
        <f t="shared" si="31"/>
        <v>2.6923076923076925</v>
      </c>
      <c r="AX61" s="119"/>
      <c r="AY61" s="126">
        <f t="shared" si="32"/>
        <v>2.904564315352697</v>
      </c>
      <c r="AZ61" s="126">
        <f t="shared" si="33"/>
        <v>4.7619047619047619</v>
      </c>
      <c r="BA61" s="126">
        <f t="shared" si="34"/>
        <v>1.910828025477707</v>
      </c>
      <c r="BB61" s="119"/>
      <c r="BC61" s="126">
        <f t="shared" si="35"/>
        <v>2.0618556701030926</v>
      </c>
      <c r="BD61" s="126">
        <f t="shared" si="36"/>
        <v>2.9411764705882351</v>
      </c>
      <c r="BE61" s="126">
        <f t="shared" si="37"/>
        <v>1.5873015873015872</v>
      </c>
    </row>
    <row r="62" spans="1:61" ht="15" customHeight="1" x14ac:dyDescent="0.2">
      <c r="A62" s="207" t="s">
        <v>83</v>
      </c>
      <c r="B62" s="272">
        <v>6</v>
      </c>
      <c r="C62" s="272">
        <v>1</v>
      </c>
      <c r="D62" s="272">
        <v>5</v>
      </c>
      <c r="E62" s="272"/>
      <c r="F62" s="231" t="s">
        <v>61</v>
      </c>
      <c r="G62" s="231" t="s">
        <v>61</v>
      </c>
      <c r="H62" s="231" t="s">
        <v>61</v>
      </c>
      <c r="I62" s="231"/>
      <c r="J62" s="231" t="s">
        <v>61</v>
      </c>
      <c r="K62" s="231" t="s">
        <v>61</v>
      </c>
      <c r="L62" s="231" t="s">
        <v>61</v>
      </c>
      <c r="M62" s="231"/>
      <c r="N62" s="231" t="s">
        <v>61</v>
      </c>
      <c r="O62" s="231" t="s">
        <v>61</v>
      </c>
      <c r="P62" s="231" t="s">
        <v>61</v>
      </c>
      <c r="Q62" s="272"/>
      <c r="R62" s="272">
        <v>5</v>
      </c>
      <c r="S62" s="272">
        <v>1</v>
      </c>
      <c r="T62" s="272">
        <v>4</v>
      </c>
      <c r="U62" s="272"/>
      <c r="V62" s="272">
        <v>1</v>
      </c>
      <c r="W62" s="272">
        <v>0</v>
      </c>
      <c r="X62" s="272">
        <v>1</v>
      </c>
      <c r="Y62" s="272"/>
      <c r="Z62" s="272">
        <v>0</v>
      </c>
      <c r="AA62" s="272">
        <v>0</v>
      </c>
      <c r="AB62" s="272">
        <v>0</v>
      </c>
      <c r="AD62" s="207" t="s">
        <v>83</v>
      </c>
      <c r="AE62" s="126">
        <f t="shared" si="26"/>
        <v>4.6153846153846159</v>
      </c>
      <c r="AF62" s="126">
        <f t="shared" si="27"/>
        <v>2.5</v>
      </c>
      <c r="AG62" s="126">
        <f t="shared" si="28"/>
        <v>5.5555555555555554</v>
      </c>
      <c r="AH62" s="119"/>
      <c r="AI62" s="126" t="s">
        <v>17</v>
      </c>
      <c r="AJ62" s="126" t="s">
        <v>17</v>
      </c>
      <c r="AK62" s="126" t="s">
        <v>17</v>
      </c>
      <c r="AL62" s="119"/>
      <c r="AM62" s="126" t="s">
        <v>17</v>
      </c>
      <c r="AN62" s="126" t="s">
        <v>17</v>
      </c>
      <c r="AO62" s="126" t="s">
        <v>17</v>
      </c>
      <c r="AP62" s="119"/>
      <c r="AQ62" s="126" t="s">
        <v>17</v>
      </c>
      <c r="AR62" s="126" t="s">
        <v>17</v>
      </c>
      <c r="AS62" s="126" t="s">
        <v>17</v>
      </c>
      <c r="AT62" s="119"/>
      <c r="AU62" s="126">
        <f t="shared" si="29"/>
        <v>8.4745762711864394</v>
      </c>
      <c r="AV62" s="126">
        <f t="shared" si="30"/>
        <v>4.3478260869565215</v>
      </c>
      <c r="AW62" s="126">
        <f t="shared" si="31"/>
        <v>11.111111111111111</v>
      </c>
      <c r="AX62" s="119"/>
      <c r="AY62" s="126">
        <f t="shared" si="32"/>
        <v>2.083333333333333</v>
      </c>
      <c r="AZ62" s="126">
        <f t="shared" si="33"/>
        <v>0</v>
      </c>
      <c r="BA62" s="126">
        <f t="shared" si="34"/>
        <v>2.7027027027027026</v>
      </c>
      <c r="BB62" s="119"/>
      <c r="BC62" s="126">
        <f t="shared" si="35"/>
        <v>0</v>
      </c>
      <c r="BD62" s="126">
        <f t="shared" si="36"/>
        <v>0</v>
      </c>
      <c r="BE62" s="126">
        <f t="shared" si="37"/>
        <v>0</v>
      </c>
    </row>
    <row r="63" spans="1:61" ht="15" customHeight="1" x14ac:dyDescent="0.2">
      <c r="A63" s="207" t="s">
        <v>84</v>
      </c>
      <c r="B63" s="272">
        <v>4</v>
      </c>
      <c r="C63" s="272">
        <v>3</v>
      </c>
      <c r="D63" s="272">
        <v>1</v>
      </c>
      <c r="E63" s="272"/>
      <c r="F63" s="231" t="s">
        <v>61</v>
      </c>
      <c r="G63" s="231" t="s">
        <v>61</v>
      </c>
      <c r="H63" s="231" t="s">
        <v>61</v>
      </c>
      <c r="I63" s="231"/>
      <c r="J63" s="231" t="s">
        <v>61</v>
      </c>
      <c r="K63" s="231" t="s">
        <v>61</v>
      </c>
      <c r="L63" s="231" t="s">
        <v>61</v>
      </c>
      <c r="M63" s="231"/>
      <c r="N63" s="231" t="s">
        <v>61</v>
      </c>
      <c r="O63" s="231" t="s">
        <v>61</v>
      </c>
      <c r="P63" s="231" t="s">
        <v>61</v>
      </c>
      <c r="Q63" s="272"/>
      <c r="R63" s="272">
        <v>1</v>
      </c>
      <c r="S63" s="272">
        <v>1</v>
      </c>
      <c r="T63" s="272">
        <v>0</v>
      </c>
      <c r="U63" s="272"/>
      <c r="V63" s="272">
        <v>3</v>
      </c>
      <c r="W63" s="272">
        <v>2</v>
      </c>
      <c r="X63" s="272">
        <v>1</v>
      </c>
      <c r="Y63" s="272"/>
      <c r="Z63" s="272">
        <v>0</v>
      </c>
      <c r="AA63" s="272">
        <v>0</v>
      </c>
      <c r="AB63" s="272">
        <v>0</v>
      </c>
      <c r="AD63" s="207" t="s">
        <v>84</v>
      </c>
      <c r="AE63" s="126">
        <f t="shared" si="26"/>
        <v>1.1661807580174928</v>
      </c>
      <c r="AF63" s="126">
        <f t="shared" si="27"/>
        <v>2.2222222222222223</v>
      </c>
      <c r="AG63" s="126">
        <f t="shared" si="28"/>
        <v>0.48076923076923078</v>
      </c>
      <c r="AH63" s="119"/>
      <c r="AI63" s="126" t="s">
        <v>17</v>
      </c>
      <c r="AJ63" s="126" t="s">
        <v>17</v>
      </c>
      <c r="AK63" s="126" t="s">
        <v>17</v>
      </c>
      <c r="AL63" s="119"/>
      <c r="AM63" s="126" t="s">
        <v>17</v>
      </c>
      <c r="AN63" s="126" t="s">
        <v>17</v>
      </c>
      <c r="AO63" s="126" t="s">
        <v>17</v>
      </c>
      <c r="AP63" s="119"/>
      <c r="AQ63" s="126" t="s">
        <v>17</v>
      </c>
      <c r="AR63" s="126" t="s">
        <v>17</v>
      </c>
      <c r="AS63" s="126" t="s">
        <v>17</v>
      </c>
      <c r="AT63" s="119"/>
      <c r="AU63" s="126">
        <f t="shared" si="29"/>
        <v>0.64102564102564097</v>
      </c>
      <c r="AV63" s="126">
        <f t="shared" si="30"/>
        <v>1.7241379310344827</v>
      </c>
      <c r="AW63" s="126">
        <f t="shared" si="31"/>
        <v>0</v>
      </c>
      <c r="AX63" s="119"/>
      <c r="AY63" s="126">
        <f t="shared" si="32"/>
        <v>3.0303030303030303</v>
      </c>
      <c r="AZ63" s="126">
        <f t="shared" si="33"/>
        <v>5.1282051282051277</v>
      </c>
      <c r="BA63" s="126">
        <f t="shared" si="34"/>
        <v>1.6666666666666667</v>
      </c>
      <c r="BB63" s="119"/>
      <c r="BC63" s="126">
        <f t="shared" si="35"/>
        <v>0</v>
      </c>
      <c r="BD63" s="126">
        <f t="shared" si="36"/>
        <v>0</v>
      </c>
      <c r="BE63" s="126">
        <f t="shared" si="37"/>
        <v>0</v>
      </c>
    </row>
    <row r="64" spans="1:61" ht="15" customHeight="1" x14ac:dyDescent="0.2">
      <c r="A64" s="207" t="s">
        <v>85</v>
      </c>
      <c r="B64" s="272">
        <v>3</v>
      </c>
      <c r="C64" s="272">
        <v>3</v>
      </c>
      <c r="D64" s="272">
        <v>0</v>
      </c>
      <c r="E64" s="272"/>
      <c r="F64" s="231" t="s">
        <v>61</v>
      </c>
      <c r="G64" s="231" t="s">
        <v>61</v>
      </c>
      <c r="H64" s="231" t="s">
        <v>61</v>
      </c>
      <c r="I64" s="231"/>
      <c r="J64" s="231" t="s">
        <v>61</v>
      </c>
      <c r="K64" s="231" t="s">
        <v>61</v>
      </c>
      <c r="L64" s="231" t="s">
        <v>61</v>
      </c>
      <c r="M64" s="231"/>
      <c r="N64" s="231" t="s">
        <v>61</v>
      </c>
      <c r="O64" s="231" t="s">
        <v>61</v>
      </c>
      <c r="P64" s="231" t="s">
        <v>61</v>
      </c>
      <c r="Q64" s="272"/>
      <c r="R64" s="272">
        <v>2</v>
      </c>
      <c r="S64" s="272">
        <v>2</v>
      </c>
      <c r="T64" s="272">
        <v>0</v>
      </c>
      <c r="U64" s="272"/>
      <c r="V64" s="272">
        <v>1</v>
      </c>
      <c r="W64" s="272">
        <v>1</v>
      </c>
      <c r="X64" s="272">
        <v>0</v>
      </c>
      <c r="Y64" s="272"/>
      <c r="Z64" s="272">
        <v>0</v>
      </c>
      <c r="AA64" s="272">
        <v>0</v>
      </c>
      <c r="AB64" s="272">
        <v>0</v>
      </c>
      <c r="AD64" s="207" t="s">
        <v>85</v>
      </c>
      <c r="AE64" s="126">
        <f t="shared" si="26"/>
        <v>1.7441860465116279</v>
      </c>
      <c r="AF64" s="126">
        <f t="shared" si="27"/>
        <v>5.5555555555555554</v>
      </c>
      <c r="AG64" s="126">
        <f t="shared" si="28"/>
        <v>0</v>
      </c>
      <c r="AH64" s="119"/>
      <c r="AI64" s="126" t="s">
        <v>17</v>
      </c>
      <c r="AJ64" s="126" t="s">
        <v>17</v>
      </c>
      <c r="AK64" s="126" t="s">
        <v>17</v>
      </c>
      <c r="AL64" s="119"/>
      <c r="AM64" s="126" t="s">
        <v>17</v>
      </c>
      <c r="AN64" s="126" t="s">
        <v>17</v>
      </c>
      <c r="AO64" s="126" t="s">
        <v>17</v>
      </c>
      <c r="AP64" s="119"/>
      <c r="AQ64" s="126" t="s">
        <v>17</v>
      </c>
      <c r="AR64" s="126" t="s">
        <v>17</v>
      </c>
      <c r="AS64" s="126" t="s">
        <v>17</v>
      </c>
      <c r="AT64" s="119"/>
      <c r="AU64" s="126">
        <f t="shared" si="29"/>
        <v>2.1505376344086025</v>
      </c>
      <c r="AV64" s="126">
        <f t="shared" si="30"/>
        <v>6.0606060606060606</v>
      </c>
      <c r="AW64" s="126">
        <f t="shared" si="31"/>
        <v>0</v>
      </c>
      <c r="AX64" s="119"/>
      <c r="AY64" s="126">
        <f t="shared" si="32"/>
        <v>2.3255813953488373</v>
      </c>
      <c r="AZ64" s="126">
        <f t="shared" si="33"/>
        <v>8.3333333333333321</v>
      </c>
      <c r="BA64" s="126">
        <f t="shared" si="34"/>
        <v>0</v>
      </c>
      <c r="BB64" s="119"/>
      <c r="BC64" s="126">
        <f t="shared" si="35"/>
        <v>0</v>
      </c>
      <c r="BD64" s="126">
        <f t="shared" si="36"/>
        <v>0</v>
      </c>
      <c r="BE64" s="126">
        <f t="shared" si="37"/>
        <v>0</v>
      </c>
    </row>
    <row r="65" spans="1:57" ht="15" customHeight="1" x14ac:dyDescent="0.2">
      <c r="A65" s="207" t="s">
        <v>86</v>
      </c>
      <c r="B65" s="272">
        <v>269</v>
      </c>
      <c r="C65" s="272">
        <v>176</v>
      </c>
      <c r="D65" s="272">
        <v>93</v>
      </c>
      <c r="E65" s="272"/>
      <c r="F65" s="231" t="s">
        <v>61</v>
      </c>
      <c r="G65" s="231" t="s">
        <v>61</v>
      </c>
      <c r="H65" s="231" t="s">
        <v>61</v>
      </c>
      <c r="I65" s="231"/>
      <c r="J65" s="231" t="s">
        <v>61</v>
      </c>
      <c r="K65" s="231" t="s">
        <v>61</v>
      </c>
      <c r="L65" s="231" t="s">
        <v>61</v>
      </c>
      <c r="M65" s="231"/>
      <c r="N65" s="231" t="s">
        <v>61</v>
      </c>
      <c r="O65" s="231" t="s">
        <v>61</v>
      </c>
      <c r="P65" s="231" t="s">
        <v>61</v>
      </c>
      <c r="Q65" s="272"/>
      <c r="R65" s="272">
        <v>145</v>
      </c>
      <c r="S65" s="272">
        <v>94</v>
      </c>
      <c r="T65" s="272">
        <v>51</v>
      </c>
      <c r="U65" s="272"/>
      <c r="V65" s="272">
        <v>77</v>
      </c>
      <c r="W65" s="272">
        <v>55</v>
      </c>
      <c r="X65" s="272">
        <v>22</v>
      </c>
      <c r="Y65" s="272"/>
      <c r="Z65" s="272">
        <v>47</v>
      </c>
      <c r="AA65" s="272">
        <v>27</v>
      </c>
      <c r="AB65" s="272">
        <v>20</v>
      </c>
      <c r="AD65" s="207" t="s">
        <v>86</v>
      </c>
      <c r="AE65" s="126">
        <f t="shared" si="26"/>
        <v>21.72859450726979</v>
      </c>
      <c r="AF65" s="126">
        <f t="shared" si="27"/>
        <v>29.09090909090909</v>
      </c>
      <c r="AG65" s="126">
        <f t="shared" si="28"/>
        <v>14.691943127962084</v>
      </c>
      <c r="AH65" s="119"/>
      <c r="AI65" s="126" t="s">
        <v>17</v>
      </c>
      <c r="AJ65" s="126" t="s">
        <v>17</v>
      </c>
      <c r="AK65" s="126" t="s">
        <v>17</v>
      </c>
      <c r="AL65" s="119"/>
      <c r="AM65" s="126" t="s">
        <v>17</v>
      </c>
      <c r="AN65" s="126" t="s">
        <v>17</v>
      </c>
      <c r="AO65" s="126" t="s">
        <v>17</v>
      </c>
      <c r="AP65" s="119"/>
      <c r="AQ65" s="126" t="s">
        <v>17</v>
      </c>
      <c r="AR65" s="126" t="s">
        <v>17</v>
      </c>
      <c r="AS65" s="126" t="s">
        <v>17</v>
      </c>
      <c r="AT65" s="119"/>
      <c r="AU65" s="126">
        <f t="shared" si="29"/>
        <v>26.032315978456015</v>
      </c>
      <c r="AV65" s="126">
        <f t="shared" si="30"/>
        <v>33.812949640287769</v>
      </c>
      <c r="AW65" s="126">
        <f t="shared" si="31"/>
        <v>18.27956989247312</v>
      </c>
      <c r="AX65" s="119"/>
      <c r="AY65" s="126">
        <f t="shared" si="32"/>
        <v>21.508379888268156</v>
      </c>
      <c r="AZ65" s="126">
        <f t="shared" si="33"/>
        <v>30.726256983240223</v>
      </c>
      <c r="BA65" s="126">
        <f t="shared" si="34"/>
        <v>12.290502793296088</v>
      </c>
      <c r="BB65" s="119"/>
      <c r="BC65" s="126">
        <f t="shared" si="35"/>
        <v>14.551083591331269</v>
      </c>
      <c r="BD65" s="126">
        <f t="shared" si="36"/>
        <v>18.243243243243242</v>
      </c>
      <c r="BE65" s="126">
        <f t="shared" si="37"/>
        <v>11.428571428571429</v>
      </c>
    </row>
    <row r="66" spans="1:57" ht="15" customHeight="1" x14ac:dyDescent="0.2">
      <c r="A66" s="207" t="s">
        <v>87</v>
      </c>
      <c r="B66" s="272">
        <v>15</v>
      </c>
      <c r="C66" s="272">
        <v>8</v>
      </c>
      <c r="D66" s="272">
        <v>7</v>
      </c>
      <c r="E66" s="272"/>
      <c r="F66" s="231" t="s">
        <v>61</v>
      </c>
      <c r="G66" s="231" t="s">
        <v>61</v>
      </c>
      <c r="H66" s="231" t="s">
        <v>61</v>
      </c>
      <c r="I66" s="231"/>
      <c r="J66" s="231" t="s">
        <v>61</v>
      </c>
      <c r="K66" s="231" t="s">
        <v>61</v>
      </c>
      <c r="L66" s="231" t="s">
        <v>61</v>
      </c>
      <c r="M66" s="231"/>
      <c r="N66" s="231" t="s">
        <v>61</v>
      </c>
      <c r="O66" s="231" t="s">
        <v>61</v>
      </c>
      <c r="P66" s="231" t="s">
        <v>61</v>
      </c>
      <c r="Q66" s="272"/>
      <c r="R66" s="272">
        <v>10</v>
      </c>
      <c r="S66" s="272">
        <v>5</v>
      </c>
      <c r="T66" s="272">
        <v>5</v>
      </c>
      <c r="U66" s="272"/>
      <c r="V66" s="272">
        <v>2</v>
      </c>
      <c r="W66" s="272">
        <v>2</v>
      </c>
      <c r="X66" s="272">
        <v>0</v>
      </c>
      <c r="Y66" s="272"/>
      <c r="Z66" s="272">
        <v>3</v>
      </c>
      <c r="AA66" s="272">
        <v>1</v>
      </c>
      <c r="AB66" s="272">
        <v>2</v>
      </c>
      <c r="AD66" s="207" t="s">
        <v>87</v>
      </c>
      <c r="AE66" s="126">
        <f t="shared" si="26"/>
        <v>3.8860103626943006</v>
      </c>
      <c r="AF66" s="126">
        <f t="shared" si="27"/>
        <v>5.2287581699346406</v>
      </c>
      <c r="AG66" s="126">
        <f t="shared" si="28"/>
        <v>3.0042918454935621</v>
      </c>
      <c r="AH66" s="119"/>
      <c r="AI66" s="126" t="s">
        <v>17</v>
      </c>
      <c r="AJ66" s="126" t="s">
        <v>17</v>
      </c>
      <c r="AK66" s="126" t="s">
        <v>17</v>
      </c>
      <c r="AL66" s="119"/>
      <c r="AM66" s="126" t="s">
        <v>17</v>
      </c>
      <c r="AN66" s="126" t="s">
        <v>17</v>
      </c>
      <c r="AO66" s="126" t="s">
        <v>17</v>
      </c>
      <c r="AP66" s="119"/>
      <c r="AQ66" s="126" t="s">
        <v>17</v>
      </c>
      <c r="AR66" s="126" t="s">
        <v>17</v>
      </c>
      <c r="AS66" s="126" t="s">
        <v>17</v>
      </c>
      <c r="AT66" s="119"/>
      <c r="AU66" s="126">
        <f t="shared" si="29"/>
        <v>6.2111801242236027</v>
      </c>
      <c r="AV66" s="126">
        <f t="shared" si="30"/>
        <v>8.1967213114754092</v>
      </c>
      <c r="AW66" s="126">
        <f t="shared" si="31"/>
        <v>5</v>
      </c>
      <c r="AX66" s="119"/>
      <c r="AY66" s="126">
        <f t="shared" si="32"/>
        <v>1.7857142857142856</v>
      </c>
      <c r="AZ66" s="126">
        <f t="shared" si="33"/>
        <v>3.7735849056603774</v>
      </c>
      <c r="BA66" s="126">
        <f t="shared" si="34"/>
        <v>0</v>
      </c>
      <c r="BB66" s="119"/>
      <c r="BC66" s="126">
        <f t="shared" si="35"/>
        <v>2.6548672566371683</v>
      </c>
      <c r="BD66" s="126">
        <f t="shared" si="36"/>
        <v>2.5641025641025639</v>
      </c>
      <c r="BE66" s="126">
        <f t="shared" si="37"/>
        <v>2.7027027027027026</v>
      </c>
    </row>
    <row r="67" spans="1:57" ht="15" customHeight="1" x14ac:dyDescent="0.2">
      <c r="A67" s="207" t="s">
        <v>88</v>
      </c>
      <c r="B67" s="272">
        <v>29</v>
      </c>
      <c r="C67" s="272">
        <v>13</v>
      </c>
      <c r="D67" s="272">
        <v>16</v>
      </c>
      <c r="E67" s="272"/>
      <c r="F67" s="231" t="s">
        <v>61</v>
      </c>
      <c r="G67" s="231" t="s">
        <v>61</v>
      </c>
      <c r="H67" s="231" t="s">
        <v>61</v>
      </c>
      <c r="I67" s="231"/>
      <c r="J67" s="231" t="s">
        <v>61</v>
      </c>
      <c r="K67" s="231" t="s">
        <v>61</v>
      </c>
      <c r="L67" s="231" t="s">
        <v>61</v>
      </c>
      <c r="M67" s="231"/>
      <c r="N67" s="231" t="s">
        <v>61</v>
      </c>
      <c r="O67" s="231" t="s">
        <v>61</v>
      </c>
      <c r="P67" s="231" t="s">
        <v>61</v>
      </c>
      <c r="Q67" s="272"/>
      <c r="R67" s="272">
        <v>8</v>
      </c>
      <c r="S67" s="272">
        <v>3</v>
      </c>
      <c r="T67" s="272">
        <v>5</v>
      </c>
      <c r="U67" s="272"/>
      <c r="V67" s="272">
        <v>7</v>
      </c>
      <c r="W67" s="272">
        <v>2</v>
      </c>
      <c r="X67" s="272">
        <v>5</v>
      </c>
      <c r="Y67" s="272"/>
      <c r="Z67" s="272">
        <v>14</v>
      </c>
      <c r="AA67" s="272">
        <v>8</v>
      </c>
      <c r="AB67" s="272">
        <v>6</v>
      </c>
      <c r="AD67" s="207" t="s">
        <v>88</v>
      </c>
      <c r="AE67" s="126">
        <f t="shared" si="26"/>
        <v>4.4961240310077519</v>
      </c>
      <c r="AF67" s="126">
        <f t="shared" si="27"/>
        <v>7.1428571428571423</v>
      </c>
      <c r="AG67" s="126">
        <f t="shared" si="28"/>
        <v>3.455723542116631</v>
      </c>
      <c r="AH67" s="119"/>
      <c r="AI67" s="126" t="s">
        <v>17</v>
      </c>
      <c r="AJ67" s="126" t="s">
        <v>17</v>
      </c>
      <c r="AK67" s="126" t="s">
        <v>17</v>
      </c>
      <c r="AL67" s="119"/>
      <c r="AM67" s="126" t="s">
        <v>17</v>
      </c>
      <c r="AN67" s="126" t="s">
        <v>17</v>
      </c>
      <c r="AO67" s="126" t="s">
        <v>17</v>
      </c>
      <c r="AP67" s="119"/>
      <c r="AQ67" s="126" t="s">
        <v>17</v>
      </c>
      <c r="AR67" s="126" t="s">
        <v>17</v>
      </c>
      <c r="AS67" s="126" t="s">
        <v>17</v>
      </c>
      <c r="AT67" s="119"/>
      <c r="AU67" s="126">
        <f t="shared" si="29"/>
        <v>2.7118644067796609</v>
      </c>
      <c r="AV67" s="126">
        <f t="shared" si="30"/>
        <v>3.4090909090909087</v>
      </c>
      <c r="AW67" s="126">
        <f t="shared" si="31"/>
        <v>2.4154589371980677</v>
      </c>
      <c r="AX67" s="119"/>
      <c r="AY67" s="126">
        <f t="shared" si="32"/>
        <v>3.6842105263157889</v>
      </c>
      <c r="AZ67" s="126">
        <f t="shared" si="33"/>
        <v>3.7735849056603774</v>
      </c>
      <c r="BA67" s="126">
        <f t="shared" si="34"/>
        <v>3.6496350364963499</v>
      </c>
      <c r="BB67" s="119"/>
      <c r="BC67" s="126">
        <f t="shared" si="35"/>
        <v>8.75</v>
      </c>
      <c r="BD67" s="126">
        <f t="shared" si="36"/>
        <v>19.512195121951219</v>
      </c>
      <c r="BE67" s="126">
        <f t="shared" si="37"/>
        <v>5.0420168067226889</v>
      </c>
    </row>
    <row r="68" spans="1:57" ht="15" customHeight="1" x14ac:dyDescent="0.2">
      <c r="A68" s="207" t="s">
        <v>169</v>
      </c>
      <c r="B68" s="272">
        <v>22</v>
      </c>
      <c r="C68" s="272">
        <v>8</v>
      </c>
      <c r="D68" s="272">
        <v>14</v>
      </c>
      <c r="E68" s="272"/>
      <c r="F68" s="231" t="s">
        <v>61</v>
      </c>
      <c r="G68" s="231" t="s">
        <v>61</v>
      </c>
      <c r="H68" s="231" t="s">
        <v>61</v>
      </c>
      <c r="I68" s="231"/>
      <c r="J68" s="231" t="s">
        <v>61</v>
      </c>
      <c r="K68" s="231" t="s">
        <v>61</v>
      </c>
      <c r="L68" s="231" t="s">
        <v>61</v>
      </c>
      <c r="M68" s="231"/>
      <c r="N68" s="231" t="s">
        <v>61</v>
      </c>
      <c r="O68" s="231" t="s">
        <v>61</v>
      </c>
      <c r="P68" s="231" t="s">
        <v>61</v>
      </c>
      <c r="Q68" s="272"/>
      <c r="R68" s="272">
        <v>6</v>
      </c>
      <c r="S68" s="272">
        <v>3</v>
      </c>
      <c r="T68" s="272">
        <v>3</v>
      </c>
      <c r="U68" s="272"/>
      <c r="V68" s="272">
        <v>12</v>
      </c>
      <c r="W68" s="272">
        <v>3</v>
      </c>
      <c r="X68" s="272">
        <v>9</v>
      </c>
      <c r="Y68" s="272"/>
      <c r="Z68" s="272">
        <v>4</v>
      </c>
      <c r="AA68" s="272">
        <v>2</v>
      </c>
      <c r="AB68" s="272">
        <v>2</v>
      </c>
      <c r="AD68" s="207" t="s">
        <v>169</v>
      </c>
      <c r="AE68" s="126">
        <f t="shared" si="26"/>
        <v>14.012738853503185</v>
      </c>
      <c r="AF68" s="126">
        <f t="shared" si="27"/>
        <v>20</v>
      </c>
      <c r="AG68" s="126">
        <f t="shared" si="28"/>
        <v>11.965811965811966</v>
      </c>
      <c r="AH68" s="119"/>
      <c r="AI68" s="126" t="s">
        <v>17</v>
      </c>
      <c r="AJ68" s="126" t="s">
        <v>17</v>
      </c>
      <c r="AK68" s="126" t="s">
        <v>17</v>
      </c>
      <c r="AL68" s="119"/>
      <c r="AM68" s="126" t="s">
        <v>17</v>
      </c>
      <c r="AN68" s="126" t="s">
        <v>17</v>
      </c>
      <c r="AO68" s="126" t="s">
        <v>17</v>
      </c>
      <c r="AP68" s="119"/>
      <c r="AQ68" s="126" t="s">
        <v>17</v>
      </c>
      <c r="AR68" s="126" t="s">
        <v>17</v>
      </c>
      <c r="AS68" s="126" t="s">
        <v>17</v>
      </c>
      <c r="AT68" s="119"/>
      <c r="AU68" s="126">
        <f t="shared" si="29"/>
        <v>8.4507042253521121</v>
      </c>
      <c r="AV68" s="126">
        <f t="shared" si="30"/>
        <v>15.789473684210526</v>
      </c>
      <c r="AW68" s="126">
        <f t="shared" si="31"/>
        <v>5.7692307692307692</v>
      </c>
      <c r="AX68" s="119"/>
      <c r="AY68" s="126">
        <f t="shared" si="32"/>
        <v>28.571428571428569</v>
      </c>
      <c r="AZ68" s="126">
        <f t="shared" si="33"/>
        <v>25</v>
      </c>
      <c r="BA68" s="126">
        <f t="shared" si="34"/>
        <v>30</v>
      </c>
      <c r="BB68" s="119"/>
      <c r="BC68" s="126">
        <f t="shared" si="35"/>
        <v>9.0909090909090917</v>
      </c>
      <c r="BD68" s="126">
        <f t="shared" si="36"/>
        <v>22.222222222222221</v>
      </c>
      <c r="BE68" s="126">
        <f t="shared" si="37"/>
        <v>5.7142857142857144</v>
      </c>
    </row>
    <row r="69" spans="1:57" ht="15" customHeight="1" x14ac:dyDescent="0.2">
      <c r="A69" s="207" t="s">
        <v>90</v>
      </c>
      <c r="B69" s="272">
        <v>107</v>
      </c>
      <c r="C69" s="272">
        <v>47</v>
      </c>
      <c r="D69" s="272">
        <v>60</v>
      </c>
      <c r="E69" s="272"/>
      <c r="F69" s="231" t="s">
        <v>61</v>
      </c>
      <c r="G69" s="231" t="s">
        <v>61</v>
      </c>
      <c r="H69" s="231" t="s">
        <v>61</v>
      </c>
      <c r="I69" s="231"/>
      <c r="J69" s="231" t="s">
        <v>61</v>
      </c>
      <c r="K69" s="231" t="s">
        <v>61</v>
      </c>
      <c r="L69" s="231" t="s">
        <v>61</v>
      </c>
      <c r="M69" s="231"/>
      <c r="N69" s="231" t="s">
        <v>61</v>
      </c>
      <c r="O69" s="231" t="s">
        <v>61</v>
      </c>
      <c r="P69" s="231" t="s">
        <v>61</v>
      </c>
      <c r="Q69" s="272"/>
      <c r="R69" s="272">
        <v>54</v>
      </c>
      <c r="S69" s="272">
        <v>26</v>
      </c>
      <c r="T69" s="272">
        <v>28</v>
      </c>
      <c r="U69" s="272"/>
      <c r="V69" s="272">
        <v>41</v>
      </c>
      <c r="W69" s="272">
        <v>18</v>
      </c>
      <c r="X69" s="272">
        <v>23</v>
      </c>
      <c r="Y69" s="272"/>
      <c r="Z69" s="272">
        <v>12</v>
      </c>
      <c r="AA69" s="272">
        <v>3</v>
      </c>
      <c r="AB69" s="272">
        <v>9</v>
      </c>
      <c r="AD69" s="207" t="s">
        <v>90</v>
      </c>
      <c r="AE69" s="126">
        <f t="shared" si="26"/>
        <v>8.90924229808493</v>
      </c>
      <c r="AF69" s="126">
        <f t="shared" si="27"/>
        <v>8.4229390681003586</v>
      </c>
      <c r="AG69" s="126">
        <f t="shared" si="28"/>
        <v>9.3312597200622083</v>
      </c>
      <c r="AH69" s="119"/>
      <c r="AI69" s="126" t="s">
        <v>17</v>
      </c>
      <c r="AJ69" s="126" t="s">
        <v>17</v>
      </c>
      <c r="AK69" s="126" t="s">
        <v>17</v>
      </c>
      <c r="AL69" s="119"/>
      <c r="AM69" s="126" t="s">
        <v>17</v>
      </c>
      <c r="AN69" s="126" t="s">
        <v>17</v>
      </c>
      <c r="AO69" s="126" t="s">
        <v>17</v>
      </c>
      <c r="AP69" s="119"/>
      <c r="AQ69" s="126" t="s">
        <v>17</v>
      </c>
      <c r="AR69" s="126" t="s">
        <v>17</v>
      </c>
      <c r="AS69" s="126" t="s">
        <v>17</v>
      </c>
      <c r="AT69" s="119"/>
      <c r="AU69" s="126">
        <f t="shared" si="29"/>
        <v>11.842105263157894</v>
      </c>
      <c r="AV69" s="126">
        <f t="shared" si="30"/>
        <v>11.403508771929824</v>
      </c>
      <c r="AW69" s="126">
        <f t="shared" si="31"/>
        <v>12.280701754385964</v>
      </c>
      <c r="AX69" s="119"/>
      <c r="AY69" s="126">
        <f t="shared" si="32"/>
        <v>10.199004975124378</v>
      </c>
      <c r="AZ69" s="126">
        <f t="shared" si="33"/>
        <v>10.16949152542373</v>
      </c>
      <c r="BA69" s="126">
        <f t="shared" si="34"/>
        <v>10.222222222222223</v>
      </c>
      <c r="BB69" s="119"/>
      <c r="BC69" s="126">
        <f t="shared" si="35"/>
        <v>3.4985422740524781</v>
      </c>
      <c r="BD69" s="126">
        <f t="shared" si="36"/>
        <v>1.9607843137254901</v>
      </c>
      <c r="BE69" s="126">
        <f t="shared" si="37"/>
        <v>4.7368421052631584</v>
      </c>
    </row>
    <row r="70" spans="1:57" ht="15" customHeight="1" x14ac:dyDescent="0.2">
      <c r="A70" s="207" t="s">
        <v>91</v>
      </c>
      <c r="B70" s="272">
        <v>3</v>
      </c>
      <c r="C70" s="272">
        <v>0</v>
      </c>
      <c r="D70" s="272">
        <v>3</v>
      </c>
      <c r="E70" s="272"/>
      <c r="F70" s="231" t="s">
        <v>61</v>
      </c>
      <c r="G70" s="231" t="s">
        <v>61</v>
      </c>
      <c r="H70" s="231" t="s">
        <v>61</v>
      </c>
      <c r="I70" s="231"/>
      <c r="J70" s="231" t="s">
        <v>61</v>
      </c>
      <c r="K70" s="231" t="s">
        <v>61</v>
      </c>
      <c r="L70" s="231" t="s">
        <v>61</v>
      </c>
      <c r="M70" s="231"/>
      <c r="N70" s="231" t="s">
        <v>61</v>
      </c>
      <c r="O70" s="231" t="s">
        <v>61</v>
      </c>
      <c r="P70" s="231" t="s">
        <v>61</v>
      </c>
      <c r="Q70" s="272"/>
      <c r="R70" s="272">
        <v>1</v>
      </c>
      <c r="S70" s="272">
        <v>0</v>
      </c>
      <c r="T70" s="272">
        <v>1</v>
      </c>
      <c r="U70" s="272"/>
      <c r="V70" s="272">
        <v>2</v>
      </c>
      <c r="W70" s="272">
        <v>0</v>
      </c>
      <c r="X70" s="272">
        <v>2</v>
      </c>
      <c r="Y70" s="272"/>
      <c r="Z70" s="272">
        <v>0</v>
      </c>
      <c r="AA70" s="272">
        <v>0</v>
      </c>
      <c r="AB70" s="272">
        <v>0</v>
      </c>
      <c r="AD70" s="207" t="s">
        <v>91</v>
      </c>
      <c r="AE70" s="126">
        <f t="shared" si="26"/>
        <v>5.7692307692307692</v>
      </c>
      <c r="AF70" s="126">
        <f t="shared" si="27"/>
        <v>0</v>
      </c>
      <c r="AG70" s="126">
        <f t="shared" si="28"/>
        <v>7.1428571428571423</v>
      </c>
      <c r="AH70" s="119"/>
      <c r="AI70" s="126" t="s">
        <v>17</v>
      </c>
      <c r="AJ70" s="126" t="s">
        <v>17</v>
      </c>
      <c r="AK70" s="126" t="s">
        <v>17</v>
      </c>
      <c r="AL70" s="119"/>
      <c r="AM70" s="126" t="s">
        <v>17</v>
      </c>
      <c r="AN70" s="126" t="s">
        <v>17</v>
      </c>
      <c r="AO70" s="126" t="s">
        <v>17</v>
      </c>
      <c r="AP70" s="119"/>
      <c r="AQ70" s="126" t="s">
        <v>17</v>
      </c>
      <c r="AR70" s="126" t="s">
        <v>17</v>
      </c>
      <c r="AS70" s="126" t="s">
        <v>17</v>
      </c>
      <c r="AT70" s="119"/>
      <c r="AU70" s="126">
        <f t="shared" si="29"/>
        <v>3.8461538461538463</v>
      </c>
      <c r="AV70" s="126">
        <f t="shared" si="30"/>
        <v>0</v>
      </c>
      <c r="AW70" s="126">
        <f t="shared" si="31"/>
        <v>5.5555555555555554</v>
      </c>
      <c r="AX70" s="119"/>
      <c r="AY70" s="126">
        <f t="shared" si="32"/>
        <v>16.666666666666664</v>
      </c>
      <c r="AZ70" s="126">
        <v>0</v>
      </c>
      <c r="BA70" s="126">
        <f t="shared" si="34"/>
        <v>16.666666666666664</v>
      </c>
      <c r="BB70" s="119"/>
      <c r="BC70" s="126">
        <f t="shared" si="35"/>
        <v>0</v>
      </c>
      <c r="BD70" s="126">
        <f t="shared" si="36"/>
        <v>0</v>
      </c>
      <c r="BE70" s="126">
        <f t="shared" si="37"/>
        <v>0</v>
      </c>
    </row>
    <row r="71" spans="1:57" ht="15" customHeight="1" x14ac:dyDescent="0.2">
      <c r="A71" s="207" t="s">
        <v>92</v>
      </c>
      <c r="B71" s="272">
        <v>14</v>
      </c>
      <c r="C71" s="272">
        <v>8</v>
      </c>
      <c r="D71" s="272">
        <v>6</v>
      </c>
      <c r="E71" s="272"/>
      <c r="F71" s="231" t="s">
        <v>61</v>
      </c>
      <c r="G71" s="231" t="s">
        <v>61</v>
      </c>
      <c r="H71" s="231" t="s">
        <v>61</v>
      </c>
      <c r="I71" s="231"/>
      <c r="J71" s="231" t="s">
        <v>61</v>
      </c>
      <c r="K71" s="231" t="s">
        <v>61</v>
      </c>
      <c r="L71" s="231" t="s">
        <v>61</v>
      </c>
      <c r="M71" s="231"/>
      <c r="N71" s="231" t="s">
        <v>61</v>
      </c>
      <c r="O71" s="231" t="s">
        <v>61</v>
      </c>
      <c r="P71" s="231" t="s">
        <v>61</v>
      </c>
      <c r="Q71" s="272"/>
      <c r="R71" s="272">
        <v>8</v>
      </c>
      <c r="S71" s="272">
        <v>5</v>
      </c>
      <c r="T71" s="272">
        <v>3</v>
      </c>
      <c r="U71" s="272"/>
      <c r="V71" s="272">
        <v>4</v>
      </c>
      <c r="W71" s="272">
        <v>3</v>
      </c>
      <c r="X71" s="272">
        <v>1</v>
      </c>
      <c r="Y71" s="272"/>
      <c r="Z71" s="272">
        <v>2</v>
      </c>
      <c r="AA71" s="272">
        <v>0</v>
      </c>
      <c r="AB71" s="272">
        <v>2</v>
      </c>
      <c r="AD71" s="207" t="s">
        <v>92</v>
      </c>
      <c r="AE71" s="126">
        <f t="shared" si="26"/>
        <v>4.361370716510903</v>
      </c>
      <c r="AF71" s="126">
        <f t="shared" si="27"/>
        <v>8.4210526315789469</v>
      </c>
      <c r="AG71" s="126">
        <f t="shared" si="28"/>
        <v>2.6548672566371683</v>
      </c>
      <c r="AH71" s="119"/>
      <c r="AI71" s="126" t="s">
        <v>17</v>
      </c>
      <c r="AJ71" s="126" t="s">
        <v>17</v>
      </c>
      <c r="AK71" s="126" t="s">
        <v>17</v>
      </c>
      <c r="AL71" s="119"/>
      <c r="AM71" s="126" t="s">
        <v>17</v>
      </c>
      <c r="AN71" s="126" t="s">
        <v>17</v>
      </c>
      <c r="AO71" s="126" t="s">
        <v>17</v>
      </c>
      <c r="AP71" s="119"/>
      <c r="AQ71" s="126" t="s">
        <v>17</v>
      </c>
      <c r="AR71" s="126" t="s">
        <v>17</v>
      </c>
      <c r="AS71" s="126" t="s">
        <v>17</v>
      </c>
      <c r="AT71" s="119"/>
      <c r="AU71" s="126">
        <f t="shared" si="29"/>
        <v>4.8484848484848486</v>
      </c>
      <c r="AV71" s="126">
        <f t="shared" si="30"/>
        <v>8.6206896551724146</v>
      </c>
      <c r="AW71" s="126">
        <f t="shared" si="31"/>
        <v>2.8037383177570092</v>
      </c>
      <c r="AX71" s="119"/>
      <c r="AY71" s="126">
        <f t="shared" si="32"/>
        <v>3.669724770642202</v>
      </c>
      <c r="AZ71" s="126">
        <f t="shared" si="33"/>
        <v>9.0909090909090917</v>
      </c>
      <c r="BA71" s="126">
        <f t="shared" si="34"/>
        <v>1.3157894736842104</v>
      </c>
      <c r="BB71" s="119"/>
      <c r="BC71" s="126">
        <f t="shared" si="35"/>
        <v>4.2553191489361701</v>
      </c>
      <c r="BD71" s="126">
        <f t="shared" si="36"/>
        <v>0</v>
      </c>
      <c r="BE71" s="126">
        <f t="shared" si="37"/>
        <v>4.6511627906976747</v>
      </c>
    </row>
    <row r="72" spans="1:57" ht="15" customHeight="1" x14ac:dyDescent="0.2">
      <c r="A72" s="207" t="s">
        <v>162</v>
      </c>
      <c r="B72" s="272">
        <v>8</v>
      </c>
      <c r="C72" s="272">
        <v>3</v>
      </c>
      <c r="D72" s="272">
        <v>5</v>
      </c>
      <c r="E72" s="272"/>
      <c r="F72" s="231" t="s">
        <v>61</v>
      </c>
      <c r="G72" s="231" t="s">
        <v>61</v>
      </c>
      <c r="H72" s="231" t="s">
        <v>61</v>
      </c>
      <c r="I72" s="231"/>
      <c r="J72" s="231" t="s">
        <v>61</v>
      </c>
      <c r="K72" s="231" t="s">
        <v>61</v>
      </c>
      <c r="L72" s="231" t="s">
        <v>61</v>
      </c>
      <c r="M72" s="231"/>
      <c r="N72" s="231" t="s">
        <v>61</v>
      </c>
      <c r="O72" s="231" t="s">
        <v>61</v>
      </c>
      <c r="P72" s="231" t="s">
        <v>61</v>
      </c>
      <c r="Q72" s="272"/>
      <c r="R72" s="272">
        <v>4</v>
      </c>
      <c r="S72" s="272">
        <v>2</v>
      </c>
      <c r="T72" s="272">
        <v>2</v>
      </c>
      <c r="U72" s="272"/>
      <c r="V72" s="272">
        <v>0</v>
      </c>
      <c r="W72" s="272">
        <v>0</v>
      </c>
      <c r="X72" s="272">
        <v>0</v>
      </c>
      <c r="Y72" s="272"/>
      <c r="Z72" s="272">
        <v>4</v>
      </c>
      <c r="AA72" s="272">
        <v>1</v>
      </c>
      <c r="AB72" s="272">
        <v>3</v>
      </c>
      <c r="AD72" s="207" t="s">
        <v>162</v>
      </c>
      <c r="AE72" s="126">
        <f t="shared" si="26"/>
        <v>5.9259259259259265</v>
      </c>
      <c r="AF72" s="126">
        <f t="shared" si="27"/>
        <v>6.3829787234042552</v>
      </c>
      <c r="AG72" s="126">
        <f t="shared" si="28"/>
        <v>5.6818181818181817</v>
      </c>
      <c r="AH72" s="119"/>
      <c r="AI72" s="126" t="s">
        <v>17</v>
      </c>
      <c r="AJ72" s="126" t="s">
        <v>17</v>
      </c>
      <c r="AK72" s="126" t="s">
        <v>17</v>
      </c>
      <c r="AL72" s="119"/>
      <c r="AM72" s="126" t="s">
        <v>17</v>
      </c>
      <c r="AN72" s="126" t="s">
        <v>17</v>
      </c>
      <c r="AO72" s="126" t="s">
        <v>17</v>
      </c>
      <c r="AP72" s="119"/>
      <c r="AQ72" s="126" t="s">
        <v>17</v>
      </c>
      <c r="AR72" s="126" t="s">
        <v>17</v>
      </c>
      <c r="AS72" s="126" t="s">
        <v>17</v>
      </c>
      <c r="AT72" s="119"/>
      <c r="AU72" s="126">
        <f t="shared" si="29"/>
        <v>6.3492063492063489</v>
      </c>
      <c r="AV72" s="126">
        <f t="shared" si="30"/>
        <v>8.695652173913043</v>
      </c>
      <c r="AW72" s="126">
        <f t="shared" si="31"/>
        <v>5</v>
      </c>
      <c r="AX72" s="119"/>
      <c r="AY72" s="126">
        <f t="shared" si="32"/>
        <v>0</v>
      </c>
      <c r="AZ72" s="126">
        <f t="shared" si="33"/>
        <v>0</v>
      </c>
      <c r="BA72" s="126">
        <f t="shared" si="34"/>
        <v>0</v>
      </c>
      <c r="BB72" s="119"/>
      <c r="BC72" s="126">
        <f t="shared" si="35"/>
        <v>11.111111111111111</v>
      </c>
      <c r="BD72" s="126">
        <f t="shared" si="36"/>
        <v>8.3333333333333321</v>
      </c>
      <c r="BE72" s="126">
        <f t="shared" si="37"/>
        <v>12.5</v>
      </c>
    </row>
    <row r="73" spans="1:57" ht="15" customHeight="1" x14ac:dyDescent="0.2">
      <c r="A73" s="207" t="s">
        <v>94</v>
      </c>
      <c r="B73" s="272">
        <v>8</v>
      </c>
      <c r="C73" s="272">
        <v>7</v>
      </c>
      <c r="D73" s="272">
        <v>1</v>
      </c>
      <c r="E73" s="272"/>
      <c r="F73" s="231" t="s">
        <v>61</v>
      </c>
      <c r="G73" s="231" t="s">
        <v>61</v>
      </c>
      <c r="H73" s="231" t="s">
        <v>61</v>
      </c>
      <c r="I73" s="231"/>
      <c r="J73" s="231" t="s">
        <v>61</v>
      </c>
      <c r="K73" s="231" t="s">
        <v>61</v>
      </c>
      <c r="L73" s="231" t="s">
        <v>61</v>
      </c>
      <c r="M73" s="231"/>
      <c r="N73" s="231" t="s">
        <v>61</v>
      </c>
      <c r="O73" s="231" t="s">
        <v>61</v>
      </c>
      <c r="P73" s="231" t="s">
        <v>61</v>
      </c>
      <c r="Q73" s="272"/>
      <c r="R73" s="272">
        <v>5</v>
      </c>
      <c r="S73" s="272">
        <v>5</v>
      </c>
      <c r="T73" s="272">
        <v>0</v>
      </c>
      <c r="U73" s="272"/>
      <c r="V73" s="272">
        <v>1</v>
      </c>
      <c r="W73" s="272">
        <v>1</v>
      </c>
      <c r="X73" s="272">
        <v>0</v>
      </c>
      <c r="Y73" s="272"/>
      <c r="Z73" s="272">
        <v>2</v>
      </c>
      <c r="AA73" s="272">
        <v>1</v>
      </c>
      <c r="AB73" s="272">
        <v>1</v>
      </c>
      <c r="AD73" s="207" t="s">
        <v>94</v>
      </c>
      <c r="AE73" s="126">
        <f t="shared" si="26"/>
        <v>4.4198895027624303</v>
      </c>
      <c r="AF73" s="126">
        <f t="shared" si="27"/>
        <v>8.6419753086419746</v>
      </c>
      <c r="AG73" s="126">
        <f t="shared" si="28"/>
        <v>1</v>
      </c>
      <c r="AH73" s="119"/>
      <c r="AI73" s="126" t="s">
        <v>17</v>
      </c>
      <c r="AJ73" s="126" t="s">
        <v>17</v>
      </c>
      <c r="AK73" s="126" t="s">
        <v>17</v>
      </c>
      <c r="AL73" s="119"/>
      <c r="AM73" s="126" t="s">
        <v>17</v>
      </c>
      <c r="AN73" s="126" t="s">
        <v>17</v>
      </c>
      <c r="AO73" s="126" t="s">
        <v>17</v>
      </c>
      <c r="AP73" s="119"/>
      <c r="AQ73" s="126" t="s">
        <v>17</v>
      </c>
      <c r="AR73" s="126" t="s">
        <v>17</v>
      </c>
      <c r="AS73" s="126" t="s">
        <v>17</v>
      </c>
      <c r="AT73" s="119"/>
      <c r="AU73" s="126">
        <f t="shared" si="29"/>
        <v>6.9444444444444446</v>
      </c>
      <c r="AV73" s="126">
        <f t="shared" si="30"/>
        <v>14.705882352941178</v>
      </c>
      <c r="AW73" s="126">
        <f t="shared" si="31"/>
        <v>0</v>
      </c>
      <c r="AX73" s="119"/>
      <c r="AY73" s="126">
        <f t="shared" si="32"/>
        <v>1.4705882352941175</v>
      </c>
      <c r="AZ73" s="126">
        <f t="shared" si="33"/>
        <v>3.7037037037037033</v>
      </c>
      <c r="BA73" s="126">
        <f t="shared" si="34"/>
        <v>0</v>
      </c>
      <c r="BB73" s="119"/>
      <c r="BC73" s="126">
        <f t="shared" si="35"/>
        <v>4.8780487804878048</v>
      </c>
      <c r="BD73" s="126">
        <f t="shared" si="36"/>
        <v>5</v>
      </c>
      <c r="BE73" s="126">
        <f t="shared" si="37"/>
        <v>4.7619047619047619</v>
      </c>
    </row>
    <row r="74" spans="1:57" ht="15" customHeight="1" x14ac:dyDescent="0.2">
      <c r="A74" s="207" t="s">
        <v>95</v>
      </c>
      <c r="B74" s="272">
        <v>40</v>
      </c>
      <c r="C74" s="272">
        <v>25</v>
      </c>
      <c r="D74" s="272">
        <v>15</v>
      </c>
      <c r="E74" s="272"/>
      <c r="F74" s="231" t="s">
        <v>61</v>
      </c>
      <c r="G74" s="231" t="s">
        <v>61</v>
      </c>
      <c r="H74" s="231" t="s">
        <v>61</v>
      </c>
      <c r="I74" s="231"/>
      <c r="J74" s="231" t="s">
        <v>61</v>
      </c>
      <c r="K74" s="231" t="s">
        <v>61</v>
      </c>
      <c r="L74" s="231" t="s">
        <v>61</v>
      </c>
      <c r="M74" s="231"/>
      <c r="N74" s="231" t="s">
        <v>61</v>
      </c>
      <c r="O74" s="231" t="s">
        <v>61</v>
      </c>
      <c r="P74" s="231" t="s">
        <v>61</v>
      </c>
      <c r="Q74" s="272"/>
      <c r="R74" s="272">
        <v>18</v>
      </c>
      <c r="S74" s="272">
        <v>10</v>
      </c>
      <c r="T74" s="272">
        <v>8</v>
      </c>
      <c r="U74" s="272"/>
      <c r="V74" s="272">
        <v>5</v>
      </c>
      <c r="W74" s="272">
        <v>5</v>
      </c>
      <c r="X74" s="272">
        <v>0</v>
      </c>
      <c r="Y74" s="272"/>
      <c r="Z74" s="272">
        <v>17</v>
      </c>
      <c r="AA74" s="272">
        <v>10</v>
      </c>
      <c r="AB74" s="272">
        <v>7</v>
      </c>
      <c r="AD74" s="207" t="s">
        <v>95</v>
      </c>
      <c r="AE74" s="126">
        <f t="shared" si="26"/>
        <v>6.4724919093851128</v>
      </c>
      <c r="AF74" s="126">
        <f t="shared" si="27"/>
        <v>12.195121951219512</v>
      </c>
      <c r="AG74" s="126">
        <f t="shared" si="28"/>
        <v>3.6319612590799029</v>
      </c>
      <c r="AH74" s="119"/>
      <c r="AI74" s="126" t="s">
        <v>17</v>
      </c>
      <c r="AJ74" s="126" t="s">
        <v>17</v>
      </c>
      <c r="AK74" s="126" t="s">
        <v>17</v>
      </c>
      <c r="AL74" s="119"/>
      <c r="AM74" s="126" t="s">
        <v>17</v>
      </c>
      <c r="AN74" s="126" t="s">
        <v>17</v>
      </c>
      <c r="AO74" s="126" t="s">
        <v>17</v>
      </c>
      <c r="AP74" s="119"/>
      <c r="AQ74" s="126" t="s">
        <v>17</v>
      </c>
      <c r="AR74" s="126" t="s">
        <v>17</v>
      </c>
      <c r="AS74" s="126" t="s">
        <v>17</v>
      </c>
      <c r="AT74" s="119"/>
      <c r="AU74" s="126">
        <f t="shared" si="29"/>
        <v>5.7507987220447285</v>
      </c>
      <c r="AV74" s="126">
        <f t="shared" si="30"/>
        <v>9.6153846153846168</v>
      </c>
      <c r="AW74" s="126">
        <f t="shared" si="31"/>
        <v>3.8277511961722488</v>
      </c>
      <c r="AX74" s="119"/>
      <c r="AY74" s="126">
        <f t="shared" si="32"/>
        <v>3.0487804878048781</v>
      </c>
      <c r="AZ74" s="126">
        <f t="shared" si="33"/>
        <v>9.433962264150944</v>
      </c>
      <c r="BA74" s="126">
        <f t="shared" si="34"/>
        <v>0</v>
      </c>
      <c r="BB74" s="119"/>
      <c r="BC74" s="126">
        <f t="shared" si="35"/>
        <v>12.056737588652481</v>
      </c>
      <c r="BD74" s="126">
        <f t="shared" si="36"/>
        <v>20.833333333333336</v>
      </c>
      <c r="BE74" s="126">
        <f t="shared" si="37"/>
        <v>7.5268817204301079</v>
      </c>
    </row>
    <row r="75" spans="1:57" ht="15" customHeight="1" x14ac:dyDescent="0.2">
      <c r="A75" s="207" t="s">
        <v>96</v>
      </c>
      <c r="B75" s="272">
        <v>45</v>
      </c>
      <c r="C75" s="272">
        <v>23</v>
      </c>
      <c r="D75" s="272">
        <v>22</v>
      </c>
      <c r="E75" s="272"/>
      <c r="F75" s="231" t="s">
        <v>61</v>
      </c>
      <c r="G75" s="231" t="s">
        <v>61</v>
      </c>
      <c r="H75" s="231" t="s">
        <v>61</v>
      </c>
      <c r="I75" s="231"/>
      <c r="J75" s="231" t="s">
        <v>61</v>
      </c>
      <c r="K75" s="231" t="s">
        <v>61</v>
      </c>
      <c r="L75" s="231" t="s">
        <v>61</v>
      </c>
      <c r="M75" s="231"/>
      <c r="N75" s="231" t="s">
        <v>61</v>
      </c>
      <c r="O75" s="231" t="s">
        <v>61</v>
      </c>
      <c r="P75" s="231" t="s">
        <v>61</v>
      </c>
      <c r="Q75" s="272"/>
      <c r="R75" s="272">
        <v>14</v>
      </c>
      <c r="S75" s="272">
        <v>10</v>
      </c>
      <c r="T75" s="272">
        <v>4</v>
      </c>
      <c r="U75" s="272"/>
      <c r="V75" s="272">
        <v>25</v>
      </c>
      <c r="W75" s="272">
        <v>11</v>
      </c>
      <c r="X75" s="272">
        <v>14</v>
      </c>
      <c r="Y75" s="272"/>
      <c r="Z75" s="272">
        <v>6</v>
      </c>
      <c r="AA75" s="272">
        <v>2</v>
      </c>
      <c r="AB75" s="272">
        <v>4</v>
      </c>
      <c r="AD75" s="207" t="s">
        <v>96</v>
      </c>
      <c r="AE75" s="126">
        <f t="shared" si="26"/>
        <v>6.3829787234042552</v>
      </c>
      <c r="AF75" s="126">
        <f t="shared" si="27"/>
        <v>9.0909090909090917</v>
      </c>
      <c r="AG75" s="126">
        <f t="shared" si="28"/>
        <v>4.8672566371681416</v>
      </c>
      <c r="AH75" s="119"/>
      <c r="AI75" s="126" t="s">
        <v>17</v>
      </c>
      <c r="AJ75" s="126" t="s">
        <v>17</v>
      </c>
      <c r="AK75" s="126" t="s">
        <v>17</v>
      </c>
      <c r="AL75" s="119"/>
      <c r="AM75" s="126" t="s">
        <v>17</v>
      </c>
      <c r="AN75" s="126" t="s">
        <v>17</v>
      </c>
      <c r="AO75" s="126" t="s">
        <v>17</v>
      </c>
      <c r="AP75" s="119"/>
      <c r="AQ75" s="126" t="s">
        <v>17</v>
      </c>
      <c r="AR75" s="126" t="s">
        <v>17</v>
      </c>
      <c r="AS75" s="126" t="s">
        <v>17</v>
      </c>
      <c r="AT75" s="119"/>
      <c r="AU75" s="126">
        <f t="shared" si="29"/>
        <v>4.3076923076923075</v>
      </c>
      <c r="AV75" s="126">
        <f t="shared" si="30"/>
        <v>8.6206896551724146</v>
      </c>
      <c r="AW75" s="126">
        <f t="shared" si="31"/>
        <v>1.9138755980861244</v>
      </c>
      <c r="AX75" s="119"/>
      <c r="AY75" s="126">
        <f t="shared" si="32"/>
        <v>13.661202185792352</v>
      </c>
      <c r="AZ75" s="126">
        <f t="shared" si="33"/>
        <v>16.666666666666664</v>
      </c>
      <c r="BA75" s="126">
        <f t="shared" si="34"/>
        <v>11.965811965811966</v>
      </c>
      <c r="BB75" s="119"/>
      <c r="BC75" s="126">
        <f t="shared" si="35"/>
        <v>3.0456852791878175</v>
      </c>
      <c r="BD75" s="126">
        <f t="shared" si="36"/>
        <v>2.8169014084507045</v>
      </c>
      <c r="BE75" s="126">
        <f t="shared" si="37"/>
        <v>3.1746031746031744</v>
      </c>
    </row>
    <row r="76" spans="1:57" ht="15" customHeight="1" x14ac:dyDescent="0.2">
      <c r="A76" s="207" t="s">
        <v>97</v>
      </c>
      <c r="B76" s="272">
        <v>7</v>
      </c>
      <c r="C76" s="272">
        <v>2</v>
      </c>
      <c r="D76" s="272">
        <v>5</v>
      </c>
      <c r="E76" s="272"/>
      <c r="F76" s="231" t="s">
        <v>61</v>
      </c>
      <c r="G76" s="231" t="s">
        <v>61</v>
      </c>
      <c r="H76" s="231" t="s">
        <v>61</v>
      </c>
      <c r="I76" s="231"/>
      <c r="J76" s="231" t="s">
        <v>61</v>
      </c>
      <c r="K76" s="231" t="s">
        <v>61</v>
      </c>
      <c r="L76" s="231" t="s">
        <v>61</v>
      </c>
      <c r="M76" s="231"/>
      <c r="N76" s="231" t="s">
        <v>61</v>
      </c>
      <c r="O76" s="231" t="s">
        <v>61</v>
      </c>
      <c r="P76" s="231" t="s">
        <v>61</v>
      </c>
      <c r="Q76" s="272"/>
      <c r="R76" s="272">
        <v>3</v>
      </c>
      <c r="S76" s="272">
        <v>2</v>
      </c>
      <c r="T76" s="272">
        <v>1</v>
      </c>
      <c r="U76" s="272"/>
      <c r="V76" s="272">
        <v>1</v>
      </c>
      <c r="W76" s="272">
        <v>0</v>
      </c>
      <c r="X76" s="272">
        <v>1</v>
      </c>
      <c r="Y76" s="272"/>
      <c r="Z76" s="272">
        <v>3</v>
      </c>
      <c r="AA76" s="272">
        <v>0</v>
      </c>
      <c r="AB76" s="272">
        <v>3</v>
      </c>
      <c r="AD76" s="207" t="s">
        <v>97</v>
      </c>
      <c r="AE76" s="126">
        <f t="shared" si="26"/>
        <v>2.3333333333333335</v>
      </c>
      <c r="AF76" s="126">
        <f t="shared" si="27"/>
        <v>1.6949152542372881</v>
      </c>
      <c r="AG76" s="126">
        <f t="shared" si="28"/>
        <v>2.7472527472527473</v>
      </c>
      <c r="AH76" s="119"/>
      <c r="AI76" s="126" t="s">
        <v>17</v>
      </c>
      <c r="AJ76" s="126" t="s">
        <v>17</v>
      </c>
      <c r="AK76" s="126" t="s">
        <v>17</v>
      </c>
      <c r="AL76" s="119"/>
      <c r="AM76" s="126" t="s">
        <v>17</v>
      </c>
      <c r="AN76" s="126" t="s">
        <v>17</v>
      </c>
      <c r="AO76" s="126" t="s">
        <v>17</v>
      </c>
      <c r="AP76" s="119"/>
      <c r="AQ76" s="126" t="s">
        <v>17</v>
      </c>
      <c r="AR76" s="126" t="s">
        <v>17</v>
      </c>
      <c r="AS76" s="126" t="s">
        <v>17</v>
      </c>
      <c r="AT76" s="119"/>
      <c r="AU76" s="126">
        <f t="shared" si="29"/>
        <v>1.89873417721519</v>
      </c>
      <c r="AV76" s="126">
        <f t="shared" si="30"/>
        <v>3.3333333333333335</v>
      </c>
      <c r="AW76" s="126">
        <f t="shared" si="31"/>
        <v>1.0204081632653061</v>
      </c>
      <c r="AX76" s="119"/>
      <c r="AY76" s="126">
        <f t="shared" si="32"/>
        <v>1.2987012987012987</v>
      </c>
      <c r="AZ76" s="126">
        <f t="shared" si="33"/>
        <v>0</v>
      </c>
      <c r="BA76" s="126">
        <f t="shared" si="34"/>
        <v>2.2222222222222223</v>
      </c>
      <c r="BB76" s="119"/>
      <c r="BC76" s="126">
        <f t="shared" si="35"/>
        <v>4.6153846153846159</v>
      </c>
      <c r="BD76" s="126">
        <f t="shared" si="36"/>
        <v>0</v>
      </c>
      <c r="BE76" s="126">
        <f t="shared" si="37"/>
        <v>7.6923076923076925</v>
      </c>
    </row>
    <row r="77" spans="1:57" ht="15" customHeight="1" x14ac:dyDescent="0.2">
      <c r="A77" s="207" t="s">
        <v>98</v>
      </c>
      <c r="B77" s="272">
        <v>11</v>
      </c>
      <c r="C77" s="272">
        <v>5</v>
      </c>
      <c r="D77" s="272">
        <v>6</v>
      </c>
      <c r="E77" s="272"/>
      <c r="F77" s="231" t="s">
        <v>61</v>
      </c>
      <c r="G77" s="231" t="s">
        <v>61</v>
      </c>
      <c r="H77" s="231" t="s">
        <v>61</v>
      </c>
      <c r="I77" s="231"/>
      <c r="J77" s="231" t="s">
        <v>61</v>
      </c>
      <c r="K77" s="231" t="s">
        <v>61</v>
      </c>
      <c r="L77" s="231" t="s">
        <v>61</v>
      </c>
      <c r="M77" s="231"/>
      <c r="N77" s="231" t="s">
        <v>61</v>
      </c>
      <c r="O77" s="231" t="s">
        <v>61</v>
      </c>
      <c r="P77" s="231" t="s">
        <v>61</v>
      </c>
      <c r="Q77" s="272"/>
      <c r="R77" s="272">
        <v>4</v>
      </c>
      <c r="S77" s="272">
        <v>3</v>
      </c>
      <c r="T77" s="272">
        <v>1</v>
      </c>
      <c r="U77" s="272"/>
      <c r="V77" s="272">
        <v>6</v>
      </c>
      <c r="W77" s="272">
        <v>1</v>
      </c>
      <c r="X77" s="272">
        <v>5</v>
      </c>
      <c r="Y77" s="272"/>
      <c r="Z77" s="272">
        <v>1</v>
      </c>
      <c r="AA77" s="272">
        <v>1</v>
      </c>
      <c r="AB77" s="272">
        <v>0</v>
      </c>
      <c r="AD77" s="207" t="s">
        <v>98</v>
      </c>
      <c r="AE77" s="126">
        <f t="shared" si="26"/>
        <v>3.5143769968051117</v>
      </c>
      <c r="AF77" s="126">
        <f t="shared" si="27"/>
        <v>3.5460992907801421</v>
      </c>
      <c r="AG77" s="126">
        <f t="shared" si="28"/>
        <v>3.4883720930232558</v>
      </c>
      <c r="AH77" s="119"/>
      <c r="AI77" s="126" t="s">
        <v>17</v>
      </c>
      <c r="AJ77" s="126" t="s">
        <v>17</v>
      </c>
      <c r="AK77" s="126" t="s">
        <v>17</v>
      </c>
      <c r="AL77" s="119"/>
      <c r="AM77" s="126" t="s">
        <v>17</v>
      </c>
      <c r="AN77" s="126" t="s">
        <v>17</v>
      </c>
      <c r="AO77" s="126" t="s">
        <v>17</v>
      </c>
      <c r="AP77" s="119"/>
      <c r="AQ77" s="126" t="s">
        <v>17</v>
      </c>
      <c r="AR77" s="126" t="s">
        <v>17</v>
      </c>
      <c r="AS77" s="126" t="s">
        <v>17</v>
      </c>
      <c r="AT77" s="119"/>
      <c r="AU77" s="126">
        <f t="shared" si="29"/>
        <v>2.9411764705882351</v>
      </c>
      <c r="AV77" s="126">
        <f t="shared" si="30"/>
        <v>4.7619047619047619</v>
      </c>
      <c r="AW77" s="126">
        <f t="shared" si="31"/>
        <v>1.3698630136986301</v>
      </c>
      <c r="AX77" s="119"/>
      <c r="AY77" s="126">
        <f t="shared" si="32"/>
        <v>4.9586776859504136</v>
      </c>
      <c r="AZ77" s="126">
        <f t="shared" si="33"/>
        <v>1.8518518518518516</v>
      </c>
      <c r="BA77" s="126">
        <f t="shared" si="34"/>
        <v>7.4626865671641784</v>
      </c>
      <c r="BB77" s="119"/>
      <c r="BC77" s="126">
        <f t="shared" si="35"/>
        <v>1.7857142857142856</v>
      </c>
      <c r="BD77" s="126">
        <f t="shared" si="36"/>
        <v>4.1666666666666661</v>
      </c>
      <c r="BE77" s="126">
        <f t="shared" si="37"/>
        <v>0</v>
      </c>
    </row>
    <row r="78" spans="1:57" ht="15" customHeight="1" x14ac:dyDescent="0.2">
      <c r="A78" s="207" t="s">
        <v>99</v>
      </c>
      <c r="B78" s="272">
        <v>16</v>
      </c>
      <c r="C78" s="272">
        <v>9</v>
      </c>
      <c r="D78" s="272">
        <v>7</v>
      </c>
      <c r="E78" s="272"/>
      <c r="F78" s="231" t="s">
        <v>61</v>
      </c>
      <c r="G78" s="231" t="s">
        <v>61</v>
      </c>
      <c r="H78" s="231" t="s">
        <v>61</v>
      </c>
      <c r="I78" s="231"/>
      <c r="J78" s="231" t="s">
        <v>61</v>
      </c>
      <c r="K78" s="231" t="s">
        <v>61</v>
      </c>
      <c r="L78" s="231" t="s">
        <v>61</v>
      </c>
      <c r="M78" s="231"/>
      <c r="N78" s="231" t="s">
        <v>61</v>
      </c>
      <c r="O78" s="231" t="s">
        <v>61</v>
      </c>
      <c r="P78" s="231" t="s">
        <v>61</v>
      </c>
      <c r="Q78" s="272"/>
      <c r="R78" s="272">
        <v>9</v>
      </c>
      <c r="S78" s="272">
        <v>5</v>
      </c>
      <c r="T78" s="272">
        <v>4</v>
      </c>
      <c r="U78" s="272"/>
      <c r="V78" s="272">
        <v>0</v>
      </c>
      <c r="W78" s="272">
        <v>0</v>
      </c>
      <c r="X78" s="272">
        <v>0</v>
      </c>
      <c r="Y78" s="272"/>
      <c r="Z78" s="272">
        <v>7</v>
      </c>
      <c r="AA78" s="272">
        <v>4</v>
      </c>
      <c r="AB78" s="272">
        <v>3</v>
      </c>
      <c r="AD78" s="207" t="s">
        <v>99</v>
      </c>
      <c r="AE78" s="126">
        <f t="shared" si="26"/>
        <v>3.3264033264033266</v>
      </c>
      <c r="AF78" s="126">
        <f t="shared" si="27"/>
        <v>6.1224489795918364</v>
      </c>
      <c r="AG78" s="126">
        <f t="shared" si="28"/>
        <v>2.0958083832335328</v>
      </c>
      <c r="AH78" s="119"/>
      <c r="AI78" s="126" t="s">
        <v>17</v>
      </c>
      <c r="AJ78" s="126" t="s">
        <v>17</v>
      </c>
      <c r="AK78" s="126" t="s">
        <v>17</v>
      </c>
      <c r="AL78" s="119"/>
      <c r="AM78" s="126" t="s">
        <v>17</v>
      </c>
      <c r="AN78" s="126" t="s">
        <v>17</v>
      </c>
      <c r="AO78" s="126" t="s">
        <v>17</v>
      </c>
      <c r="AP78" s="119"/>
      <c r="AQ78" s="126" t="s">
        <v>17</v>
      </c>
      <c r="AR78" s="126" t="s">
        <v>17</v>
      </c>
      <c r="AS78" s="126" t="s">
        <v>17</v>
      </c>
      <c r="AT78" s="119"/>
      <c r="AU78" s="126">
        <f t="shared" si="29"/>
        <v>3.4351145038167941</v>
      </c>
      <c r="AV78" s="126">
        <f t="shared" si="30"/>
        <v>6.4935064935064926</v>
      </c>
      <c r="AW78" s="126">
        <f t="shared" si="31"/>
        <v>2.1621621621621623</v>
      </c>
      <c r="AX78" s="119"/>
      <c r="AY78" s="126">
        <f t="shared" si="32"/>
        <v>0</v>
      </c>
      <c r="AZ78" s="126">
        <f t="shared" si="33"/>
        <v>0</v>
      </c>
      <c r="BA78" s="126">
        <f t="shared" si="34"/>
        <v>0</v>
      </c>
      <c r="BB78" s="119"/>
      <c r="BC78" s="126">
        <f t="shared" si="35"/>
        <v>6.9306930693069315</v>
      </c>
      <c r="BD78" s="126">
        <f t="shared" si="36"/>
        <v>12.121212121212121</v>
      </c>
      <c r="BE78" s="126">
        <f t="shared" si="37"/>
        <v>4.4117647058823533</v>
      </c>
    </row>
    <row r="79" spans="1:57" ht="15" customHeight="1" x14ac:dyDescent="0.2">
      <c r="A79" s="207" t="s">
        <v>100</v>
      </c>
      <c r="B79" s="272">
        <v>24</v>
      </c>
      <c r="C79" s="272">
        <v>13</v>
      </c>
      <c r="D79" s="272">
        <v>11</v>
      </c>
      <c r="E79" s="272"/>
      <c r="F79" s="231" t="s">
        <v>61</v>
      </c>
      <c r="G79" s="231" t="s">
        <v>61</v>
      </c>
      <c r="H79" s="231" t="s">
        <v>61</v>
      </c>
      <c r="I79" s="231"/>
      <c r="J79" s="231" t="s">
        <v>61</v>
      </c>
      <c r="K79" s="231" t="s">
        <v>61</v>
      </c>
      <c r="L79" s="231" t="s">
        <v>61</v>
      </c>
      <c r="M79" s="231"/>
      <c r="N79" s="231" t="s">
        <v>61</v>
      </c>
      <c r="O79" s="231" t="s">
        <v>61</v>
      </c>
      <c r="P79" s="231" t="s">
        <v>61</v>
      </c>
      <c r="Q79" s="272"/>
      <c r="R79" s="272">
        <v>10</v>
      </c>
      <c r="S79" s="272">
        <v>7</v>
      </c>
      <c r="T79" s="272">
        <v>3</v>
      </c>
      <c r="U79" s="272"/>
      <c r="V79" s="272">
        <v>12</v>
      </c>
      <c r="W79" s="272">
        <v>5</v>
      </c>
      <c r="X79" s="272">
        <v>7</v>
      </c>
      <c r="Y79" s="272"/>
      <c r="Z79" s="272">
        <v>2</v>
      </c>
      <c r="AA79" s="272">
        <v>1</v>
      </c>
      <c r="AB79" s="272">
        <v>1</v>
      </c>
      <c r="AD79" s="207" t="s">
        <v>100</v>
      </c>
      <c r="AE79" s="126">
        <f t="shared" si="26"/>
        <v>6.5217391304347823</v>
      </c>
      <c r="AF79" s="126">
        <f t="shared" si="27"/>
        <v>9.1549295774647899</v>
      </c>
      <c r="AG79" s="126">
        <f t="shared" si="28"/>
        <v>4.8672566371681416</v>
      </c>
      <c r="AH79" s="119"/>
      <c r="AI79" s="126" t="s">
        <v>17</v>
      </c>
      <c r="AJ79" s="126" t="s">
        <v>17</v>
      </c>
      <c r="AK79" s="126" t="s">
        <v>17</v>
      </c>
      <c r="AL79" s="119"/>
      <c r="AM79" s="126" t="s">
        <v>17</v>
      </c>
      <c r="AN79" s="126" t="s">
        <v>17</v>
      </c>
      <c r="AO79" s="126" t="s">
        <v>17</v>
      </c>
      <c r="AP79" s="119"/>
      <c r="AQ79" s="126" t="s">
        <v>17</v>
      </c>
      <c r="AR79" s="126" t="s">
        <v>17</v>
      </c>
      <c r="AS79" s="126" t="s">
        <v>17</v>
      </c>
      <c r="AT79" s="119"/>
      <c r="AU79" s="126">
        <f t="shared" si="29"/>
        <v>5.8823529411764701</v>
      </c>
      <c r="AV79" s="126">
        <f t="shared" si="30"/>
        <v>10</v>
      </c>
      <c r="AW79" s="126">
        <f t="shared" si="31"/>
        <v>3</v>
      </c>
      <c r="AX79" s="119"/>
      <c r="AY79" s="126">
        <f t="shared" si="32"/>
        <v>11.428571428571429</v>
      </c>
      <c r="AZ79" s="126">
        <f t="shared" si="33"/>
        <v>11.904761904761903</v>
      </c>
      <c r="BA79" s="126">
        <f t="shared" si="34"/>
        <v>11.111111111111111</v>
      </c>
      <c r="BB79" s="119"/>
      <c r="BC79" s="126">
        <f t="shared" si="35"/>
        <v>2.1505376344086025</v>
      </c>
      <c r="BD79" s="126">
        <f t="shared" si="36"/>
        <v>3.3333333333333335</v>
      </c>
      <c r="BE79" s="126">
        <f t="shared" si="37"/>
        <v>1.5873015873015872</v>
      </c>
    </row>
    <row r="80" spans="1:57" ht="15" customHeight="1" x14ac:dyDescent="0.2">
      <c r="A80" s="207" t="s">
        <v>101</v>
      </c>
      <c r="B80" s="272">
        <v>6</v>
      </c>
      <c r="C80" s="272">
        <v>4</v>
      </c>
      <c r="D80" s="272">
        <v>2</v>
      </c>
      <c r="E80" s="272"/>
      <c r="F80" s="231" t="s">
        <v>61</v>
      </c>
      <c r="G80" s="231" t="s">
        <v>61</v>
      </c>
      <c r="H80" s="231" t="s">
        <v>61</v>
      </c>
      <c r="I80" s="231"/>
      <c r="J80" s="231" t="s">
        <v>61</v>
      </c>
      <c r="K80" s="231" t="s">
        <v>61</v>
      </c>
      <c r="L80" s="231" t="s">
        <v>61</v>
      </c>
      <c r="M80" s="231"/>
      <c r="N80" s="231" t="s">
        <v>61</v>
      </c>
      <c r="O80" s="231" t="s">
        <v>61</v>
      </c>
      <c r="P80" s="231" t="s">
        <v>61</v>
      </c>
      <c r="Q80" s="272"/>
      <c r="R80" s="272">
        <v>4</v>
      </c>
      <c r="S80" s="272">
        <v>3</v>
      </c>
      <c r="T80" s="272">
        <v>1</v>
      </c>
      <c r="U80" s="272"/>
      <c r="V80" s="272">
        <v>0</v>
      </c>
      <c r="W80" s="272">
        <v>0</v>
      </c>
      <c r="X80" s="272">
        <v>0</v>
      </c>
      <c r="Y80" s="272"/>
      <c r="Z80" s="272">
        <v>2</v>
      </c>
      <c r="AA80" s="272">
        <v>1</v>
      </c>
      <c r="AB80" s="272">
        <v>1</v>
      </c>
      <c r="AD80" s="207" t="s">
        <v>101</v>
      </c>
      <c r="AE80" s="126">
        <f t="shared" si="26"/>
        <v>1.0238907849829351</v>
      </c>
      <c r="AF80" s="126">
        <f t="shared" si="27"/>
        <v>1.809954751131222</v>
      </c>
      <c r="AG80" s="126">
        <f t="shared" si="28"/>
        <v>0.54794520547945202</v>
      </c>
      <c r="AH80" s="119"/>
      <c r="AI80" s="126" t="s">
        <v>17</v>
      </c>
      <c r="AJ80" s="126" t="s">
        <v>17</v>
      </c>
      <c r="AK80" s="126" t="s">
        <v>17</v>
      </c>
      <c r="AL80" s="119"/>
      <c r="AM80" s="126" t="s">
        <v>17</v>
      </c>
      <c r="AN80" s="126" t="s">
        <v>17</v>
      </c>
      <c r="AO80" s="126" t="s">
        <v>17</v>
      </c>
      <c r="AP80" s="119"/>
      <c r="AQ80" s="126" t="s">
        <v>17</v>
      </c>
      <c r="AR80" s="126" t="s">
        <v>17</v>
      </c>
      <c r="AS80" s="126" t="s">
        <v>17</v>
      </c>
      <c r="AT80" s="119"/>
      <c r="AU80" s="126">
        <f t="shared" si="29"/>
        <v>1.7391304347826086</v>
      </c>
      <c r="AV80" s="126">
        <f t="shared" si="30"/>
        <v>2.6785714285714284</v>
      </c>
      <c r="AW80" s="126">
        <f t="shared" si="31"/>
        <v>0.84745762711864403</v>
      </c>
      <c r="AX80" s="119"/>
      <c r="AY80" s="126">
        <f t="shared" si="32"/>
        <v>0</v>
      </c>
      <c r="AZ80" s="126">
        <f t="shared" si="33"/>
        <v>0</v>
      </c>
      <c r="BA80" s="126">
        <f t="shared" si="34"/>
        <v>0</v>
      </c>
      <c r="BB80" s="119"/>
      <c r="BC80" s="126">
        <f t="shared" si="35"/>
        <v>1.3157894736842104</v>
      </c>
      <c r="BD80" s="126">
        <f t="shared" si="36"/>
        <v>2.8571428571428572</v>
      </c>
      <c r="BE80" s="126">
        <f t="shared" si="37"/>
        <v>0.85470085470085477</v>
      </c>
    </row>
    <row r="81" spans="1:62" ht="15" customHeight="1" x14ac:dyDescent="0.2">
      <c r="A81" s="208" t="s">
        <v>102</v>
      </c>
      <c r="B81" s="272">
        <v>34</v>
      </c>
      <c r="C81" s="272">
        <v>13</v>
      </c>
      <c r="D81" s="272">
        <v>21</v>
      </c>
      <c r="E81" s="272"/>
      <c r="F81" s="231" t="s">
        <v>61</v>
      </c>
      <c r="G81" s="231" t="s">
        <v>61</v>
      </c>
      <c r="H81" s="231" t="s">
        <v>61</v>
      </c>
      <c r="I81" s="231"/>
      <c r="J81" s="231" t="s">
        <v>61</v>
      </c>
      <c r="K81" s="231" t="s">
        <v>61</v>
      </c>
      <c r="L81" s="231" t="s">
        <v>61</v>
      </c>
      <c r="M81" s="231"/>
      <c r="N81" s="231" t="s">
        <v>61</v>
      </c>
      <c r="O81" s="231" t="s">
        <v>61</v>
      </c>
      <c r="P81" s="231" t="s">
        <v>61</v>
      </c>
      <c r="Q81" s="272"/>
      <c r="R81" s="272">
        <v>23</v>
      </c>
      <c r="S81" s="272">
        <v>10</v>
      </c>
      <c r="T81" s="272">
        <v>13</v>
      </c>
      <c r="U81" s="272"/>
      <c r="V81" s="272">
        <v>6</v>
      </c>
      <c r="W81" s="272">
        <v>3</v>
      </c>
      <c r="X81" s="272">
        <v>3</v>
      </c>
      <c r="Y81" s="272"/>
      <c r="Z81" s="272">
        <v>5</v>
      </c>
      <c r="AA81" s="272">
        <v>0</v>
      </c>
      <c r="AB81" s="272">
        <v>5</v>
      </c>
      <c r="AC81" s="166"/>
      <c r="AD81" s="208" t="s">
        <v>102</v>
      </c>
      <c r="AE81" s="126">
        <f t="shared" si="26"/>
        <v>17</v>
      </c>
      <c r="AF81" s="126">
        <f t="shared" si="27"/>
        <v>22.033898305084744</v>
      </c>
      <c r="AG81" s="126">
        <f t="shared" si="28"/>
        <v>14.893617021276595</v>
      </c>
      <c r="AH81" s="119"/>
      <c r="AI81" s="126" t="s">
        <v>17</v>
      </c>
      <c r="AJ81" s="126" t="s">
        <v>17</v>
      </c>
      <c r="AK81" s="126" t="s">
        <v>17</v>
      </c>
      <c r="AL81" s="119"/>
      <c r="AM81" s="126" t="s">
        <v>17</v>
      </c>
      <c r="AN81" s="126" t="s">
        <v>17</v>
      </c>
      <c r="AO81" s="126" t="s">
        <v>17</v>
      </c>
      <c r="AP81" s="119"/>
      <c r="AQ81" s="126" t="s">
        <v>17</v>
      </c>
      <c r="AR81" s="126" t="s">
        <v>17</v>
      </c>
      <c r="AS81" s="126" t="s">
        <v>17</v>
      </c>
      <c r="AT81" s="119"/>
      <c r="AU81" s="126">
        <f t="shared" si="29"/>
        <v>20.175438596491226</v>
      </c>
      <c r="AV81" s="126">
        <f t="shared" si="30"/>
        <v>28.571428571428569</v>
      </c>
      <c r="AW81" s="126">
        <f t="shared" si="31"/>
        <v>16.455696202531644</v>
      </c>
      <c r="AX81" s="119"/>
      <c r="AY81" s="126">
        <f t="shared" si="32"/>
        <v>12.5</v>
      </c>
      <c r="AZ81" s="126">
        <f t="shared" si="33"/>
        <v>20</v>
      </c>
      <c r="BA81" s="126">
        <f t="shared" si="34"/>
        <v>9.0909090909090917</v>
      </c>
      <c r="BB81" s="119"/>
      <c r="BC81" s="126">
        <f t="shared" si="35"/>
        <v>13.157894736842104</v>
      </c>
      <c r="BD81" s="126">
        <f t="shared" si="36"/>
        <v>0</v>
      </c>
      <c r="BE81" s="126">
        <f t="shared" si="37"/>
        <v>17.241379310344829</v>
      </c>
    </row>
    <row r="82" spans="1:62" ht="15" customHeight="1" x14ac:dyDescent="0.2">
      <c r="A82" s="208" t="s">
        <v>103</v>
      </c>
      <c r="B82" s="272">
        <v>79</v>
      </c>
      <c r="C82" s="272">
        <v>35</v>
      </c>
      <c r="D82" s="272">
        <v>44</v>
      </c>
      <c r="E82" s="272"/>
      <c r="F82" s="231" t="s">
        <v>61</v>
      </c>
      <c r="G82" s="231" t="s">
        <v>61</v>
      </c>
      <c r="H82" s="231" t="s">
        <v>61</v>
      </c>
      <c r="I82" s="231"/>
      <c r="J82" s="231" t="s">
        <v>61</v>
      </c>
      <c r="K82" s="231" t="s">
        <v>61</v>
      </c>
      <c r="L82" s="231" t="s">
        <v>61</v>
      </c>
      <c r="M82" s="231"/>
      <c r="N82" s="231" t="s">
        <v>61</v>
      </c>
      <c r="O82" s="231" t="s">
        <v>61</v>
      </c>
      <c r="P82" s="231" t="s">
        <v>61</v>
      </c>
      <c r="Q82" s="272"/>
      <c r="R82" s="272">
        <v>38</v>
      </c>
      <c r="S82" s="272">
        <v>20</v>
      </c>
      <c r="T82" s="272">
        <v>18</v>
      </c>
      <c r="U82" s="272"/>
      <c r="V82" s="272">
        <v>23</v>
      </c>
      <c r="W82" s="272">
        <v>12</v>
      </c>
      <c r="X82" s="272">
        <v>11</v>
      </c>
      <c r="Y82" s="272"/>
      <c r="Z82" s="272">
        <v>18</v>
      </c>
      <c r="AA82" s="272">
        <v>3</v>
      </c>
      <c r="AB82" s="272">
        <v>15</v>
      </c>
      <c r="AC82" s="166"/>
      <c r="AD82" s="208" t="s">
        <v>103</v>
      </c>
      <c r="AE82" s="126">
        <f t="shared" si="26"/>
        <v>11.808669656203289</v>
      </c>
      <c r="AF82" s="126">
        <f t="shared" si="27"/>
        <v>17.948717948717949</v>
      </c>
      <c r="AG82" s="126">
        <f t="shared" si="28"/>
        <v>9.2827004219409286</v>
      </c>
      <c r="AH82" s="119"/>
      <c r="AI82" s="126" t="s">
        <v>17</v>
      </c>
      <c r="AJ82" s="126" t="s">
        <v>17</v>
      </c>
      <c r="AK82" s="126" t="s">
        <v>17</v>
      </c>
      <c r="AL82" s="119"/>
      <c r="AM82" s="126" t="s">
        <v>17</v>
      </c>
      <c r="AN82" s="126" t="s">
        <v>17</v>
      </c>
      <c r="AO82" s="126" t="s">
        <v>17</v>
      </c>
      <c r="AP82" s="119"/>
      <c r="AQ82" s="126" t="s">
        <v>17</v>
      </c>
      <c r="AR82" s="126" t="s">
        <v>17</v>
      </c>
      <c r="AS82" s="126" t="s">
        <v>17</v>
      </c>
      <c r="AT82" s="119"/>
      <c r="AU82" s="126">
        <f t="shared" si="29"/>
        <v>12.624584717607974</v>
      </c>
      <c r="AV82" s="126">
        <f t="shared" si="30"/>
        <v>22.988505747126435</v>
      </c>
      <c r="AW82" s="126">
        <f t="shared" si="31"/>
        <v>8.4112149532710276</v>
      </c>
      <c r="AX82" s="119"/>
      <c r="AY82" s="126">
        <f t="shared" si="32"/>
        <v>11.5</v>
      </c>
      <c r="AZ82" s="126">
        <f t="shared" si="33"/>
        <v>22.641509433962266</v>
      </c>
      <c r="BA82" s="126">
        <f t="shared" si="34"/>
        <v>7.4829931972789119</v>
      </c>
      <c r="BB82" s="119"/>
      <c r="BC82" s="126">
        <f t="shared" si="35"/>
        <v>10.714285714285714</v>
      </c>
      <c r="BD82" s="126">
        <f t="shared" si="36"/>
        <v>5.4545454545454541</v>
      </c>
      <c r="BE82" s="126">
        <f t="shared" si="37"/>
        <v>13.274336283185843</v>
      </c>
    </row>
    <row r="83" spans="1:62" ht="15" customHeight="1" thickBot="1" x14ac:dyDescent="0.25">
      <c r="A83" s="209" t="s">
        <v>104</v>
      </c>
      <c r="B83" s="272">
        <v>20</v>
      </c>
      <c r="C83" s="272">
        <v>9</v>
      </c>
      <c r="D83" s="272">
        <v>11</v>
      </c>
      <c r="E83" s="272"/>
      <c r="F83" s="231" t="s">
        <v>61</v>
      </c>
      <c r="G83" s="231" t="s">
        <v>61</v>
      </c>
      <c r="H83" s="231" t="s">
        <v>61</v>
      </c>
      <c r="I83" s="231"/>
      <c r="J83" s="231" t="s">
        <v>61</v>
      </c>
      <c r="K83" s="231" t="s">
        <v>61</v>
      </c>
      <c r="L83" s="231" t="s">
        <v>61</v>
      </c>
      <c r="M83" s="231"/>
      <c r="N83" s="231" t="s">
        <v>61</v>
      </c>
      <c r="O83" s="231" t="s">
        <v>61</v>
      </c>
      <c r="P83" s="231" t="s">
        <v>61</v>
      </c>
      <c r="Q83" s="272"/>
      <c r="R83" s="272">
        <v>15</v>
      </c>
      <c r="S83" s="272">
        <v>5</v>
      </c>
      <c r="T83" s="272">
        <v>10</v>
      </c>
      <c r="U83" s="272"/>
      <c r="V83" s="272">
        <v>3</v>
      </c>
      <c r="W83" s="272">
        <v>2</v>
      </c>
      <c r="X83" s="272">
        <v>1</v>
      </c>
      <c r="Y83" s="272"/>
      <c r="Z83" s="272">
        <v>2</v>
      </c>
      <c r="AA83" s="272">
        <v>2</v>
      </c>
      <c r="AB83" s="272">
        <v>0</v>
      </c>
      <c r="AD83" s="209" t="s">
        <v>104</v>
      </c>
      <c r="AE83" s="126">
        <f t="shared" si="26"/>
        <v>13.888888888888889</v>
      </c>
      <c r="AF83" s="126">
        <f t="shared" si="27"/>
        <v>21.951219512195124</v>
      </c>
      <c r="AG83" s="126">
        <f t="shared" si="28"/>
        <v>10.679611650485436</v>
      </c>
      <c r="AH83" s="121"/>
      <c r="AI83" s="132" t="s">
        <v>17</v>
      </c>
      <c r="AJ83" s="132" t="s">
        <v>17</v>
      </c>
      <c r="AK83" s="132" t="s">
        <v>17</v>
      </c>
      <c r="AL83" s="121"/>
      <c r="AM83" s="132" t="s">
        <v>17</v>
      </c>
      <c r="AN83" s="132" t="s">
        <v>17</v>
      </c>
      <c r="AO83" s="132" t="s">
        <v>17</v>
      </c>
      <c r="AP83" s="121"/>
      <c r="AQ83" s="132" t="s">
        <v>17</v>
      </c>
      <c r="AR83" s="132" t="s">
        <v>17</v>
      </c>
      <c r="AS83" s="132" t="s">
        <v>17</v>
      </c>
      <c r="AT83" s="121"/>
      <c r="AU83" s="126">
        <f t="shared" si="29"/>
        <v>24.590163934426229</v>
      </c>
      <c r="AV83" s="126">
        <f t="shared" si="30"/>
        <v>26.315789473684209</v>
      </c>
      <c r="AW83" s="126">
        <f t="shared" si="31"/>
        <v>23.809523809523807</v>
      </c>
      <c r="AX83" s="121"/>
      <c r="AY83" s="126">
        <f t="shared" si="32"/>
        <v>6.9767441860465116</v>
      </c>
      <c r="AZ83" s="126">
        <f t="shared" si="33"/>
        <v>22.222222222222221</v>
      </c>
      <c r="BA83" s="126">
        <f t="shared" si="34"/>
        <v>2.9411764705882351</v>
      </c>
      <c r="BB83" s="121"/>
      <c r="BC83" s="126">
        <f t="shared" si="35"/>
        <v>5</v>
      </c>
      <c r="BD83" s="126">
        <f t="shared" si="36"/>
        <v>15.384615384615385</v>
      </c>
      <c r="BE83" s="126">
        <f t="shared" si="37"/>
        <v>0</v>
      </c>
    </row>
    <row r="84" spans="1:62" s="102" customFormat="1" ht="15" customHeight="1" x14ac:dyDescent="0.2">
      <c r="A84" s="317" t="s">
        <v>256</v>
      </c>
      <c r="B84" s="317"/>
      <c r="C84" s="317"/>
      <c r="D84" s="317"/>
      <c r="E84" s="317"/>
      <c r="F84" s="317"/>
      <c r="G84" s="317"/>
      <c r="H84" s="317"/>
      <c r="I84" s="317"/>
      <c r="J84" s="317"/>
      <c r="K84" s="317"/>
      <c r="L84" s="317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  <c r="AA84" s="317"/>
      <c r="AB84" s="317"/>
      <c r="AD84" s="317" t="s">
        <v>256</v>
      </c>
      <c r="AE84" s="317"/>
      <c r="AF84" s="317"/>
      <c r="AG84" s="317"/>
      <c r="AH84" s="317"/>
      <c r="AI84" s="317"/>
      <c r="AJ84" s="317"/>
      <c r="AK84" s="317"/>
      <c r="AL84" s="317"/>
      <c r="AM84" s="317"/>
      <c r="AN84" s="317"/>
      <c r="AO84" s="317"/>
      <c r="AP84" s="317"/>
      <c r="AQ84" s="317"/>
      <c r="AR84" s="317"/>
      <c r="AS84" s="317"/>
      <c r="AT84" s="317"/>
      <c r="AU84" s="317"/>
      <c r="AV84" s="317"/>
      <c r="AW84" s="317"/>
      <c r="AX84" s="317"/>
      <c r="AY84" s="317"/>
      <c r="AZ84" s="317"/>
      <c r="BA84" s="317"/>
      <c r="BB84" s="317"/>
      <c r="BC84" s="317"/>
      <c r="BD84" s="317"/>
      <c r="BE84" s="317"/>
      <c r="BF84" s="96"/>
      <c r="BG84" s="96"/>
      <c r="BH84" s="96"/>
      <c r="BI84" s="96"/>
      <c r="BJ84" s="96"/>
    </row>
    <row r="85" spans="1:62" s="102" customFormat="1" ht="15" customHeight="1" x14ac:dyDescent="0.2">
      <c r="A85" s="318" t="s">
        <v>242</v>
      </c>
      <c r="B85" s="318"/>
      <c r="C85" s="318"/>
      <c r="D85" s="318"/>
      <c r="E85" s="318"/>
      <c r="F85" s="318"/>
      <c r="G85" s="318"/>
      <c r="H85" s="318"/>
      <c r="I85" s="318"/>
      <c r="J85" s="318"/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8"/>
      <c r="Y85" s="318"/>
      <c r="Z85" s="318"/>
      <c r="AA85" s="318"/>
      <c r="AB85" s="318"/>
      <c r="AD85" s="318" t="s">
        <v>242</v>
      </c>
      <c r="AE85" s="318"/>
      <c r="AF85" s="318"/>
      <c r="AG85" s="318"/>
      <c r="AH85" s="318"/>
      <c r="AI85" s="318"/>
      <c r="AJ85" s="318"/>
      <c r="AK85" s="318"/>
      <c r="AL85" s="318"/>
      <c r="AM85" s="318"/>
      <c r="AN85" s="318"/>
      <c r="AO85" s="318"/>
      <c r="AP85" s="318"/>
      <c r="AQ85" s="318"/>
      <c r="AR85" s="318"/>
      <c r="AS85" s="318"/>
      <c r="AT85" s="318"/>
      <c r="AU85" s="318"/>
      <c r="AV85" s="318"/>
      <c r="AW85" s="318"/>
      <c r="AX85" s="318"/>
      <c r="AY85" s="318"/>
      <c r="AZ85" s="318"/>
      <c r="BA85" s="318"/>
      <c r="BB85" s="318"/>
      <c r="BC85" s="318"/>
      <c r="BD85" s="318"/>
      <c r="BE85" s="318"/>
      <c r="BF85" s="96"/>
      <c r="BG85" s="96"/>
      <c r="BH85" s="96"/>
      <c r="BI85" s="96"/>
      <c r="BJ85" s="96"/>
    </row>
  </sheetData>
  <mergeCells count="68">
    <mergeCell ref="A51:AB51"/>
    <mergeCell ref="AD51:BE51"/>
    <mergeCell ref="A48:AB48"/>
    <mergeCell ref="AD48:BE48"/>
    <mergeCell ref="A49:AB49"/>
    <mergeCell ref="AD49:BE49"/>
    <mergeCell ref="A50:AB50"/>
    <mergeCell ref="AD50:BE50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85:AB85"/>
    <mergeCell ref="AD85:BE85"/>
    <mergeCell ref="BC53:BE53"/>
    <mergeCell ref="A53:A54"/>
    <mergeCell ref="B53:D53"/>
    <mergeCell ref="F53:H53"/>
    <mergeCell ref="J53:L53"/>
    <mergeCell ref="N53:P53"/>
    <mergeCell ref="R53:T53"/>
    <mergeCell ref="V53:X53"/>
    <mergeCell ref="Z53:AB53"/>
    <mergeCell ref="AD53:AD54"/>
    <mergeCell ref="AE53:AG53"/>
    <mergeCell ref="AI53:AK53"/>
    <mergeCell ref="AM53:AO53"/>
    <mergeCell ref="AQ53:AS53"/>
    <mergeCell ref="F10:H10"/>
    <mergeCell ref="J10:L10"/>
    <mergeCell ref="N10:P10"/>
    <mergeCell ref="A84:AB84"/>
    <mergeCell ref="AD84:BE84"/>
    <mergeCell ref="AU53:AW53"/>
    <mergeCell ref="AY53:BA53"/>
    <mergeCell ref="AI10:AK10"/>
    <mergeCell ref="AM10:AO10"/>
    <mergeCell ref="AQ10:AS10"/>
    <mergeCell ref="AU10:AW10"/>
    <mergeCell ref="AY10:BA10"/>
    <mergeCell ref="A46:AB46"/>
    <mergeCell ref="AD46:BE46"/>
    <mergeCell ref="A47:AB47"/>
    <mergeCell ref="AD47:BE47"/>
    <mergeCell ref="AA1:AB2"/>
    <mergeCell ref="AA43:AB44"/>
    <mergeCell ref="BG43:BH44"/>
    <mergeCell ref="BG1:BH2"/>
    <mergeCell ref="A41:AB41"/>
    <mergeCell ref="AD41:BE41"/>
    <mergeCell ref="A42:AB42"/>
    <mergeCell ref="AD42:BE42"/>
    <mergeCell ref="BC10:BE10"/>
    <mergeCell ref="R10:T10"/>
    <mergeCell ref="V10:X10"/>
    <mergeCell ref="Z10:AB10"/>
    <mergeCell ref="AD10:AD11"/>
    <mergeCell ref="AE10:AG10"/>
    <mergeCell ref="A10:A11"/>
    <mergeCell ref="B10:D10"/>
  </mergeCells>
  <hyperlinks>
    <hyperlink ref="AD1" r:id="rId1" location="INDICE!A1" display="INDICE"/>
    <hyperlink ref="AA1" r:id="rId2" location="INDICE!A1"/>
    <hyperlink ref="AA1:AB2" location="INDICE!A1" display="INDICE"/>
    <hyperlink ref="AA43" r:id="rId3" location="INDICE!A1"/>
    <hyperlink ref="AA43:AB44" location="INDICE!A1" display="INDICE"/>
    <hyperlink ref="BG43" r:id="rId4" location="INDICE!A1"/>
    <hyperlink ref="BG43:BH44" location="INDICE!A1" display="INDICE"/>
    <hyperlink ref="BG1" r:id="rId5" location="INDICE!A1"/>
    <hyperlink ref="BG1:BH2" location="INDICE!A1" display="INDICE"/>
  </hyperlinks>
  <printOptions horizontalCentered="1"/>
  <pageMargins left="0.39370078740157483" right="0.39370078740157483" top="0.59055118110236227" bottom="0.98425196850393704" header="0" footer="0"/>
  <pageSetup scale="70" orientation="landscape" r:id="rId6"/>
  <headerFooter alignWithMargins="0"/>
  <rowBreaks count="1" manualBreakCount="1">
    <brk id="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V54"/>
  <sheetViews>
    <sheetView zoomScaleNormal="100" zoomScaleSheetLayoutView="100" workbookViewId="0">
      <selection activeCell="T1" sqref="T1:V3"/>
    </sheetView>
  </sheetViews>
  <sheetFormatPr baseColWidth="10" defaultColWidth="11" defaultRowHeight="15" customHeight="1" x14ac:dyDescent="0.25"/>
  <cols>
    <col min="1" max="1" width="22.28515625" style="4" customWidth="1"/>
    <col min="2" max="19" width="8.7109375" style="4" customWidth="1"/>
    <col min="20" max="24" width="11.42578125" style="4" customWidth="1"/>
    <col min="25" max="257" width="11" style="4"/>
    <col min="258" max="258" width="24.7109375" style="4" customWidth="1"/>
    <col min="259" max="274" width="8.5703125" style="4" customWidth="1"/>
    <col min="275" max="513" width="11" style="4"/>
    <col min="514" max="514" width="24.7109375" style="4" customWidth="1"/>
    <col min="515" max="530" width="8.5703125" style="4" customWidth="1"/>
    <col min="531" max="769" width="11" style="4"/>
    <col min="770" max="770" width="24.7109375" style="4" customWidth="1"/>
    <col min="771" max="786" width="8.5703125" style="4" customWidth="1"/>
    <col min="787" max="1025" width="11" style="4"/>
    <col min="1026" max="1026" width="24.7109375" style="4" customWidth="1"/>
    <col min="1027" max="1042" width="8.5703125" style="4" customWidth="1"/>
    <col min="1043" max="1281" width="11" style="4"/>
    <col min="1282" max="1282" width="24.7109375" style="4" customWidth="1"/>
    <col min="1283" max="1298" width="8.5703125" style="4" customWidth="1"/>
    <col min="1299" max="1537" width="11" style="4"/>
    <col min="1538" max="1538" width="24.7109375" style="4" customWidth="1"/>
    <col min="1539" max="1554" width="8.5703125" style="4" customWidth="1"/>
    <col min="1555" max="1793" width="11" style="4"/>
    <col min="1794" max="1794" width="24.7109375" style="4" customWidth="1"/>
    <col min="1795" max="1810" width="8.5703125" style="4" customWidth="1"/>
    <col min="1811" max="2049" width="11" style="4"/>
    <col min="2050" max="2050" width="24.7109375" style="4" customWidth="1"/>
    <col min="2051" max="2066" width="8.5703125" style="4" customWidth="1"/>
    <col min="2067" max="2305" width="11" style="4"/>
    <col min="2306" max="2306" width="24.7109375" style="4" customWidth="1"/>
    <col min="2307" max="2322" width="8.5703125" style="4" customWidth="1"/>
    <col min="2323" max="2561" width="11" style="4"/>
    <col min="2562" max="2562" width="24.7109375" style="4" customWidth="1"/>
    <col min="2563" max="2578" width="8.5703125" style="4" customWidth="1"/>
    <col min="2579" max="2817" width="11" style="4"/>
    <col min="2818" max="2818" width="24.7109375" style="4" customWidth="1"/>
    <col min="2819" max="2834" width="8.5703125" style="4" customWidth="1"/>
    <col min="2835" max="3073" width="11" style="4"/>
    <col min="3074" max="3074" width="24.7109375" style="4" customWidth="1"/>
    <col min="3075" max="3090" width="8.5703125" style="4" customWidth="1"/>
    <col min="3091" max="3329" width="11" style="4"/>
    <col min="3330" max="3330" width="24.7109375" style="4" customWidth="1"/>
    <col min="3331" max="3346" width="8.5703125" style="4" customWidth="1"/>
    <col min="3347" max="3585" width="11" style="4"/>
    <col min="3586" max="3586" width="24.7109375" style="4" customWidth="1"/>
    <col min="3587" max="3602" width="8.5703125" style="4" customWidth="1"/>
    <col min="3603" max="3841" width="11" style="4"/>
    <col min="3842" max="3842" width="24.7109375" style="4" customWidth="1"/>
    <col min="3843" max="3858" width="8.5703125" style="4" customWidth="1"/>
    <col min="3859" max="4097" width="11" style="4"/>
    <col min="4098" max="4098" width="24.7109375" style="4" customWidth="1"/>
    <col min="4099" max="4114" width="8.5703125" style="4" customWidth="1"/>
    <col min="4115" max="4353" width="11" style="4"/>
    <col min="4354" max="4354" width="24.7109375" style="4" customWidth="1"/>
    <col min="4355" max="4370" width="8.5703125" style="4" customWidth="1"/>
    <col min="4371" max="4609" width="11" style="4"/>
    <col min="4610" max="4610" width="24.7109375" style="4" customWidth="1"/>
    <col min="4611" max="4626" width="8.5703125" style="4" customWidth="1"/>
    <col min="4627" max="4865" width="11" style="4"/>
    <col min="4866" max="4866" width="24.7109375" style="4" customWidth="1"/>
    <col min="4867" max="4882" width="8.5703125" style="4" customWidth="1"/>
    <col min="4883" max="5121" width="11" style="4"/>
    <col min="5122" max="5122" width="24.7109375" style="4" customWidth="1"/>
    <col min="5123" max="5138" width="8.5703125" style="4" customWidth="1"/>
    <col min="5139" max="5377" width="11" style="4"/>
    <col min="5378" max="5378" width="24.7109375" style="4" customWidth="1"/>
    <col min="5379" max="5394" width="8.5703125" style="4" customWidth="1"/>
    <col min="5395" max="5633" width="11" style="4"/>
    <col min="5634" max="5634" width="24.7109375" style="4" customWidth="1"/>
    <col min="5635" max="5650" width="8.5703125" style="4" customWidth="1"/>
    <col min="5651" max="5889" width="11" style="4"/>
    <col min="5890" max="5890" width="24.7109375" style="4" customWidth="1"/>
    <col min="5891" max="5906" width="8.5703125" style="4" customWidth="1"/>
    <col min="5907" max="6145" width="11" style="4"/>
    <col min="6146" max="6146" width="24.7109375" style="4" customWidth="1"/>
    <col min="6147" max="6162" width="8.5703125" style="4" customWidth="1"/>
    <col min="6163" max="6401" width="11" style="4"/>
    <col min="6402" max="6402" width="24.7109375" style="4" customWidth="1"/>
    <col min="6403" max="6418" width="8.5703125" style="4" customWidth="1"/>
    <col min="6419" max="6657" width="11" style="4"/>
    <col min="6658" max="6658" width="24.7109375" style="4" customWidth="1"/>
    <col min="6659" max="6674" width="8.5703125" style="4" customWidth="1"/>
    <col min="6675" max="6913" width="11" style="4"/>
    <col min="6914" max="6914" width="24.7109375" style="4" customWidth="1"/>
    <col min="6915" max="6930" width="8.5703125" style="4" customWidth="1"/>
    <col min="6931" max="7169" width="11" style="4"/>
    <col min="7170" max="7170" width="24.7109375" style="4" customWidth="1"/>
    <col min="7171" max="7186" width="8.5703125" style="4" customWidth="1"/>
    <col min="7187" max="7425" width="11" style="4"/>
    <col min="7426" max="7426" width="24.7109375" style="4" customWidth="1"/>
    <col min="7427" max="7442" width="8.5703125" style="4" customWidth="1"/>
    <col min="7443" max="7681" width="11" style="4"/>
    <col min="7682" max="7682" width="24.7109375" style="4" customWidth="1"/>
    <col min="7683" max="7698" width="8.5703125" style="4" customWidth="1"/>
    <col min="7699" max="7937" width="11" style="4"/>
    <col min="7938" max="7938" width="24.7109375" style="4" customWidth="1"/>
    <col min="7939" max="7954" width="8.5703125" style="4" customWidth="1"/>
    <col min="7955" max="8193" width="11" style="4"/>
    <col min="8194" max="8194" width="24.7109375" style="4" customWidth="1"/>
    <col min="8195" max="8210" width="8.5703125" style="4" customWidth="1"/>
    <col min="8211" max="8449" width="11" style="4"/>
    <col min="8450" max="8450" width="24.7109375" style="4" customWidth="1"/>
    <col min="8451" max="8466" width="8.5703125" style="4" customWidth="1"/>
    <col min="8467" max="8705" width="11" style="4"/>
    <col min="8706" max="8706" width="24.7109375" style="4" customWidth="1"/>
    <col min="8707" max="8722" width="8.5703125" style="4" customWidth="1"/>
    <col min="8723" max="8961" width="11" style="4"/>
    <col min="8962" max="8962" width="24.7109375" style="4" customWidth="1"/>
    <col min="8963" max="8978" width="8.5703125" style="4" customWidth="1"/>
    <col min="8979" max="9217" width="11" style="4"/>
    <col min="9218" max="9218" width="24.7109375" style="4" customWidth="1"/>
    <col min="9219" max="9234" width="8.5703125" style="4" customWidth="1"/>
    <col min="9235" max="9473" width="11" style="4"/>
    <col min="9474" max="9474" width="24.7109375" style="4" customWidth="1"/>
    <col min="9475" max="9490" width="8.5703125" style="4" customWidth="1"/>
    <col min="9491" max="9729" width="11" style="4"/>
    <col min="9730" max="9730" width="24.7109375" style="4" customWidth="1"/>
    <col min="9731" max="9746" width="8.5703125" style="4" customWidth="1"/>
    <col min="9747" max="9985" width="11" style="4"/>
    <col min="9986" max="9986" width="24.7109375" style="4" customWidth="1"/>
    <col min="9987" max="10002" width="8.5703125" style="4" customWidth="1"/>
    <col min="10003" max="10241" width="11" style="4"/>
    <col min="10242" max="10242" width="24.7109375" style="4" customWidth="1"/>
    <col min="10243" max="10258" width="8.5703125" style="4" customWidth="1"/>
    <col min="10259" max="10497" width="11" style="4"/>
    <col min="10498" max="10498" width="24.7109375" style="4" customWidth="1"/>
    <col min="10499" max="10514" width="8.5703125" style="4" customWidth="1"/>
    <col min="10515" max="10753" width="11" style="4"/>
    <col min="10754" max="10754" width="24.7109375" style="4" customWidth="1"/>
    <col min="10755" max="10770" width="8.5703125" style="4" customWidth="1"/>
    <col min="10771" max="11009" width="11" style="4"/>
    <col min="11010" max="11010" width="24.7109375" style="4" customWidth="1"/>
    <col min="11011" max="11026" width="8.5703125" style="4" customWidth="1"/>
    <col min="11027" max="11265" width="11" style="4"/>
    <col min="11266" max="11266" width="24.7109375" style="4" customWidth="1"/>
    <col min="11267" max="11282" width="8.5703125" style="4" customWidth="1"/>
    <col min="11283" max="11521" width="11" style="4"/>
    <col min="11522" max="11522" width="24.7109375" style="4" customWidth="1"/>
    <col min="11523" max="11538" width="8.5703125" style="4" customWidth="1"/>
    <col min="11539" max="11777" width="11" style="4"/>
    <col min="11778" max="11778" width="24.7109375" style="4" customWidth="1"/>
    <col min="11779" max="11794" width="8.5703125" style="4" customWidth="1"/>
    <col min="11795" max="12033" width="11" style="4"/>
    <col min="12034" max="12034" width="24.7109375" style="4" customWidth="1"/>
    <col min="12035" max="12050" width="8.5703125" style="4" customWidth="1"/>
    <col min="12051" max="12289" width="11" style="4"/>
    <col min="12290" max="12290" width="24.7109375" style="4" customWidth="1"/>
    <col min="12291" max="12306" width="8.5703125" style="4" customWidth="1"/>
    <col min="12307" max="12545" width="11" style="4"/>
    <col min="12546" max="12546" width="24.7109375" style="4" customWidth="1"/>
    <col min="12547" max="12562" width="8.5703125" style="4" customWidth="1"/>
    <col min="12563" max="12801" width="11" style="4"/>
    <col min="12802" max="12802" width="24.7109375" style="4" customWidth="1"/>
    <col min="12803" max="12818" width="8.5703125" style="4" customWidth="1"/>
    <col min="12819" max="13057" width="11" style="4"/>
    <col min="13058" max="13058" width="24.7109375" style="4" customWidth="1"/>
    <col min="13059" max="13074" width="8.5703125" style="4" customWidth="1"/>
    <col min="13075" max="13313" width="11" style="4"/>
    <col min="13314" max="13314" width="24.7109375" style="4" customWidth="1"/>
    <col min="13315" max="13330" width="8.5703125" style="4" customWidth="1"/>
    <col min="13331" max="13569" width="11" style="4"/>
    <col min="13570" max="13570" width="24.7109375" style="4" customWidth="1"/>
    <col min="13571" max="13586" width="8.5703125" style="4" customWidth="1"/>
    <col min="13587" max="13825" width="11" style="4"/>
    <col min="13826" max="13826" width="24.7109375" style="4" customWidth="1"/>
    <col min="13827" max="13842" width="8.5703125" style="4" customWidth="1"/>
    <col min="13843" max="14081" width="11" style="4"/>
    <col min="14082" max="14082" width="24.7109375" style="4" customWidth="1"/>
    <col min="14083" max="14098" width="8.5703125" style="4" customWidth="1"/>
    <col min="14099" max="14337" width="11" style="4"/>
    <col min="14338" max="14338" width="24.7109375" style="4" customWidth="1"/>
    <col min="14339" max="14354" width="8.5703125" style="4" customWidth="1"/>
    <col min="14355" max="14593" width="11" style="4"/>
    <col min="14594" max="14594" width="24.7109375" style="4" customWidth="1"/>
    <col min="14595" max="14610" width="8.5703125" style="4" customWidth="1"/>
    <col min="14611" max="14849" width="11" style="4"/>
    <col min="14850" max="14850" width="24.7109375" style="4" customWidth="1"/>
    <col min="14851" max="14866" width="8.5703125" style="4" customWidth="1"/>
    <col min="14867" max="15105" width="11" style="4"/>
    <col min="15106" max="15106" width="24.7109375" style="4" customWidth="1"/>
    <col min="15107" max="15122" width="8.5703125" style="4" customWidth="1"/>
    <col min="15123" max="15361" width="11" style="4"/>
    <col min="15362" max="15362" width="24.7109375" style="4" customWidth="1"/>
    <col min="15363" max="15378" width="8.5703125" style="4" customWidth="1"/>
    <col min="15379" max="15617" width="11" style="4"/>
    <col min="15618" max="15618" width="24.7109375" style="4" customWidth="1"/>
    <col min="15619" max="15634" width="8.5703125" style="4" customWidth="1"/>
    <col min="15635" max="15873" width="11" style="4"/>
    <col min="15874" max="15874" width="24.7109375" style="4" customWidth="1"/>
    <col min="15875" max="15890" width="8.5703125" style="4" customWidth="1"/>
    <col min="15891" max="16129" width="11" style="4"/>
    <col min="16130" max="16130" width="24.7109375" style="4" customWidth="1"/>
    <col min="16131" max="16146" width="8.5703125" style="4" customWidth="1"/>
    <col min="16147" max="16384" width="11" style="4"/>
  </cols>
  <sheetData>
    <row r="1" spans="1:22" s="1" customFormat="1" ht="15" customHeight="1" x14ac:dyDescent="0.25">
      <c r="A1" s="280" t="s">
        <v>461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/>
      <c r="U1"/>
      <c r="V1"/>
    </row>
    <row r="2" spans="1:22" s="1" customFormat="1" ht="15" customHeight="1" x14ac:dyDescent="0.25">
      <c r="A2" s="280" t="s">
        <v>455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308" t="s">
        <v>356</v>
      </c>
      <c r="U2" s="308"/>
      <c r="V2"/>
    </row>
    <row r="3" spans="1:22" s="1" customFormat="1" ht="15" customHeight="1" x14ac:dyDescent="0.25">
      <c r="A3" s="280" t="s">
        <v>456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308"/>
      <c r="U3" s="308"/>
      <c r="V3"/>
    </row>
    <row r="4" spans="1:22" s="1" customFormat="1" ht="15" customHeight="1" x14ac:dyDescent="0.25">
      <c r="A4" s="280" t="s">
        <v>514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/>
      <c r="U4"/>
      <c r="V4"/>
    </row>
    <row r="5" spans="1:22" ht="15" customHeight="1" thickBot="1" x14ac:dyDescent="0.3">
      <c r="A5" s="12"/>
      <c r="B5" s="12"/>
      <c r="C5" s="12"/>
      <c r="D5" s="12"/>
      <c r="E5" s="1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</row>
    <row r="6" spans="1:22" ht="15" customHeight="1" thickBot="1" x14ac:dyDescent="0.3">
      <c r="A6" s="2" t="s">
        <v>457</v>
      </c>
      <c r="B6" s="3">
        <v>2000</v>
      </c>
      <c r="C6" s="3">
        <v>2001</v>
      </c>
      <c r="D6" s="3">
        <v>2002</v>
      </c>
      <c r="E6" s="3">
        <v>2003</v>
      </c>
      <c r="F6" s="3">
        <v>2004</v>
      </c>
      <c r="G6" s="3">
        <v>2005</v>
      </c>
      <c r="H6" s="3">
        <v>2006</v>
      </c>
      <c r="I6" s="3">
        <v>2007</v>
      </c>
      <c r="J6" s="3">
        <v>2008</v>
      </c>
      <c r="K6" s="3">
        <v>2009</v>
      </c>
      <c r="L6" s="3">
        <v>2010</v>
      </c>
      <c r="M6" s="3">
        <v>2011</v>
      </c>
      <c r="N6" s="3">
        <v>2012</v>
      </c>
      <c r="O6" s="3">
        <v>2013</v>
      </c>
      <c r="P6" s="3">
        <v>2014</v>
      </c>
      <c r="Q6" s="3">
        <v>2015</v>
      </c>
      <c r="R6" s="3">
        <v>2016</v>
      </c>
      <c r="S6" s="3">
        <v>2017</v>
      </c>
    </row>
    <row r="7" spans="1:22" ht="15" customHeight="1" x14ac:dyDescent="0.25">
      <c r="A7" s="5"/>
    </row>
    <row r="8" spans="1:22" ht="15" customHeight="1" x14ac:dyDescent="0.25">
      <c r="A8" s="6" t="s">
        <v>10</v>
      </c>
      <c r="B8" s="307" t="s">
        <v>11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267"/>
      <c r="U8" s="7"/>
    </row>
    <row r="9" spans="1:22" ht="15" customHeight="1" x14ac:dyDescent="0.25">
      <c r="A9" s="8" t="s">
        <v>12</v>
      </c>
      <c r="B9" s="14">
        <f t="shared" ref="B9:M9" si="0">SUM(B10:B12)</f>
        <v>512105</v>
      </c>
      <c r="C9" s="14">
        <f t="shared" si="0"/>
        <v>512586</v>
      </c>
      <c r="D9" s="14">
        <f t="shared" si="0"/>
        <v>512609</v>
      </c>
      <c r="E9" s="14">
        <f t="shared" si="0"/>
        <v>511277</v>
      </c>
      <c r="F9" s="14">
        <f t="shared" si="0"/>
        <v>503229</v>
      </c>
      <c r="G9" s="14">
        <f t="shared" si="0"/>
        <v>500518</v>
      </c>
      <c r="H9" s="14">
        <f t="shared" si="0"/>
        <v>499781</v>
      </c>
      <c r="I9" s="14">
        <f t="shared" si="0"/>
        <v>498947</v>
      </c>
      <c r="J9" s="14">
        <f t="shared" si="0"/>
        <v>493762</v>
      </c>
      <c r="K9" s="14">
        <f t="shared" si="0"/>
        <v>486871</v>
      </c>
      <c r="L9" s="14">
        <f t="shared" si="0"/>
        <v>477992</v>
      </c>
      <c r="M9" s="14">
        <f t="shared" si="0"/>
        <v>468952</v>
      </c>
      <c r="N9" s="14">
        <f t="shared" ref="N9:S9" si="1">SUM(N10:N12)</f>
        <v>452846</v>
      </c>
      <c r="O9" s="14">
        <f t="shared" si="1"/>
        <v>444259</v>
      </c>
      <c r="P9" s="14">
        <f t="shared" si="1"/>
        <v>439369</v>
      </c>
      <c r="Q9" s="14">
        <f t="shared" si="1"/>
        <v>437786</v>
      </c>
      <c r="R9" s="14">
        <f t="shared" si="1"/>
        <v>438019</v>
      </c>
      <c r="S9" s="14">
        <f t="shared" si="1"/>
        <v>439319</v>
      </c>
    </row>
    <row r="10" spans="1:22" ht="15" customHeight="1" x14ac:dyDescent="0.25">
      <c r="A10" s="8" t="s">
        <v>13</v>
      </c>
      <c r="B10" s="14">
        <v>434913</v>
      </c>
      <c r="C10" s="14">
        <v>435783</v>
      </c>
      <c r="D10" s="14">
        <v>435923</v>
      </c>
      <c r="E10" s="14">
        <v>435743</v>
      </c>
      <c r="F10" s="14">
        <v>422990</v>
      </c>
      <c r="G10" s="14">
        <v>412242</v>
      </c>
      <c r="H10" s="14">
        <v>409730</v>
      </c>
      <c r="I10" s="14">
        <v>411644</v>
      </c>
      <c r="J10" s="14">
        <v>435676</v>
      </c>
      <c r="K10" s="14">
        <v>418794</v>
      </c>
      <c r="L10" s="14">
        <v>410497</v>
      </c>
      <c r="M10" s="14">
        <v>403489</v>
      </c>
      <c r="N10" s="14">
        <v>391991</v>
      </c>
      <c r="O10" s="14">
        <v>391855</v>
      </c>
      <c r="P10" s="14">
        <v>397591</v>
      </c>
      <c r="Q10" s="14">
        <v>394914</v>
      </c>
      <c r="R10" s="14">
        <v>395478</v>
      </c>
      <c r="S10" s="14">
        <v>398299</v>
      </c>
    </row>
    <row r="11" spans="1:22" ht="15" customHeight="1" x14ac:dyDescent="0.25">
      <c r="A11" s="8" t="s">
        <v>14</v>
      </c>
      <c r="B11" s="14">
        <v>42869</v>
      </c>
      <c r="C11" s="14">
        <v>44889</v>
      </c>
      <c r="D11" s="14">
        <v>45914</v>
      </c>
      <c r="E11" s="14">
        <v>44085</v>
      </c>
      <c r="F11" s="14">
        <v>48287</v>
      </c>
      <c r="G11" s="14">
        <v>55329</v>
      </c>
      <c r="H11" s="14">
        <v>55445</v>
      </c>
      <c r="I11" s="14">
        <v>54153</v>
      </c>
      <c r="J11" s="14">
        <v>45555</v>
      </c>
      <c r="K11" s="14">
        <v>50626</v>
      </c>
      <c r="L11" s="14">
        <v>50672</v>
      </c>
      <c r="M11" s="14">
        <v>48888</v>
      </c>
      <c r="N11" s="14">
        <v>45652</v>
      </c>
      <c r="O11" s="14">
        <v>41298</v>
      </c>
      <c r="P11" s="14">
        <v>32072</v>
      </c>
      <c r="Q11" s="14">
        <v>33148</v>
      </c>
      <c r="R11" s="14">
        <v>31831</v>
      </c>
      <c r="S11" s="14">
        <v>31077</v>
      </c>
    </row>
    <row r="12" spans="1:22" ht="15" customHeight="1" x14ac:dyDescent="0.25">
      <c r="A12" s="8" t="s">
        <v>15</v>
      </c>
      <c r="B12" s="14">
        <v>34323</v>
      </c>
      <c r="C12" s="14">
        <v>31914</v>
      </c>
      <c r="D12" s="14">
        <v>30772</v>
      </c>
      <c r="E12" s="14">
        <v>31449</v>
      </c>
      <c r="F12" s="14">
        <v>31952</v>
      </c>
      <c r="G12" s="14">
        <v>32947</v>
      </c>
      <c r="H12" s="14">
        <v>34606</v>
      </c>
      <c r="I12" s="14">
        <v>33150</v>
      </c>
      <c r="J12" s="14">
        <v>12531</v>
      </c>
      <c r="K12" s="14">
        <v>17451</v>
      </c>
      <c r="L12" s="14">
        <v>16823</v>
      </c>
      <c r="M12" s="14">
        <v>16575</v>
      </c>
      <c r="N12" s="14">
        <v>15203</v>
      </c>
      <c r="O12" s="14">
        <v>11106</v>
      </c>
      <c r="P12" s="14">
        <v>9706</v>
      </c>
      <c r="Q12" s="14">
        <v>9724</v>
      </c>
      <c r="R12" s="14">
        <v>10710</v>
      </c>
      <c r="S12" s="14">
        <v>9943</v>
      </c>
    </row>
    <row r="13" spans="1:22" ht="15" customHeight="1" x14ac:dyDescent="0.25">
      <c r="A13" s="9"/>
    </row>
    <row r="14" spans="1:22" ht="15" customHeight="1" x14ac:dyDescent="0.25">
      <c r="A14" s="9"/>
      <c r="B14" s="307" t="s">
        <v>243</v>
      </c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267"/>
      <c r="U14" s="7"/>
    </row>
    <row r="15" spans="1:22" ht="15" customHeight="1" x14ac:dyDescent="0.25">
      <c r="A15" s="8" t="s">
        <v>13</v>
      </c>
      <c r="B15" s="4">
        <v>84.9</v>
      </c>
      <c r="C15" s="15">
        <f t="shared" ref="C15:N15" si="2">+C10/C9*100</f>
        <v>85.01656307429387</v>
      </c>
      <c r="D15" s="15">
        <f t="shared" si="2"/>
        <v>85.040059772653237</v>
      </c>
      <c r="E15" s="15">
        <f t="shared" si="2"/>
        <v>85.226403691149812</v>
      </c>
      <c r="F15" s="15">
        <f t="shared" si="2"/>
        <v>84.055171701153952</v>
      </c>
      <c r="G15" s="15">
        <f t="shared" si="2"/>
        <v>82.363071857555568</v>
      </c>
      <c r="H15" s="15">
        <f t="shared" si="2"/>
        <v>81.981908075737181</v>
      </c>
      <c r="I15" s="15">
        <f t="shared" si="2"/>
        <v>82.502550371081497</v>
      </c>
      <c r="J15" s="15">
        <f t="shared" si="2"/>
        <v>88.236032744520642</v>
      </c>
      <c r="K15" s="15">
        <f t="shared" si="2"/>
        <v>86.017446099685543</v>
      </c>
      <c r="L15" s="15">
        <f t="shared" si="2"/>
        <v>85.879470786121942</v>
      </c>
      <c r="M15" s="15">
        <f t="shared" si="2"/>
        <v>86.040575581296167</v>
      </c>
      <c r="N15" s="15">
        <f t="shared" si="2"/>
        <v>86.561656722152776</v>
      </c>
      <c r="O15" s="15">
        <f>+O10/O9*100</f>
        <v>88.204178193351183</v>
      </c>
      <c r="P15" s="15">
        <f>+P10/P9*100</f>
        <v>90.491363751197738</v>
      </c>
      <c r="Q15" s="15">
        <f>+Q10/Q9*100</f>
        <v>90.207087481098071</v>
      </c>
      <c r="R15" s="15">
        <f>+R10/R9*100</f>
        <v>90.287864225067864</v>
      </c>
      <c r="S15" s="15">
        <f>+S10/S9*100</f>
        <v>90.662821321181198</v>
      </c>
    </row>
    <row r="16" spans="1:22" ht="15" customHeight="1" x14ac:dyDescent="0.25">
      <c r="A16" s="8" t="s">
        <v>14</v>
      </c>
      <c r="B16" s="4">
        <v>8.4</v>
      </c>
      <c r="C16" s="15">
        <f t="shared" ref="C16:N16" si="3">+C11/C9*100</f>
        <v>8.7573597406093793</v>
      </c>
      <c r="D16" s="15">
        <f t="shared" si="3"/>
        <v>8.9569242834206975</v>
      </c>
      <c r="E16" s="15">
        <f t="shared" si="3"/>
        <v>8.6225275144393354</v>
      </c>
      <c r="F16" s="15">
        <f t="shared" si="3"/>
        <v>9.5954326956514837</v>
      </c>
      <c r="G16" s="15">
        <f t="shared" si="3"/>
        <v>11.054347695787165</v>
      </c>
      <c r="H16" s="15">
        <f t="shared" si="3"/>
        <v>11.093859110290309</v>
      </c>
      <c r="I16" s="15">
        <f t="shared" si="3"/>
        <v>10.853457381244901</v>
      </c>
      <c r="J16" s="15">
        <f t="shared" si="3"/>
        <v>9.2261048845395148</v>
      </c>
      <c r="K16" s="15">
        <f t="shared" si="3"/>
        <v>10.398236904642092</v>
      </c>
      <c r="L16" s="15">
        <f t="shared" si="3"/>
        <v>10.6010142429162</v>
      </c>
      <c r="M16" s="15">
        <f t="shared" si="3"/>
        <v>10.42494754260564</v>
      </c>
      <c r="N16" s="15">
        <f t="shared" si="3"/>
        <v>10.081131333830927</v>
      </c>
      <c r="O16" s="15">
        <f>+O11/O9*100</f>
        <v>9.2959287262610317</v>
      </c>
      <c r="P16" s="15">
        <f>+P11/P9*100</f>
        <v>7.2995591404946643</v>
      </c>
      <c r="Q16" s="15">
        <f>+Q11/Q9*100</f>
        <v>7.5717359623194893</v>
      </c>
      <c r="R16" s="15">
        <f>+R11/R9*100</f>
        <v>7.267036361436376</v>
      </c>
      <c r="S16" s="15">
        <f>+S11/S9*100</f>
        <v>7.073903018080256</v>
      </c>
    </row>
    <row r="17" spans="1:19" ht="15" customHeight="1" x14ac:dyDescent="0.25">
      <c r="A17" s="8" t="s">
        <v>15</v>
      </c>
      <c r="B17" s="4">
        <v>6.7</v>
      </c>
      <c r="C17" s="15">
        <f t="shared" ref="C17:N17" si="4">+C12/C9*100</f>
        <v>6.2260771850967451</v>
      </c>
      <c r="D17" s="15">
        <f t="shared" si="4"/>
        <v>6.0030159439260729</v>
      </c>
      <c r="E17" s="15">
        <f t="shared" si="4"/>
        <v>6.1510687944108575</v>
      </c>
      <c r="F17" s="15">
        <f t="shared" si="4"/>
        <v>6.3493956031945702</v>
      </c>
      <c r="G17" s="15">
        <f t="shared" si="4"/>
        <v>6.5825804466572633</v>
      </c>
      <c r="H17" s="15">
        <f t="shared" si="4"/>
        <v>6.9242328139725196</v>
      </c>
      <c r="I17" s="15">
        <f t="shared" si="4"/>
        <v>6.6439922476736006</v>
      </c>
      <c r="J17" s="15">
        <f t="shared" si="4"/>
        <v>2.5378623709398456</v>
      </c>
      <c r="K17" s="15">
        <f t="shared" si="4"/>
        <v>3.5843169956723653</v>
      </c>
      <c r="L17" s="15">
        <f t="shared" si="4"/>
        <v>3.5195149709618576</v>
      </c>
      <c r="M17" s="15">
        <f t="shared" si="4"/>
        <v>3.5344768760981937</v>
      </c>
      <c r="N17" s="15">
        <f t="shared" si="4"/>
        <v>3.3572119440162882</v>
      </c>
      <c r="O17" s="15">
        <f>+O12/O9*100</f>
        <v>2.4998930803877917</v>
      </c>
      <c r="P17" s="15">
        <f>+P12/P9*100</f>
        <v>2.209077108307596</v>
      </c>
      <c r="Q17" s="15">
        <f>+Q12/Q9*100</f>
        <v>2.22117655658244</v>
      </c>
      <c r="R17" s="15">
        <f>+R12/R9*100</f>
        <v>2.4450994134957615</v>
      </c>
      <c r="S17" s="15">
        <f>+S12/S9*100</f>
        <v>2.263275660738552</v>
      </c>
    </row>
    <row r="18" spans="1:19" ht="15" customHeight="1" x14ac:dyDescent="0.25">
      <c r="A18" s="8"/>
    </row>
    <row r="19" spans="1:19" ht="15" customHeight="1" x14ac:dyDescent="0.25">
      <c r="A19" s="6" t="s">
        <v>16</v>
      </c>
      <c r="B19" s="307" t="s">
        <v>11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267"/>
    </row>
    <row r="20" spans="1:19" ht="15" customHeight="1" x14ac:dyDescent="0.25">
      <c r="A20" s="8" t="s">
        <v>12</v>
      </c>
      <c r="B20" s="14">
        <f t="shared" ref="B20:M20" si="5">SUM(B21:B23)</f>
        <v>955</v>
      </c>
      <c r="C20" s="14">
        <f t="shared" si="5"/>
        <v>747</v>
      </c>
      <c r="D20" s="14">
        <f t="shared" si="5"/>
        <v>975</v>
      </c>
      <c r="E20" s="14">
        <f t="shared" si="5"/>
        <v>653</v>
      </c>
      <c r="F20" s="14">
        <f t="shared" si="5"/>
        <v>660</v>
      </c>
      <c r="G20" s="14">
        <f t="shared" si="5"/>
        <v>370</v>
      </c>
      <c r="H20" s="14">
        <f t="shared" si="5"/>
        <v>367</v>
      </c>
      <c r="I20" s="14">
        <f t="shared" si="5"/>
        <v>251</v>
      </c>
      <c r="J20" s="14">
        <f t="shared" si="5"/>
        <v>323</v>
      </c>
      <c r="K20" s="14">
        <f t="shared" si="5"/>
        <v>318</v>
      </c>
      <c r="L20" s="14">
        <f t="shared" si="5"/>
        <v>357</v>
      </c>
      <c r="M20" s="14">
        <f t="shared" si="5"/>
        <v>302</v>
      </c>
      <c r="N20" s="14">
        <f t="shared" ref="N20:S20" si="6">SUM(N21:N23)</f>
        <v>279</v>
      </c>
      <c r="O20" s="14">
        <f t="shared" si="6"/>
        <v>224</v>
      </c>
      <c r="P20" s="14">
        <f t="shared" si="6"/>
        <v>188</v>
      </c>
      <c r="Q20" s="14">
        <f t="shared" si="6"/>
        <v>201</v>
      </c>
      <c r="R20" s="14">
        <f t="shared" si="6"/>
        <v>185</v>
      </c>
      <c r="S20" s="14">
        <f t="shared" si="6"/>
        <v>211</v>
      </c>
    </row>
    <row r="21" spans="1:19" ht="15" customHeight="1" x14ac:dyDescent="0.25">
      <c r="A21" s="8" t="s">
        <v>13</v>
      </c>
      <c r="B21" s="14">
        <v>843</v>
      </c>
      <c r="C21" s="14">
        <v>645</v>
      </c>
      <c r="D21" s="14">
        <v>808</v>
      </c>
      <c r="E21" s="14">
        <v>590</v>
      </c>
      <c r="F21" s="14">
        <v>565</v>
      </c>
      <c r="G21" s="14">
        <v>324</v>
      </c>
      <c r="H21" s="14">
        <v>303</v>
      </c>
      <c r="I21" s="14">
        <v>237</v>
      </c>
      <c r="J21" s="14">
        <v>291</v>
      </c>
      <c r="K21" s="14">
        <v>289</v>
      </c>
      <c r="L21" s="14">
        <v>329</v>
      </c>
      <c r="M21" s="14">
        <v>250</v>
      </c>
      <c r="N21" s="14">
        <v>237</v>
      </c>
      <c r="O21" s="14">
        <v>181</v>
      </c>
      <c r="P21" s="14">
        <v>170</v>
      </c>
      <c r="Q21" s="14">
        <v>184</v>
      </c>
      <c r="R21" s="14">
        <v>166</v>
      </c>
      <c r="S21" s="14">
        <v>205</v>
      </c>
    </row>
    <row r="22" spans="1:19" ht="15" customHeight="1" x14ac:dyDescent="0.25">
      <c r="A22" s="8" t="s">
        <v>14</v>
      </c>
      <c r="B22" s="14">
        <v>12</v>
      </c>
      <c r="C22" s="14">
        <v>40</v>
      </c>
      <c r="D22" s="14">
        <v>62</v>
      </c>
      <c r="E22" s="14">
        <v>16</v>
      </c>
      <c r="F22" s="14">
        <v>22</v>
      </c>
      <c r="G22" s="14">
        <v>18</v>
      </c>
      <c r="H22" s="14">
        <v>10</v>
      </c>
      <c r="I22" s="14">
        <v>5</v>
      </c>
      <c r="J22" s="14">
        <v>27</v>
      </c>
      <c r="K22" s="14">
        <v>23</v>
      </c>
      <c r="L22" s="14">
        <v>27</v>
      </c>
      <c r="M22" s="14">
        <v>47</v>
      </c>
      <c r="N22" s="14">
        <v>39</v>
      </c>
      <c r="O22" s="14">
        <v>41</v>
      </c>
      <c r="P22" s="14">
        <v>17</v>
      </c>
      <c r="Q22" s="14">
        <v>15</v>
      </c>
      <c r="R22" s="14">
        <v>19</v>
      </c>
      <c r="S22" s="14">
        <v>6</v>
      </c>
    </row>
    <row r="23" spans="1:19" ht="15" customHeight="1" x14ac:dyDescent="0.25">
      <c r="A23" s="8" t="s">
        <v>15</v>
      </c>
      <c r="B23" s="14">
        <v>100</v>
      </c>
      <c r="C23" s="14">
        <v>62</v>
      </c>
      <c r="D23" s="14">
        <v>105</v>
      </c>
      <c r="E23" s="14">
        <v>47</v>
      </c>
      <c r="F23" s="14">
        <v>73</v>
      </c>
      <c r="G23" s="14">
        <v>28</v>
      </c>
      <c r="H23" s="14">
        <v>54</v>
      </c>
      <c r="I23" s="14">
        <v>9</v>
      </c>
      <c r="J23" s="14">
        <v>5</v>
      </c>
      <c r="K23" s="14">
        <v>6</v>
      </c>
      <c r="L23" s="14">
        <v>1</v>
      </c>
      <c r="M23" s="14">
        <v>5</v>
      </c>
      <c r="N23" s="14">
        <v>3</v>
      </c>
      <c r="O23" s="14">
        <v>2</v>
      </c>
      <c r="P23" s="14">
        <v>1</v>
      </c>
      <c r="Q23" s="14">
        <v>2</v>
      </c>
      <c r="R23" s="14">
        <v>0</v>
      </c>
      <c r="S23" s="14">
        <v>0</v>
      </c>
    </row>
    <row r="24" spans="1:19" ht="15" customHeight="1" x14ac:dyDescent="0.25">
      <c r="A24" s="9"/>
    </row>
    <row r="25" spans="1:19" ht="15" customHeight="1" x14ac:dyDescent="0.25">
      <c r="A25" s="9"/>
      <c r="B25" s="307" t="s">
        <v>243</v>
      </c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267"/>
    </row>
    <row r="26" spans="1:19" ht="15" customHeight="1" x14ac:dyDescent="0.25">
      <c r="A26" s="8" t="s">
        <v>13</v>
      </c>
      <c r="B26" s="4">
        <v>88.3</v>
      </c>
      <c r="C26" s="15">
        <f t="shared" ref="C26:N26" si="7">+C21/C20*100</f>
        <v>86.345381526104418</v>
      </c>
      <c r="D26" s="15">
        <f t="shared" si="7"/>
        <v>82.871794871794862</v>
      </c>
      <c r="E26" s="15">
        <f t="shared" si="7"/>
        <v>90.352220520673811</v>
      </c>
      <c r="F26" s="15">
        <f t="shared" si="7"/>
        <v>85.606060606060609</v>
      </c>
      <c r="G26" s="15">
        <f t="shared" si="7"/>
        <v>87.567567567567579</v>
      </c>
      <c r="H26" s="15">
        <f t="shared" si="7"/>
        <v>82.561307901907355</v>
      </c>
      <c r="I26" s="15">
        <f t="shared" si="7"/>
        <v>94.422310756972109</v>
      </c>
      <c r="J26" s="15">
        <f t="shared" si="7"/>
        <v>90.092879256965944</v>
      </c>
      <c r="K26" s="15">
        <f t="shared" si="7"/>
        <v>90.880503144654085</v>
      </c>
      <c r="L26" s="15">
        <f t="shared" si="7"/>
        <v>92.156862745098039</v>
      </c>
      <c r="M26" s="15">
        <f t="shared" si="7"/>
        <v>82.78145695364239</v>
      </c>
      <c r="N26" s="15">
        <f t="shared" si="7"/>
        <v>84.946236559139791</v>
      </c>
      <c r="O26" s="15">
        <f>+O21/O20*100</f>
        <v>80.803571428571431</v>
      </c>
      <c r="P26" s="15">
        <f>+P21/P20*100</f>
        <v>90.425531914893625</v>
      </c>
      <c r="Q26" s="15">
        <f>+Q21/Q20*100</f>
        <v>91.542288557213936</v>
      </c>
      <c r="R26" s="15">
        <f>+R21/R20*100</f>
        <v>89.72972972972974</v>
      </c>
      <c r="S26" s="15">
        <f>+S21/S20*100</f>
        <v>97.156398104265406</v>
      </c>
    </row>
    <row r="27" spans="1:19" ht="15" customHeight="1" x14ac:dyDescent="0.25">
      <c r="A27" s="8" t="s">
        <v>14</v>
      </c>
      <c r="B27" s="4">
        <v>1.2</v>
      </c>
      <c r="C27" s="15">
        <f t="shared" ref="C27:N27" si="8">+C22/C20*100</f>
        <v>5.3547523427041499</v>
      </c>
      <c r="D27" s="15">
        <f t="shared" si="8"/>
        <v>6.3589743589743595</v>
      </c>
      <c r="E27" s="15">
        <f t="shared" si="8"/>
        <v>2.4502297090352223</v>
      </c>
      <c r="F27" s="15">
        <f t="shared" si="8"/>
        <v>3.3333333333333335</v>
      </c>
      <c r="G27" s="15">
        <f t="shared" si="8"/>
        <v>4.8648648648648649</v>
      </c>
      <c r="H27" s="15">
        <f t="shared" si="8"/>
        <v>2.7247956403269753</v>
      </c>
      <c r="I27" s="15">
        <f t="shared" si="8"/>
        <v>1.9920318725099602</v>
      </c>
      <c r="J27" s="15">
        <f t="shared" si="8"/>
        <v>8.3591331269349833</v>
      </c>
      <c r="K27" s="15">
        <f t="shared" si="8"/>
        <v>7.232704402515723</v>
      </c>
      <c r="L27" s="15">
        <f t="shared" si="8"/>
        <v>7.5630252100840334</v>
      </c>
      <c r="M27" s="15">
        <f t="shared" si="8"/>
        <v>15.562913907284766</v>
      </c>
      <c r="N27" s="15">
        <f t="shared" si="8"/>
        <v>13.978494623655912</v>
      </c>
      <c r="O27" s="15">
        <f>+O22/O20*100</f>
        <v>18.303571428571427</v>
      </c>
      <c r="P27" s="15">
        <f>+P22/P20*100</f>
        <v>9.0425531914893629</v>
      </c>
      <c r="Q27" s="15">
        <f>+Q22/Q20*100</f>
        <v>7.4626865671641784</v>
      </c>
      <c r="R27" s="15">
        <f>+R22/R20*100</f>
        <v>10.27027027027027</v>
      </c>
      <c r="S27" s="15">
        <f>+S22/S20*100</f>
        <v>2.8436018957345972</v>
      </c>
    </row>
    <row r="28" spans="1:19" ht="15" customHeight="1" x14ac:dyDescent="0.25">
      <c r="A28" s="8" t="s">
        <v>15</v>
      </c>
      <c r="B28" s="4">
        <v>10.5</v>
      </c>
      <c r="C28" s="15">
        <f t="shared" ref="C28:N28" si="9">+C23/C20*100</f>
        <v>8.2998661311914326</v>
      </c>
      <c r="D28" s="15">
        <f t="shared" si="9"/>
        <v>10.76923076923077</v>
      </c>
      <c r="E28" s="15">
        <f t="shared" si="9"/>
        <v>7.1975497702909648</v>
      </c>
      <c r="F28" s="15">
        <f t="shared" si="9"/>
        <v>11.060606060606061</v>
      </c>
      <c r="G28" s="15">
        <f t="shared" si="9"/>
        <v>7.5675675675675684</v>
      </c>
      <c r="H28" s="15">
        <f t="shared" si="9"/>
        <v>14.713896457765669</v>
      </c>
      <c r="I28" s="15">
        <f t="shared" si="9"/>
        <v>3.5856573705179287</v>
      </c>
      <c r="J28" s="15">
        <f t="shared" si="9"/>
        <v>1.5479876160990713</v>
      </c>
      <c r="K28" s="15">
        <f t="shared" si="9"/>
        <v>1.8867924528301887</v>
      </c>
      <c r="L28" s="15">
        <f t="shared" si="9"/>
        <v>0.28011204481792717</v>
      </c>
      <c r="M28" s="15">
        <f t="shared" si="9"/>
        <v>1.6556291390728477</v>
      </c>
      <c r="N28" s="15">
        <f t="shared" si="9"/>
        <v>1.0752688172043012</v>
      </c>
      <c r="O28" s="15">
        <f>+O23/O20*100</f>
        <v>0.89285714285714279</v>
      </c>
      <c r="P28" s="15">
        <f>+P23/P20*100</f>
        <v>0.53191489361702127</v>
      </c>
      <c r="Q28" s="15">
        <f>+Q23/Q20*100</f>
        <v>0.99502487562189057</v>
      </c>
      <c r="R28" s="15">
        <f>+R23/R20*100</f>
        <v>0</v>
      </c>
      <c r="S28" s="15">
        <f>+S23/S20*100</f>
        <v>0</v>
      </c>
    </row>
    <row r="29" spans="1:19" ht="15" customHeight="1" x14ac:dyDescent="0.25">
      <c r="A29" s="9"/>
    </row>
    <row r="30" spans="1:19" ht="15" customHeight="1" x14ac:dyDescent="0.25">
      <c r="A30" s="304" t="s">
        <v>357</v>
      </c>
    </row>
    <row r="31" spans="1:19" ht="15" customHeight="1" x14ac:dyDescent="0.25">
      <c r="A31" s="304"/>
      <c r="B31" s="307" t="s">
        <v>11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267"/>
    </row>
    <row r="32" spans="1:19" ht="15" customHeight="1" x14ac:dyDescent="0.25">
      <c r="A32" s="8" t="s">
        <v>12</v>
      </c>
      <c r="B32" s="16" t="s">
        <v>17</v>
      </c>
      <c r="C32" s="16" t="s">
        <v>17</v>
      </c>
      <c r="D32" s="16" t="s">
        <v>17</v>
      </c>
      <c r="E32" s="16" t="s">
        <v>17</v>
      </c>
      <c r="F32" s="16" t="s">
        <v>17</v>
      </c>
      <c r="G32" s="16" t="s">
        <v>17</v>
      </c>
      <c r="H32" s="16" t="s">
        <v>17</v>
      </c>
      <c r="I32" s="16" t="s">
        <v>17</v>
      </c>
      <c r="J32" s="16" t="s">
        <v>17</v>
      </c>
      <c r="K32" s="17">
        <f t="shared" ref="K32:P32" si="10">SUM(K33:K35)</f>
        <v>305605</v>
      </c>
      <c r="L32" s="17">
        <f t="shared" si="10"/>
        <v>311227</v>
      </c>
      <c r="M32" s="17">
        <f t="shared" si="10"/>
        <v>313288</v>
      </c>
      <c r="N32" s="17">
        <f t="shared" si="10"/>
        <v>316723</v>
      </c>
      <c r="O32" s="17">
        <f t="shared" si="10"/>
        <v>323807</v>
      </c>
      <c r="P32" s="17">
        <f t="shared" si="10"/>
        <v>335714</v>
      </c>
      <c r="Q32" s="17">
        <f>SUM(Q33:Q35)</f>
        <v>336563</v>
      </c>
      <c r="R32" s="17">
        <f>SUM(R33:R35)</f>
        <v>336477</v>
      </c>
      <c r="S32" s="17">
        <f>SUM(S33:S35)</f>
        <v>339468</v>
      </c>
    </row>
    <row r="33" spans="1:19" ht="15" customHeight="1" x14ac:dyDescent="0.25">
      <c r="A33" s="8" t="s">
        <v>13</v>
      </c>
      <c r="B33" s="16" t="s">
        <v>17</v>
      </c>
      <c r="C33" s="16" t="s">
        <v>17</v>
      </c>
      <c r="D33" s="16" t="s">
        <v>17</v>
      </c>
      <c r="E33" s="16" t="s">
        <v>17</v>
      </c>
      <c r="F33" s="16" t="s">
        <v>17</v>
      </c>
      <c r="G33" s="16" t="s">
        <v>17</v>
      </c>
      <c r="H33" s="16" t="s">
        <v>17</v>
      </c>
      <c r="I33" s="16" t="s">
        <v>17</v>
      </c>
      <c r="J33" s="16" t="s">
        <v>17</v>
      </c>
      <c r="K33" s="14">
        <v>173296</v>
      </c>
      <c r="L33" s="14">
        <v>176067</v>
      </c>
      <c r="M33" s="14">
        <v>179931</v>
      </c>
      <c r="N33" s="14">
        <f>182392+506</f>
        <v>182898</v>
      </c>
      <c r="O33" s="14">
        <v>188355</v>
      </c>
      <c r="P33" s="14">
        <v>200799</v>
      </c>
      <c r="Q33" s="14">
        <v>202160</v>
      </c>
      <c r="R33" s="14">
        <v>207574</v>
      </c>
      <c r="S33" s="14">
        <v>213276</v>
      </c>
    </row>
    <row r="34" spans="1:19" ht="15" customHeight="1" x14ac:dyDescent="0.25">
      <c r="A34" s="8" t="s">
        <v>14</v>
      </c>
      <c r="B34" s="16" t="s">
        <v>17</v>
      </c>
      <c r="C34" s="16" t="s">
        <v>17</v>
      </c>
      <c r="D34" s="16" t="s">
        <v>17</v>
      </c>
      <c r="E34" s="16" t="s">
        <v>17</v>
      </c>
      <c r="F34" s="16" t="s">
        <v>17</v>
      </c>
      <c r="G34" s="16" t="s">
        <v>17</v>
      </c>
      <c r="H34" s="16" t="s">
        <v>17</v>
      </c>
      <c r="I34" s="16" t="s">
        <v>17</v>
      </c>
      <c r="J34" s="16" t="s">
        <v>17</v>
      </c>
      <c r="K34" s="14">
        <v>110225</v>
      </c>
      <c r="L34" s="14">
        <v>108644</v>
      </c>
      <c r="M34" s="14">
        <v>108587</v>
      </c>
      <c r="N34" s="14">
        <f>107903+419</f>
        <v>108322</v>
      </c>
      <c r="O34" s="14">
        <v>108147</v>
      </c>
      <c r="P34" s="14">
        <v>105657</v>
      </c>
      <c r="Q34" s="14">
        <v>102462</v>
      </c>
      <c r="R34" s="14">
        <v>98917</v>
      </c>
      <c r="S34" s="14">
        <v>97601</v>
      </c>
    </row>
    <row r="35" spans="1:19" ht="15" customHeight="1" x14ac:dyDescent="0.25">
      <c r="A35" s="8" t="s">
        <v>15</v>
      </c>
      <c r="B35" s="16" t="s">
        <v>17</v>
      </c>
      <c r="C35" s="16" t="s">
        <v>17</v>
      </c>
      <c r="D35" s="16" t="s">
        <v>17</v>
      </c>
      <c r="E35" s="16" t="s">
        <v>17</v>
      </c>
      <c r="F35" s="16" t="s">
        <v>17</v>
      </c>
      <c r="G35" s="16" t="s">
        <v>17</v>
      </c>
      <c r="H35" s="16" t="s">
        <v>17</v>
      </c>
      <c r="I35" s="16" t="s">
        <v>17</v>
      </c>
      <c r="J35" s="16" t="s">
        <v>17</v>
      </c>
      <c r="K35" s="14">
        <v>22084</v>
      </c>
      <c r="L35" s="14">
        <v>26516</v>
      </c>
      <c r="M35" s="14">
        <v>24770</v>
      </c>
      <c r="N35" s="14">
        <f>25286+217</f>
        <v>25503</v>
      </c>
      <c r="O35" s="14">
        <v>27305</v>
      </c>
      <c r="P35" s="14">
        <v>29258</v>
      </c>
      <c r="Q35" s="14">
        <v>31941</v>
      </c>
      <c r="R35" s="14">
        <v>29986</v>
      </c>
      <c r="S35" s="14">
        <v>28591</v>
      </c>
    </row>
    <row r="36" spans="1:19" ht="15" customHeight="1" x14ac:dyDescent="0.25">
      <c r="A36" s="9"/>
    </row>
    <row r="37" spans="1:19" ht="15" customHeight="1" x14ac:dyDescent="0.25">
      <c r="A37" s="9"/>
      <c r="B37" s="307" t="s">
        <v>243</v>
      </c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/>
      <c r="P37" s="307"/>
      <c r="Q37" s="307"/>
      <c r="R37" s="307"/>
      <c r="S37" s="267"/>
    </row>
    <row r="38" spans="1:19" ht="15" customHeight="1" x14ac:dyDescent="0.25">
      <c r="A38" s="8" t="s">
        <v>13</v>
      </c>
      <c r="B38" s="16" t="s">
        <v>17</v>
      </c>
      <c r="C38" s="16" t="s">
        <v>17</v>
      </c>
      <c r="D38" s="16" t="s">
        <v>17</v>
      </c>
      <c r="E38" s="16" t="s">
        <v>17</v>
      </c>
      <c r="F38" s="16" t="s">
        <v>17</v>
      </c>
      <c r="G38" s="16" t="s">
        <v>17</v>
      </c>
      <c r="H38" s="16" t="s">
        <v>17</v>
      </c>
      <c r="I38" s="16" t="s">
        <v>17</v>
      </c>
      <c r="J38" s="16" t="s">
        <v>17</v>
      </c>
      <c r="K38" s="15">
        <f t="shared" ref="K38:P38" si="11">+K33/K32*100</f>
        <v>56.705878503296738</v>
      </c>
      <c r="L38" s="15">
        <f t="shared" si="11"/>
        <v>56.571891256221342</v>
      </c>
      <c r="M38" s="15">
        <f t="shared" si="11"/>
        <v>57.433096703352824</v>
      </c>
      <c r="N38" s="15">
        <f t="shared" si="11"/>
        <v>57.746990272256824</v>
      </c>
      <c r="O38" s="15">
        <f t="shared" si="11"/>
        <v>58.168909257675097</v>
      </c>
      <c r="P38" s="15">
        <f t="shared" si="11"/>
        <v>59.812518989377864</v>
      </c>
      <c r="Q38" s="15">
        <f>+Q33/Q32*100</f>
        <v>60.066020329032014</v>
      </c>
      <c r="R38" s="15">
        <f>+R33/R32*100</f>
        <v>61.690397857803056</v>
      </c>
      <c r="S38" s="15">
        <f>+S33/S32*100</f>
        <v>62.826540351373325</v>
      </c>
    </row>
    <row r="39" spans="1:19" ht="15" customHeight="1" x14ac:dyDescent="0.25">
      <c r="A39" s="8" t="s">
        <v>14</v>
      </c>
      <c r="B39" s="16" t="s">
        <v>17</v>
      </c>
      <c r="C39" s="16" t="s">
        <v>17</v>
      </c>
      <c r="D39" s="16" t="s">
        <v>17</v>
      </c>
      <c r="E39" s="16" t="s">
        <v>17</v>
      </c>
      <c r="F39" s="16" t="s">
        <v>17</v>
      </c>
      <c r="G39" s="16" t="s">
        <v>17</v>
      </c>
      <c r="H39" s="16" t="s">
        <v>17</v>
      </c>
      <c r="I39" s="16" t="s">
        <v>17</v>
      </c>
      <c r="J39" s="16" t="s">
        <v>17</v>
      </c>
      <c r="K39" s="15">
        <f t="shared" ref="K39:P39" si="12">+K34/K32*100</f>
        <v>36.067799937828241</v>
      </c>
      <c r="L39" s="15">
        <f t="shared" si="12"/>
        <v>34.908282379099496</v>
      </c>
      <c r="M39" s="15">
        <f t="shared" si="12"/>
        <v>34.660440233906179</v>
      </c>
      <c r="N39" s="15">
        <f t="shared" si="12"/>
        <v>34.200863214859673</v>
      </c>
      <c r="O39" s="15">
        <f t="shared" si="12"/>
        <v>33.398598547900448</v>
      </c>
      <c r="P39" s="15">
        <f t="shared" si="12"/>
        <v>31.47232465729758</v>
      </c>
      <c r="Q39" s="15">
        <f>+Q34/Q32*100</f>
        <v>30.44363165291491</v>
      </c>
      <c r="R39" s="15">
        <f>+R34/R32*100</f>
        <v>29.397848887145333</v>
      </c>
      <c r="S39" s="15">
        <f>+S34/S32*100</f>
        <v>28.751163585374762</v>
      </c>
    </row>
    <row r="40" spans="1:19" ht="15" customHeight="1" x14ac:dyDescent="0.25">
      <c r="A40" s="10" t="s">
        <v>15</v>
      </c>
      <c r="B40" s="16" t="s">
        <v>17</v>
      </c>
      <c r="C40" s="16" t="s">
        <v>17</v>
      </c>
      <c r="D40" s="16" t="s">
        <v>17</v>
      </c>
      <c r="E40" s="16" t="s">
        <v>17</v>
      </c>
      <c r="F40" s="16" t="s">
        <v>17</v>
      </c>
      <c r="G40" s="16" t="s">
        <v>17</v>
      </c>
      <c r="H40" s="16" t="s">
        <v>17</v>
      </c>
      <c r="I40" s="16" t="s">
        <v>17</v>
      </c>
      <c r="J40" s="16" t="s">
        <v>17</v>
      </c>
      <c r="K40" s="18">
        <f t="shared" ref="K40:P40" si="13">+K35/K32*100</f>
        <v>7.2263215588750178</v>
      </c>
      <c r="L40" s="18">
        <f t="shared" si="13"/>
        <v>8.5198263646791581</v>
      </c>
      <c r="M40" s="18">
        <f t="shared" si="13"/>
        <v>7.9064630627409924</v>
      </c>
      <c r="N40" s="18">
        <f t="shared" si="13"/>
        <v>8.0521465128834979</v>
      </c>
      <c r="O40" s="18">
        <f t="shared" si="13"/>
        <v>8.4324921944244569</v>
      </c>
      <c r="P40" s="18">
        <f t="shared" si="13"/>
        <v>8.7151563533245557</v>
      </c>
      <c r="Q40" s="18">
        <f>+Q35/Q32*100</f>
        <v>9.4903480180530835</v>
      </c>
      <c r="R40" s="18">
        <f>+R35/R32*100</f>
        <v>8.9117532550516074</v>
      </c>
      <c r="S40" s="18">
        <f>+S35/S32*100</f>
        <v>8.4222960632519115</v>
      </c>
    </row>
    <row r="41" spans="1:19" ht="15" customHeight="1" x14ac:dyDescent="0.25">
      <c r="A41" s="9"/>
    </row>
    <row r="42" spans="1:19" ht="15" customHeight="1" x14ac:dyDescent="0.25">
      <c r="A42" s="304" t="s">
        <v>358</v>
      </c>
    </row>
    <row r="43" spans="1:19" ht="15" customHeight="1" x14ac:dyDescent="0.25">
      <c r="A43" s="304"/>
      <c r="B43" s="307" t="s">
        <v>11</v>
      </c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267"/>
    </row>
    <row r="44" spans="1:19" ht="15" customHeight="1" x14ac:dyDescent="0.25">
      <c r="A44" s="8" t="s">
        <v>12</v>
      </c>
      <c r="B44" s="17">
        <f>SUM(B45:B47)</f>
        <v>201807</v>
      </c>
      <c r="C44" s="17">
        <f>SUM(C45:C47)</f>
        <v>214133</v>
      </c>
      <c r="D44" s="17">
        <f>SUM(D45:D47)</f>
        <v>222403</v>
      </c>
      <c r="E44" s="17">
        <f>SUM(E45:E47)</f>
        <v>241675</v>
      </c>
      <c r="F44" s="17">
        <f>SUM(F45:F47)</f>
        <v>247336</v>
      </c>
      <c r="G44" s="17">
        <f t="shared" ref="G44:L44" si="14">SUM(G45:G47)</f>
        <v>257917</v>
      </c>
      <c r="H44" s="17">
        <f t="shared" si="14"/>
        <v>262719</v>
      </c>
      <c r="I44" s="17">
        <f t="shared" si="14"/>
        <v>265241</v>
      </c>
      <c r="J44" s="17">
        <f t="shared" si="14"/>
        <v>265580</v>
      </c>
      <c r="K44" s="17">
        <f t="shared" si="14"/>
        <v>276378</v>
      </c>
      <c r="L44" s="17">
        <f t="shared" si="14"/>
        <v>282217</v>
      </c>
      <c r="M44" s="17">
        <f t="shared" ref="M44:R44" si="15">SUM(M45:M47)</f>
        <v>284188</v>
      </c>
      <c r="N44" s="17">
        <f t="shared" si="15"/>
        <v>287019</v>
      </c>
      <c r="O44" s="17">
        <f t="shared" si="15"/>
        <v>291732</v>
      </c>
      <c r="P44" s="17">
        <f t="shared" si="15"/>
        <v>299974</v>
      </c>
      <c r="Q44" s="17">
        <f t="shared" si="15"/>
        <v>299807</v>
      </c>
      <c r="R44" s="17">
        <f t="shared" si="15"/>
        <v>299388</v>
      </c>
      <c r="S44" s="17">
        <f t="shared" ref="S44" si="16">SUM(S45:S47)</f>
        <v>302214</v>
      </c>
    </row>
    <row r="45" spans="1:19" ht="15" customHeight="1" x14ac:dyDescent="0.25">
      <c r="A45" s="8" t="s">
        <v>13</v>
      </c>
      <c r="B45" s="14">
        <f>91586+24930</f>
        <v>116516</v>
      </c>
      <c r="C45" s="14">
        <v>117457</v>
      </c>
      <c r="D45" s="14">
        <v>121416</v>
      </c>
      <c r="E45" s="14">
        <v>136063</v>
      </c>
      <c r="F45" s="14">
        <v>136988</v>
      </c>
      <c r="G45" s="14">
        <v>138450</v>
      </c>
      <c r="H45" s="14">
        <v>138757</v>
      </c>
      <c r="I45" s="14">
        <v>143539</v>
      </c>
      <c r="J45" s="14">
        <v>159770</v>
      </c>
      <c r="K45" s="14">
        <v>156523</v>
      </c>
      <c r="L45" s="14">
        <v>158590</v>
      </c>
      <c r="M45" s="14">
        <v>163026</v>
      </c>
      <c r="N45" s="14">
        <f>164828+506</f>
        <v>165334</v>
      </c>
      <c r="O45" s="14">
        <f>43219+125596</f>
        <v>168815</v>
      </c>
      <c r="P45" s="14">
        <v>177502</v>
      </c>
      <c r="Q45" s="14">
        <v>178068</v>
      </c>
      <c r="R45" s="14">
        <v>182680</v>
      </c>
      <c r="S45" s="14">
        <v>188870</v>
      </c>
    </row>
    <row r="46" spans="1:19" ht="15" customHeight="1" x14ac:dyDescent="0.25">
      <c r="A46" s="8" t="s">
        <v>14</v>
      </c>
      <c r="B46" s="14">
        <f>49412+13792</f>
        <v>63204</v>
      </c>
      <c r="C46" s="14">
        <v>70690</v>
      </c>
      <c r="D46" s="14">
        <v>73468</v>
      </c>
      <c r="E46" s="14">
        <v>77308</v>
      </c>
      <c r="F46" s="14">
        <v>79955</v>
      </c>
      <c r="G46" s="14">
        <v>85212</v>
      </c>
      <c r="H46" s="14">
        <v>85650</v>
      </c>
      <c r="I46" s="14">
        <v>83878</v>
      </c>
      <c r="J46" s="14">
        <v>90016</v>
      </c>
      <c r="K46" s="14">
        <v>98042</v>
      </c>
      <c r="L46" s="14">
        <v>97882</v>
      </c>
      <c r="M46" s="14">
        <v>96953</v>
      </c>
      <c r="N46" s="14">
        <f>96271+419</f>
        <v>96690</v>
      </c>
      <c r="O46" s="14">
        <f>72720+23792</f>
        <v>96512</v>
      </c>
      <c r="P46" s="14">
        <v>93242</v>
      </c>
      <c r="Q46" s="14">
        <v>90913</v>
      </c>
      <c r="R46" s="14">
        <v>86722</v>
      </c>
      <c r="S46" s="14">
        <v>84753</v>
      </c>
    </row>
    <row r="47" spans="1:19" ht="15" customHeight="1" x14ac:dyDescent="0.25">
      <c r="A47" s="8" t="s">
        <v>15</v>
      </c>
      <c r="B47" s="14">
        <f>18330+3757</f>
        <v>22087</v>
      </c>
      <c r="C47" s="14">
        <v>25986</v>
      </c>
      <c r="D47" s="14">
        <v>27519</v>
      </c>
      <c r="E47" s="14">
        <v>28304</v>
      </c>
      <c r="F47" s="14">
        <v>30393</v>
      </c>
      <c r="G47" s="14">
        <v>34255</v>
      </c>
      <c r="H47" s="14">
        <v>38312</v>
      </c>
      <c r="I47" s="14">
        <v>37824</v>
      </c>
      <c r="J47" s="14">
        <v>15794</v>
      </c>
      <c r="K47" s="14">
        <v>21813</v>
      </c>
      <c r="L47" s="14">
        <v>25745</v>
      </c>
      <c r="M47" s="14">
        <v>24209</v>
      </c>
      <c r="N47" s="14">
        <f>24778+217</f>
        <v>24995</v>
      </c>
      <c r="O47" s="14">
        <f>5984+20421</f>
        <v>26405</v>
      </c>
      <c r="P47" s="14">
        <v>29230</v>
      </c>
      <c r="Q47" s="14">
        <v>30826</v>
      </c>
      <c r="R47" s="14">
        <v>29986</v>
      </c>
      <c r="S47" s="14">
        <v>28591</v>
      </c>
    </row>
    <row r="48" spans="1:19" ht="15" customHeight="1" x14ac:dyDescent="0.25">
      <c r="A48" s="9"/>
    </row>
    <row r="49" spans="1:19" ht="15" customHeight="1" x14ac:dyDescent="0.25">
      <c r="A49" s="9"/>
      <c r="B49" s="307" t="s">
        <v>243</v>
      </c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267"/>
    </row>
    <row r="50" spans="1:19" ht="15" customHeight="1" x14ac:dyDescent="0.25">
      <c r="A50" s="8" t="s">
        <v>13</v>
      </c>
      <c r="B50" s="15">
        <f t="shared" ref="B50:M50" si="17">+B45/B44*100</f>
        <v>57.736352059145624</v>
      </c>
      <c r="C50" s="15">
        <f t="shared" si="17"/>
        <v>54.852358113882495</v>
      </c>
      <c r="D50" s="15">
        <f t="shared" si="17"/>
        <v>54.592788766338586</v>
      </c>
      <c r="E50" s="15">
        <f t="shared" si="17"/>
        <v>56.299989655529117</v>
      </c>
      <c r="F50" s="15">
        <f t="shared" si="17"/>
        <v>55.38538668046705</v>
      </c>
      <c r="G50" s="15">
        <f t="shared" si="17"/>
        <v>53.680059864219885</v>
      </c>
      <c r="H50" s="15">
        <f t="shared" si="17"/>
        <v>52.815746101347827</v>
      </c>
      <c r="I50" s="15">
        <f t="shared" si="17"/>
        <v>54.116445044318183</v>
      </c>
      <c r="J50" s="15">
        <f t="shared" si="17"/>
        <v>60.158897507342424</v>
      </c>
      <c r="K50" s="15">
        <f t="shared" si="17"/>
        <v>56.633668381709114</v>
      </c>
      <c r="L50" s="15">
        <f t="shared" si="17"/>
        <v>56.194346903269462</v>
      </c>
      <c r="M50" s="15">
        <f t="shared" si="17"/>
        <v>57.365546750742467</v>
      </c>
      <c r="N50" s="15">
        <f t="shared" ref="N50:S50" si="18">+N45/N44*100</f>
        <v>57.603852009797265</v>
      </c>
      <c r="O50" s="15">
        <f t="shared" si="18"/>
        <v>57.866466482936396</v>
      </c>
      <c r="P50" s="15">
        <f t="shared" si="18"/>
        <v>59.17246161333982</v>
      </c>
      <c r="Q50" s="15">
        <f t="shared" si="18"/>
        <v>59.394210275277089</v>
      </c>
      <c r="R50" s="15">
        <f t="shared" si="18"/>
        <v>61.017809665050038</v>
      </c>
      <c r="S50" s="15">
        <f t="shared" si="18"/>
        <v>62.495450243866927</v>
      </c>
    </row>
    <row r="51" spans="1:19" ht="15" customHeight="1" x14ac:dyDescent="0.25">
      <c r="A51" s="8" t="s">
        <v>14</v>
      </c>
      <c r="B51" s="15">
        <f t="shared" ref="B51:M51" si="19">+B46/B44*100</f>
        <v>31.319032540992136</v>
      </c>
      <c r="C51" s="15">
        <f t="shared" si="19"/>
        <v>33.012193356465374</v>
      </c>
      <c r="D51" s="15">
        <f t="shared" si="19"/>
        <v>33.03372706303422</v>
      </c>
      <c r="E51" s="15">
        <f t="shared" si="19"/>
        <v>31.988414192614044</v>
      </c>
      <c r="F51" s="15">
        <f t="shared" si="19"/>
        <v>32.32647087362939</v>
      </c>
      <c r="G51" s="15">
        <f t="shared" si="19"/>
        <v>33.038535652942613</v>
      </c>
      <c r="H51" s="15">
        <f t="shared" si="19"/>
        <v>32.601372569170863</v>
      </c>
      <c r="I51" s="15">
        <f t="shared" si="19"/>
        <v>31.623316153988263</v>
      </c>
      <c r="J51" s="15">
        <f t="shared" si="19"/>
        <v>33.894118533022066</v>
      </c>
      <c r="K51" s="15">
        <f t="shared" si="19"/>
        <v>35.473879975974931</v>
      </c>
      <c r="L51" s="15">
        <f t="shared" si="19"/>
        <v>34.683240201688768</v>
      </c>
      <c r="M51" s="15">
        <f t="shared" si="19"/>
        <v>34.115796585358986</v>
      </c>
      <c r="N51" s="15">
        <f t="shared" ref="N51:S51" si="20">+N46/N44*100</f>
        <v>33.687665276514792</v>
      </c>
      <c r="O51" s="15">
        <f t="shared" si="20"/>
        <v>33.082418109771986</v>
      </c>
      <c r="P51" s="15">
        <f t="shared" si="20"/>
        <v>31.083360557915018</v>
      </c>
      <c r="Q51" s="15">
        <f t="shared" si="20"/>
        <v>30.323841671475314</v>
      </c>
      <c r="R51" s="15">
        <f t="shared" si="20"/>
        <v>28.966424840006948</v>
      </c>
      <c r="S51" s="15">
        <f t="shared" si="20"/>
        <v>28.044035021541024</v>
      </c>
    </row>
    <row r="52" spans="1:19" ht="15" customHeight="1" thickBot="1" x14ac:dyDescent="0.3">
      <c r="A52" s="11" t="s">
        <v>15</v>
      </c>
      <c r="B52" s="19">
        <f t="shared" ref="B52:M52" si="21">+B47/B44*100</f>
        <v>10.944615399862245</v>
      </c>
      <c r="C52" s="19">
        <f t="shared" si="21"/>
        <v>12.135448529652132</v>
      </c>
      <c r="D52" s="19">
        <f t="shared" si="21"/>
        <v>12.373484170627194</v>
      </c>
      <c r="E52" s="19">
        <f t="shared" si="21"/>
        <v>11.711596151856833</v>
      </c>
      <c r="F52" s="19">
        <f t="shared" si="21"/>
        <v>12.288142445903548</v>
      </c>
      <c r="G52" s="19">
        <f t="shared" si="21"/>
        <v>13.281404482837504</v>
      </c>
      <c r="H52" s="19">
        <f t="shared" si="21"/>
        <v>14.582881329481308</v>
      </c>
      <c r="I52" s="19">
        <f t="shared" si="21"/>
        <v>14.260238801693554</v>
      </c>
      <c r="J52" s="19">
        <f t="shared" si="21"/>
        <v>5.9469839596355145</v>
      </c>
      <c r="K52" s="19">
        <f t="shared" si="21"/>
        <v>7.892451642315959</v>
      </c>
      <c r="L52" s="19">
        <f t="shared" si="21"/>
        <v>9.1224128950417587</v>
      </c>
      <c r="M52" s="19">
        <f t="shared" si="21"/>
        <v>8.5186566638985468</v>
      </c>
      <c r="N52" s="19">
        <f t="shared" ref="N52:S52" si="22">+N47/N44*100</f>
        <v>8.7084827136879444</v>
      </c>
      <c r="O52" s="19">
        <f t="shared" si="22"/>
        <v>9.0511154072916238</v>
      </c>
      <c r="P52" s="19">
        <f t="shared" si="22"/>
        <v>9.7441778287451584</v>
      </c>
      <c r="Q52" s="19">
        <f t="shared" si="22"/>
        <v>10.281948053247589</v>
      </c>
      <c r="R52" s="19">
        <f t="shared" si="22"/>
        <v>10.015765494943016</v>
      </c>
      <c r="S52" s="19">
        <f t="shared" si="22"/>
        <v>9.460514734592044</v>
      </c>
    </row>
    <row r="53" spans="1:19" ht="15" customHeight="1" x14ac:dyDescent="0.25">
      <c r="A53" s="305" t="s">
        <v>244</v>
      </c>
      <c r="B53" s="305"/>
      <c r="C53" s="305"/>
      <c r="D53" s="305"/>
      <c r="E53" s="305"/>
      <c r="F53" s="305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67"/>
    </row>
    <row r="54" spans="1:19" ht="15" customHeight="1" x14ac:dyDescent="0.25">
      <c r="A54" s="306" t="s">
        <v>242</v>
      </c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266"/>
    </row>
  </sheetData>
  <mergeCells count="13">
    <mergeCell ref="T2:U3"/>
    <mergeCell ref="A30:A31"/>
    <mergeCell ref="A42:A43"/>
    <mergeCell ref="A53:R53"/>
    <mergeCell ref="A54:R54"/>
    <mergeCell ref="B8:R8"/>
    <mergeCell ref="B14:R14"/>
    <mergeCell ref="B19:R19"/>
    <mergeCell ref="B31:R31"/>
    <mergeCell ref="B25:R25"/>
    <mergeCell ref="B37:R37"/>
    <mergeCell ref="B49:R49"/>
    <mergeCell ref="B43:R43"/>
  </mergeCells>
  <hyperlinks>
    <hyperlink ref="T2" r:id="rId1" location="INDICE!A1"/>
    <hyperlink ref="T2:U3" location="INDICE!A1" display="INDICE"/>
  </hyperlinks>
  <printOptions horizontalCentered="1"/>
  <pageMargins left="0.51181102362204722" right="0.51181102362204722" top="0.55118110236220474" bottom="0.55118110236220474" header="0.31496062992125984" footer="0.31496062992125984"/>
  <pageSetup scale="68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"/>
  <sheetViews>
    <sheetView zoomScaleNormal="100" zoomScaleSheetLayoutView="100" workbookViewId="0">
      <selection activeCell="V1" sqref="V1:W2"/>
    </sheetView>
  </sheetViews>
  <sheetFormatPr baseColWidth="10" defaultRowHeight="15" customHeight="1" x14ac:dyDescent="0.25"/>
  <cols>
    <col min="1" max="1" width="19.28515625" style="184" customWidth="1"/>
    <col min="2" max="19" width="6.7109375" style="184" customWidth="1"/>
    <col min="20" max="253" width="11.42578125" style="184"/>
    <col min="254" max="254" width="19.28515625" style="184" customWidth="1"/>
    <col min="255" max="274" width="6.7109375" style="184" customWidth="1"/>
    <col min="275" max="509" width="11.42578125" style="184"/>
    <col min="510" max="510" width="19.28515625" style="184" customWidth="1"/>
    <col min="511" max="530" width="6.7109375" style="184" customWidth="1"/>
    <col min="531" max="765" width="11.42578125" style="184"/>
    <col min="766" max="766" width="19.28515625" style="184" customWidth="1"/>
    <col min="767" max="786" width="6.7109375" style="184" customWidth="1"/>
    <col min="787" max="1021" width="11.42578125" style="184"/>
    <col min="1022" max="1022" width="19.28515625" style="184" customWidth="1"/>
    <col min="1023" max="1042" width="6.7109375" style="184" customWidth="1"/>
    <col min="1043" max="1277" width="11.42578125" style="184"/>
    <col min="1278" max="1278" width="19.28515625" style="184" customWidth="1"/>
    <col min="1279" max="1298" width="6.7109375" style="184" customWidth="1"/>
    <col min="1299" max="1533" width="11.42578125" style="184"/>
    <col min="1534" max="1534" width="19.28515625" style="184" customWidth="1"/>
    <col min="1535" max="1554" width="6.7109375" style="184" customWidth="1"/>
    <col min="1555" max="1789" width="11.42578125" style="184"/>
    <col min="1790" max="1790" width="19.28515625" style="184" customWidth="1"/>
    <col min="1791" max="1810" width="6.7109375" style="184" customWidth="1"/>
    <col min="1811" max="2045" width="11.42578125" style="184"/>
    <col min="2046" max="2046" width="19.28515625" style="184" customWidth="1"/>
    <col min="2047" max="2066" width="6.7109375" style="184" customWidth="1"/>
    <col min="2067" max="2301" width="11.42578125" style="184"/>
    <col min="2302" max="2302" width="19.28515625" style="184" customWidth="1"/>
    <col min="2303" max="2322" width="6.7109375" style="184" customWidth="1"/>
    <col min="2323" max="2557" width="11.42578125" style="184"/>
    <col min="2558" max="2558" width="19.28515625" style="184" customWidth="1"/>
    <col min="2559" max="2578" width="6.7109375" style="184" customWidth="1"/>
    <col min="2579" max="2813" width="11.42578125" style="184"/>
    <col min="2814" max="2814" width="19.28515625" style="184" customWidth="1"/>
    <col min="2815" max="2834" width="6.7109375" style="184" customWidth="1"/>
    <col min="2835" max="3069" width="11.42578125" style="184"/>
    <col min="3070" max="3070" width="19.28515625" style="184" customWidth="1"/>
    <col min="3071" max="3090" width="6.7109375" style="184" customWidth="1"/>
    <col min="3091" max="3325" width="11.42578125" style="184"/>
    <col min="3326" max="3326" width="19.28515625" style="184" customWidth="1"/>
    <col min="3327" max="3346" width="6.7109375" style="184" customWidth="1"/>
    <col min="3347" max="3581" width="11.42578125" style="184"/>
    <col min="3582" max="3582" width="19.28515625" style="184" customWidth="1"/>
    <col min="3583" max="3602" width="6.7109375" style="184" customWidth="1"/>
    <col min="3603" max="3837" width="11.42578125" style="184"/>
    <col min="3838" max="3838" width="19.28515625" style="184" customWidth="1"/>
    <col min="3839" max="3858" width="6.7109375" style="184" customWidth="1"/>
    <col min="3859" max="4093" width="11.42578125" style="184"/>
    <col min="4094" max="4094" width="19.28515625" style="184" customWidth="1"/>
    <col min="4095" max="4114" width="6.7109375" style="184" customWidth="1"/>
    <col min="4115" max="4349" width="11.42578125" style="184"/>
    <col min="4350" max="4350" width="19.28515625" style="184" customWidth="1"/>
    <col min="4351" max="4370" width="6.7109375" style="184" customWidth="1"/>
    <col min="4371" max="4605" width="11.42578125" style="184"/>
    <col min="4606" max="4606" width="19.28515625" style="184" customWidth="1"/>
    <col min="4607" max="4626" width="6.7109375" style="184" customWidth="1"/>
    <col min="4627" max="4861" width="11.42578125" style="184"/>
    <col min="4862" max="4862" width="19.28515625" style="184" customWidth="1"/>
    <col min="4863" max="4882" width="6.7109375" style="184" customWidth="1"/>
    <col min="4883" max="5117" width="11.42578125" style="184"/>
    <col min="5118" max="5118" width="19.28515625" style="184" customWidth="1"/>
    <col min="5119" max="5138" width="6.7109375" style="184" customWidth="1"/>
    <col min="5139" max="5373" width="11.42578125" style="184"/>
    <col min="5374" max="5374" width="19.28515625" style="184" customWidth="1"/>
    <col min="5375" max="5394" width="6.7109375" style="184" customWidth="1"/>
    <col min="5395" max="5629" width="11.42578125" style="184"/>
    <col min="5630" max="5630" width="19.28515625" style="184" customWidth="1"/>
    <col min="5631" max="5650" width="6.7109375" style="184" customWidth="1"/>
    <col min="5651" max="5885" width="11.42578125" style="184"/>
    <col min="5886" max="5886" width="19.28515625" style="184" customWidth="1"/>
    <col min="5887" max="5906" width="6.7109375" style="184" customWidth="1"/>
    <col min="5907" max="6141" width="11.42578125" style="184"/>
    <col min="6142" max="6142" width="19.28515625" style="184" customWidth="1"/>
    <col min="6143" max="6162" width="6.7109375" style="184" customWidth="1"/>
    <col min="6163" max="6397" width="11.42578125" style="184"/>
    <col min="6398" max="6398" width="19.28515625" style="184" customWidth="1"/>
    <col min="6399" max="6418" width="6.7109375" style="184" customWidth="1"/>
    <col min="6419" max="6653" width="11.42578125" style="184"/>
    <col min="6654" max="6654" width="19.28515625" style="184" customWidth="1"/>
    <col min="6655" max="6674" width="6.7109375" style="184" customWidth="1"/>
    <col min="6675" max="6909" width="11.42578125" style="184"/>
    <col min="6910" max="6910" width="19.28515625" style="184" customWidth="1"/>
    <col min="6911" max="6930" width="6.7109375" style="184" customWidth="1"/>
    <col min="6931" max="7165" width="11.42578125" style="184"/>
    <col min="7166" max="7166" width="19.28515625" style="184" customWidth="1"/>
    <col min="7167" max="7186" width="6.7109375" style="184" customWidth="1"/>
    <col min="7187" max="7421" width="11.42578125" style="184"/>
    <col min="7422" max="7422" width="19.28515625" style="184" customWidth="1"/>
    <col min="7423" max="7442" width="6.7109375" style="184" customWidth="1"/>
    <col min="7443" max="7677" width="11.42578125" style="184"/>
    <col min="7678" max="7678" width="19.28515625" style="184" customWidth="1"/>
    <col min="7679" max="7698" width="6.7109375" style="184" customWidth="1"/>
    <col min="7699" max="7933" width="11.42578125" style="184"/>
    <col min="7934" max="7934" width="19.28515625" style="184" customWidth="1"/>
    <col min="7935" max="7954" width="6.7109375" style="184" customWidth="1"/>
    <col min="7955" max="8189" width="11.42578125" style="184"/>
    <col min="8190" max="8190" width="19.28515625" style="184" customWidth="1"/>
    <col min="8191" max="8210" width="6.7109375" style="184" customWidth="1"/>
    <col min="8211" max="8445" width="11.42578125" style="184"/>
    <col min="8446" max="8446" width="19.28515625" style="184" customWidth="1"/>
    <col min="8447" max="8466" width="6.7109375" style="184" customWidth="1"/>
    <col min="8467" max="8701" width="11.42578125" style="184"/>
    <col min="8702" max="8702" width="19.28515625" style="184" customWidth="1"/>
    <col min="8703" max="8722" width="6.7109375" style="184" customWidth="1"/>
    <col min="8723" max="8957" width="11.42578125" style="184"/>
    <col min="8958" max="8958" width="19.28515625" style="184" customWidth="1"/>
    <col min="8959" max="8978" width="6.7109375" style="184" customWidth="1"/>
    <col min="8979" max="9213" width="11.42578125" style="184"/>
    <col min="9214" max="9214" width="19.28515625" style="184" customWidth="1"/>
    <col min="9215" max="9234" width="6.7109375" style="184" customWidth="1"/>
    <col min="9235" max="9469" width="11.42578125" style="184"/>
    <col min="9470" max="9470" width="19.28515625" style="184" customWidth="1"/>
    <col min="9471" max="9490" width="6.7109375" style="184" customWidth="1"/>
    <col min="9491" max="9725" width="11.42578125" style="184"/>
    <col min="9726" max="9726" width="19.28515625" style="184" customWidth="1"/>
    <col min="9727" max="9746" width="6.7109375" style="184" customWidth="1"/>
    <col min="9747" max="9981" width="11.42578125" style="184"/>
    <col min="9982" max="9982" width="19.28515625" style="184" customWidth="1"/>
    <col min="9983" max="10002" width="6.7109375" style="184" customWidth="1"/>
    <col min="10003" max="10237" width="11.42578125" style="184"/>
    <col min="10238" max="10238" width="19.28515625" style="184" customWidth="1"/>
    <col min="10239" max="10258" width="6.7109375" style="184" customWidth="1"/>
    <col min="10259" max="10493" width="11.42578125" style="184"/>
    <col min="10494" max="10494" width="19.28515625" style="184" customWidth="1"/>
    <col min="10495" max="10514" width="6.7109375" style="184" customWidth="1"/>
    <col min="10515" max="10749" width="11.42578125" style="184"/>
    <col min="10750" max="10750" width="19.28515625" style="184" customWidth="1"/>
    <col min="10751" max="10770" width="6.7109375" style="184" customWidth="1"/>
    <col min="10771" max="11005" width="11.42578125" style="184"/>
    <col min="11006" max="11006" width="19.28515625" style="184" customWidth="1"/>
    <col min="11007" max="11026" width="6.7109375" style="184" customWidth="1"/>
    <col min="11027" max="11261" width="11.42578125" style="184"/>
    <col min="11262" max="11262" width="19.28515625" style="184" customWidth="1"/>
    <col min="11263" max="11282" width="6.7109375" style="184" customWidth="1"/>
    <col min="11283" max="11517" width="11.42578125" style="184"/>
    <col min="11518" max="11518" width="19.28515625" style="184" customWidth="1"/>
    <col min="11519" max="11538" width="6.7109375" style="184" customWidth="1"/>
    <col min="11539" max="11773" width="11.42578125" style="184"/>
    <col min="11774" max="11774" width="19.28515625" style="184" customWidth="1"/>
    <col min="11775" max="11794" width="6.7109375" style="184" customWidth="1"/>
    <col min="11795" max="12029" width="11.42578125" style="184"/>
    <col min="12030" max="12030" width="19.28515625" style="184" customWidth="1"/>
    <col min="12031" max="12050" width="6.7109375" style="184" customWidth="1"/>
    <col min="12051" max="12285" width="11.42578125" style="184"/>
    <col min="12286" max="12286" width="19.28515625" style="184" customWidth="1"/>
    <col min="12287" max="12306" width="6.7109375" style="184" customWidth="1"/>
    <col min="12307" max="12541" width="11.42578125" style="184"/>
    <col min="12542" max="12542" width="19.28515625" style="184" customWidth="1"/>
    <col min="12543" max="12562" width="6.7109375" style="184" customWidth="1"/>
    <col min="12563" max="12797" width="11.42578125" style="184"/>
    <col min="12798" max="12798" width="19.28515625" style="184" customWidth="1"/>
    <col min="12799" max="12818" width="6.7109375" style="184" customWidth="1"/>
    <col min="12819" max="13053" width="11.42578125" style="184"/>
    <col min="13054" max="13054" width="19.28515625" style="184" customWidth="1"/>
    <col min="13055" max="13074" width="6.7109375" style="184" customWidth="1"/>
    <col min="13075" max="13309" width="11.42578125" style="184"/>
    <col min="13310" max="13310" width="19.28515625" style="184" customWidth="1"/>
    <col min="13311" max="13330" width="6.7109375" style="184" customWidth="1"/>
    <col min="13331" max="13565" width="11.42578125" style="184"/>
    <col min="13566" max="13566" width="19.28515625" style="184" customWidth="1"/>
    <col min="13567" max="13586" width="6.7109375" style="184" customWidth="1"/>
    <col min="13587" max="13821" width="11.42578125" style="184"/>
    <col min="13822" max="13822" width="19.28515625" style="184" customWidth="1"/>
    <col min="13823" max="13842" width="6.7109375" style="184" customWidth="1"/>
    <col min="13843" max="14077" width="11.42578125" style="184"/>
    <col min="14078" max="14078" width="19.28515625" style="184" customWidth="1"/>
    <col min="14079" max="14098" width="6.7109375" style="184" customWidth="1"/>
    <col min="14099" max="14333" width="11.42578125" style="184"/>
    <col min="14334" max="14334" width="19.28515625" style="184" customWidth="1"/>
    <col min="14335" max="14354" width="6.7109375" style="184" customWidth="1"/>
    <col min="14355" max="14589" width="11.42578125" style="184"/>
    <col min="14590" max="14590" width="19.28515625" style="184" customWidth="1"/>
    <col min="14591" max="14610" width="6.7109375" style="184" customWidth="1"/>
    <col min="14611" max="14845" width="11.42578125" style="184"/>
    <col min="14846" max="14846" width="19.28515625" style="184" customWidth="1"/>
    <col min="14847" max="14866" width="6.7109375" style="184" customWidth="1"/>
    <col min="14867" max="15101" width="11.42578125" style="184"/>
    <col min="15102" max="15102" width="19.28515625" style="184" customWidth="1"/>
    <col min="15103" max="15122" width="6.7109375" style="184" customWidth="1"/>
    <col min="15123" max="15357" width="11.42578125" style="184"/>
    <col min="15358" max="15358" width="19.28515625" style="184" customWidth="1"/>
    <col min="15359" max="15378" width="6.7109375" style="184" customWidth="1"/>
    <col min="15379" max="15613" width="11.42578125" style="184"/>
    <col min="15614" max="15614" width="19.28515625" style="184" customWidth="1"/>
    <col min="15615" max="15634" width="6.7109375" style="184" customWidth="1"/>
    <col min="15635" max="15869" width="11.42578125" style="184"/>
    <col min="15870" max="15870" width="19.28515625" style="184" customWidth="1"/>
    <col min="15871" max="15890" width="6.7109375" style="184" customWidth="1"/>
    <col min="15891" max="16125" width="11.42578125" style="184"/>
    <col min="16126" max="16126" width="19.28515625" style="184" customWidth="1"/>
    <col min="16127" max="16146" width="6.7109375" style="184" customWidth="1"/>
    <col min="16147" max="16384" width="11.42578125" style="184"/>
  </cols>
  <sheetData>
    <row r="1" spans="1:24" ht="15" customHeight="1" x14ac:dyDescent="0.2">
      <c r="A1" s="333" t="s">
        <v>333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289"/>
      <c r="U1" s="29"/>
      <c r="V1" s="308" t="s">
        <v>356</v>
      </c>
      <c r="W1" s="308"/>
    </row>
    <row r="2" spans="1:24" ht="15" customHeight="1" x14ac:dyDescent="0.2">
      <c r="A2" s="333" t="s">
        <v>9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289"/>
      <c r="U2" s="30"/>
      <c r="V2" s="308"/>
      <c r="W2" s="308"/>
    </row>
    <row r="3" spans="1:24" ht="15" customHeight="1" x14ac:dyDescent="0.25">
      <c r="A3" s="333" t="s">
        <v>354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289"/>
    </row>
    <row r="4" spans="1:24" ht="15" customHeight="1" x14ac:dyDescent="0.25">
      <c r="A4" s="333" t="s">
        <v>248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289"/>
    </row>
    <row r="5" spans="1:24" ht="15" customHeight="1" x14ac:dyDescent="0.25">
      <c r="A5" s="333" t="s">
        <v>515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289"/>
    </row>
    <row r="6" spans="1:24" ht="15" customHeight="1" thickBot="1" x14ac:dyDescent="0.3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</row>
    <row r="7" spans="1:24" s="85" customFormat="1" ht="26.25" thickBot="1" x14ac:dyDescent="0.3">
      <c r="A7" s="215" t="s">
        <v>171</v>
      </c>
      <c r="B7" s="44">
        <v>2000</v>
      </c>
      <c r="C7" s="44">
        <v>2001</v>
      </c>
      <c r="D7" s="44">
        <v>2002</v>
      </c>
      <c r="E7" s="44">
        <v>2003</v>
      </c>
      <c r="F7" s="44">
        <v>2004</v>
      </c>
      <c r="G7" s="44">
        <v>2005</v>
      </c>
      <c r="H7" s="44">
        <v>2006</v>
      </c>
      <c r="I7" s="44">
        <v>2007</v>
      </c>
      <c r="J7" s="44">
        <v>2008</v>
      </c>
      <c r="K7" s="44">
        <v>2009</v>
      </c>
      <c r="L7" s="44">
        <v>2010</v>
      </c>
      <c r="M7" s="44">
        <v>2011</v>
      </c>
      <c r="N7" s="44">
        <v>2012</v>
      </c>
      <c r="O7" s="44">
        <v>2013</v>
      </c>
      <c r="P7" s="44">
        <v>2014</v>
      </c>
      <c r="Q7" s="44">
        <v>2015</v>
      </c>
      <c r="R7" s="44">
        <v>2016</v>
      </c>
      <c r="S7" s="44">
        <v>2017</v>
      </c>
    </row>
    <row r="8" spans="1:24" ht="15" customHeight="1" x14ac:dyDescent="0.25">
      <c r="A8" s="21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</row>
    <row r="9" spans="1:24" ht="15" customHeight="1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</row>
    <row r="10" spans="1:24" ht="15" customHeight="1" x14ac:dyDescent="0.2">
      <c r="A10" s="47" t="s">
        <v>19</v>
      </c>
      <c r="B10" s="59">
        <f t="shared" ref="B10:M10" si="0">SUM(B12:B14)</f>
        <v>2646</v>
      </c>
      <c r="C10" s="59">
        <f t="shared" si="0"/>
        <v>3260</v>
      </c>
      <c r="D10" s="59">
        <f t="shared" si="0"/>
        <v>3877</v>
      </c>
      <c r="E10" s="59">
        <f t="shared" si="0"/>
        <v>4121</v>
      </c>
      <c r="F10" s="59">
        <f t="shared" si="0"/>
        <v>4178</v>
      </c>
      <c r="G10" s="59">
        <f t="shared" si="0"/>
        <v>4993</v>
      </c>
      <c r="H10" s="59">
        <f t="shared" si="0"/>
        <v>5229</v>
      </c>
      <c r="I10" s="59">
        <f t="shared" si="0"/>
        <v>5194</v>
      </c>
      <c r="J10" s="59">
        <f t="shared" si="0"/>
        <v>5695</v>
      </c>
      <c r="K10" s="59">
        <f t="shared" si="0"/>
        <v>5868</v>
      </c>
      <c r="L10" s="59">
        <f t="shared" si="0"/>
        <v>5257</v>
      </c>
      <c r="M10" s="59">
        <f t="shared" si="0"/>
        <v>5712</v>
      </c>
      <c r="N10" s="59">
        <f t="shared" ref="N10:S10" si="1">SUM(N12:N14)</f>
        <v>5388</v>
      </c>
      <c r="O10" s="59">
        <f t="shared" si="1"/>
        <v>6091</v>
      </c>
      <c r="P10" s="59">
        <f t="shared" si="1"/>
        <v>7091</v>
      </c>
      <c r="Q10" s="59">
        <f t="shared" si="1"/>
        <v>8507</v>
      </c>
      <c r="R10" s="59">
        <f t="shared" si="1"/>
        <v>9699</v>
      </c>
      <c r="S10" s="59">
        <f t="shared" si="1"/>
        <v>10854</v>
      </c>
      <c r="U10" s="260"/>
      <c r="V10" s="48"/>
      <c r="W10" s="48"/>
      <c r="X10" s="48"/>
    </row>
    <row r="11" spans="1:24" ht="15" customHeight="1" x14ac:dyDescent="0.25">
      <c r="A11" s="46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24" ht="15" customHeight="1" x14ac:dyDescent="0.25">
      <c r="A12" s="52" t="s">
        <v>172</v>
      </c>
      <c r="B12" s="48">
        <v>989</v>
      </c>
      <c r="C12" s="48">
        <v>1160</v>
      </c>
      <c r="D12" s="48">
        <v>1171</v>
      </c>
      <c r="E12" s="48">
        <v>1268</v>
      </c>
      <c r="F12" s="48">
        <v>1169</v>
      </c>
      <c r="G12" s="48">
        <v>1082</v>
      </c>
      <c r="H12" s="48">
        <v>1314</v>
      </c>
      <c r="I12" s="48">
        <v>1231</v>
      </c>
      <c r="J12" s="48">
        <v>1279</v>
      </c>
      <c r="K12" s="48">
        <v>1262</v>
      </c>
      <c r="L12" s="48">
        <v>981</v>
      </c>
      <c r="M12" s="48">
        <v>1125</v>
      </c>
      <c r="N12" s="48">
        <v>1066</v>
      </c>
      <c r="O12" s="48">
        <v>1125</v>
      </c>
      <c r="P12" s="48">
        <v>1424</v>
      </c>
      <c r="Q12" s="48">
        <v>1766</v>
      </c>
      <c r="R12" s="48">
        <v>2238</v>
      </c>
      <c r="S12" s="48">
        <v>2398</v>
      </c>
    </row>
    <row r="13" spans="1:24" ht="15" customHeight="1" x14ac:dyDescent="0.25">
      <c r="A13" s="52" t="s">
        <v>173</v>
      </c>
      <c r="B13" s="48">
        <v>354</v>
      </c>
      <c r="C13" s="48">
        <v>449</v>
      </c>
      <c r="D13" s="48">
        <v>540</v>
      </c>
      <c r="E13" s="48">
        <v>571</v>
      </c>
      <c r="F13" s="48">
        <v>568</v>
      </c>
      <c r="G13" s="48">
        <v>936</v>
      </c>
      <c r="H13" s="48">
        <v>889</v>
      </c>
      <c r="I13" s="48">
        <v>758</v>
      </c>
      <c r="J13" s="48">
        <v>667</v>
      </c>
      <c r="K13" s="48">
        <v>687</v>
      </c>
      <c r="L13" s="48">
        <v>475</v>
      </c>
      <c r="M13" s="48">
        <v>419</v>
      </c>
      <c r="N13" s="48">
        <v>628</v>
      </c>
      <c r="O13" s="48">
        <v>492</v>
      </c>
      <c r="P13" s="48">
        <v>472</v>
      </c>
      <c r="Q13" s="48">
        <v>521</v>
      </c>
      <c r="R13" s="48">
        <v>515</v>
      </c>
      <c r="S13" s="48">
        <v>534</v>
      </c>
    </row>
    <row r="14" spans="1:24" ht="15" customHeight="1" x14ac:dyDescent="0.25">
      <c r="A14" s="52" t="s">
        <v>174</v>
      </c>
      <c r="B14" s="48">
        <v>1303</v>
      </c>
      <c r="C14" s="48">
        <v>1651</v>
      </c>
      <c r="D14" s="48">
        <v>2166</v>
      </c>
      <c r="E14" s="48">
        <v>2282</v>
      </c>
      <c r="F14" s="48">
        <v>2441</v>
      </c>
      <c r="G14" s="48">
        <v>2975</v>
      </c>
      <c r="H14" s="48">
        <v>3026</v>
      </c>
      <c r="I14" s="48">
        <v>3205</v>
      </c>
      <c r="J14" s="48">
        <v>3749</v>
      </c>
      <c r="K14" s="48">
        <v>3919</v>
      </c>
      <c r="L14" s="48">
        <v>3801</v>
      </c>
      <c r="M14" s="48">
        <v>4168</v>
      </c>
      <c r="N14" s="48">
        <v>3694</v>
      </c>
      <c r="O14" s="48">
        <v>4474</v>
      </c>
      <c r="P14" s="48">
        <v>5195</v>
      </c>
      <c r="Q14" s="48">
        <v>6220</v>
      </c>
      <c r="R14" s="48">
        <v>6946</v>
      </c>
      <c r="S14" s="48">
        <v>7922</v>
      </c>
    </row>
    <row r="15" spans="1:24" ht="15" customHeight="1" x14ac:dyDescent="0.25">
      <c r="A15" s="46"/>
      <c r="B15" s="46" t="s">
        <v>175</v>
      </c>
      <c r="C15" s="46" t="s">
        <v>175</v>
      </c>
      <c r="D15" s="46" t="s">
        <v>175</v>
      </c>
      <c r="E15" s="46" t="s">
        <v>175</v>
      </c>
      <c r="F15" s="46" t="s">
        <v>175</v>
      </c>
      <c r="G15" s="46" t="s">
        <v>175</v>
      </c>
      <c r="H15" s="46" t="s">
        <v>175</v>
      </c>
      <c r="I15" s="46" t="s">
        <v>175</v>
      </c>
      <c r="J15" s="46" t="s">
        <v>175</v>
      </c>
      <c r="K15" s="46" t="s">
        <v>175</v>
      </c>
      <c r="L15" s="46" t="s">
        <v>175</v>
      </c>
      <c r="M15" s="46" t="s">
        <v>175</v>
      </c>
      <c r="N15" s="46" t="s">
        <v>175</v>
      </c>
      <c r="O15" s="46" t="s">
        <v>175</v>
      </c>
      <c r="P15" s="46" t="s">
        <v>175</v>
      </c>
      <c r="Q15" s="46" t="s">
        <v>175</v>
      </c>
      <c r="R15" s="46"/>
      <c r="S15" s="46"/>
    </row>
    <row r="16" spans="1:24" ht="15" customHeight="1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ht="15" customHeight="1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</row>
    <row r="18" spans="1:19" ht="15" customHeight="1" x14ac:dyDescent="0.25">
      <c r="A18" s="47" t="s">
        <v>19</v>
      </c>
      <c r="B18" s="219">
        <f t="shared" ref="B18:P18" si="2">SUM(B20:B22)</f>
        <v>100</v>
      </c>
      <c r="C18" s="219">
        <f t="shared" si="2"/>
        <v>100</v>
      </c>
      <c r="D18" s="219">
        <f t="shared" si="2"/>
        <v>100</v>
      </c>
      <c r="E18" s="219">
        <f t="shared" si="2"/>
        <v>100</v>
      </c>
      <c r="F18" s="219">
        <f t="shared" si="2"/>
        <v>100</v>
      </c>
      <c r="G18" s="219">
        <f t="shared" si="2"/>
        <v>100</v>
      </c>
      <c r="H18" s="219">
        <f t="shared" si="2"/>
        <v>100</v>
      </c>
      <c r="I18" s="219">
        <f t="shared" si="2"/>
        <v>100</v>
      </c>
      <c r="J18" s="219">
        <f t="shared" si="2"/>
        <v>100</v>
      </c>
      <c r="K18" s="219">
        <f t="shared" si="2"/>
        <v>100</v>
      </c>
      <c r="L18" s="219">
        <f t="shared" si="2"/>
        <v>100</v>
      </c>
      <c r="M18" s="219">
        <f t="shared" si="2"/>
        <v>99.999999999999986</v>
      </c>
      <c r="N18" s="219">
        <f t="shared" si="2"/>
        <v>100</v>
      </c>
      <c r="O18" s="219">
        <f t="shared" si="2"/>
        <v>100</v>
      </c>
      <c r="P18" s="219">
        <f t="shared" si="2"/>
        <v>100</v>
      </c>
      <c r="Q18" s="219">
        <f>SUM(Q20:Q22)</f>
        <v>100</v>
      </c>
      <c r="R18" s="219">
        <f>SUM(R20:R22)</f>
        <v>100</v>
      </c>
      <c r="S18" s="219">
        <f>SUM(S20:S22)</f>
        <v>100</v>
      </c>
    </row>
    <row r="19" spans="1:19" ht="15" customHeight="1" x14ac:dyDescent="0.25">
      <c r="A19" s="46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</row>
    <row r="20" spans="1:19" ht="15" customHeight="1" x14ac:dyDescent="0.25">
      <c r="A20" s="52" t="s">
        <v>172</v>
      </c>
      <c r="B20" s="217">
        <f>+B12/$B$10*100</f>
        <v>37.377173091458801</v>
      </c>
      <c r="C20" s="217">
        <f>+C12/$C$10*100</f>
        <v>35.582822085889568</v>
      </c>
      <c r="D20" s="217">
        <f t="shared" ref="D20:O20" si="3">+D12/D10*100</f>
        <v>30.203765798297656</v>
      </c>
      <c r="E20" s="217">
        <f t="shared" si="3"/>
        <v>30.76923076923077</v>
      </c>
      <c r="F20" s="217">
        <f t="shared" si="3"/>
        <v>27.979894686452848</v>
      </c>
      <c r="G20" s="217">
        <f t="shared" si="3"/>
        <v>21.67033847386341</v>
      </c>
      <c r="H20" s="217">
        <f t="shared" si="3"/>
        <v>25.129087779690192</v>
      </c>
      <c r="I20" s="217">
        <f t="shared" si="3"/>
        <v>23.700423565652677</v>
      </c>
      <c r="J20" s="217">
        <f t="shared" si="3"/>
        <v>22.458296751536437</v>
      </c>
      <c r="K20" s="217">
        <f t="shared" si="3"/>
        <v>21.506475800954327</v>
      </c>
      <c r="L20" s="217">
        <f t="shared" si="3"/>
        <v>18.660833174814535</v>
      </c>
      <c r="M20" s="217">
        <f t="shared" si="3"/>
        <v>19.695378151260503</v>
      </c>
      <c r="N20" s="217">
        <f t="shared" si="3"/>
        <v>19.784706755753525</v>
      </c>
      <c r="O20" s="217">
        <f t="shared" si="3"/>
        <v>18.469873583976359</v>
      </c>
      <c r="P20" s="217">
        <f>+P12/P10*100</f>
        <v>20.081793823156112</v>
      </c>
      <c r="Q20" s="217">
        <f>+Q12/Q10*100</f>
        <v>20.759374632655462</v>
      </c>
      <c r="R20" s="217">
        <f>+R12/R10*100</f>
        <v>23.074543767398701</v>
      </c>
      <c r="S20" s="217">
        <f>+S12/S10*100</f>
        <v>22.093237516123089</v>
      </c>
    </row>
    <row r="21" spans="1:19" ht="15" customHeight="1" x14ac:dyDescent="0.25">
      <c r="A21" s="52" t="s">
        <v>173</v>
      </c>
      <c r="B21" s="217">
        <f>+B13/$B$10*100</f>
        <v>13.378684807256235</v>
      </c>
      <c r="C21" s="217">
        <f>+C13/$C$10*100</f>
        <v>13.773006134969327</v>
      </c>
      <c r="D21" s="217">
        <f t="shared" ref="D21:O21" si="4">+D13/D10*100</f>
        <v>13.928295073510446</v>
      </c>
      <c r="E21" s="217">
        <f t="shared" si="4"/>
        <v>13.855860228099976</v>
      </c>
      <c r="F21" s="217">
        <f t="shared" si="4"/>
        <v>13.595021541407373</v>
      </c>
      <c r="G21" s="217">
        <f t="shared" si="4"/>
        <v>18.746244742639696</v>
      </c>
      <c r="H21" s="217">
        <f t="shared" si="4"/>
        <v>17.001338688085678</v>
      </c>
      <c r="I21" s="217">
        <f t="shared" si="4"/>
        <v>14.593762033115132</v>
      </c>
      <c r="J21" s="217">
        <f t="shared" si="4"/>
        <v>11.712028094820019</v>
      </c>
      <c r="K21" s="217">
        <f t="shared" si="4"/>
        <v>11.707566462167689</v>
      </c>
      <c r="L21" s="217">
        <f t="shared" si="4"/>
        <v>9.0355716187939894</v>
      </c>
      <c r="M21" s="217">
        <f t="shared" si="4"/>
        <v>7.3354341736694684</v>
      </c>
      <c r="N21" s="217">
        <f t="shared" si="4"/>
        <v>11.655530809205644</v>
      </c>
      <c r="O21" s="217">
        <f t="shared" si="4"/>
        <v>8.077491380725661</v>
      </c>
      <c r="P21" s="217">
        <f>+P13/P10*100</f>
        <v>6.656324918911297</v>
      </c>
      <c r="Q21" s="217">
        <f>+Q13/Q10*100</f>
        <v>6.1243681673915598</v>
      </c>
      <c r="R21" s="217">
        <f>+R13/R10*100</f>
        <v>5.3098257552324979</v>
      </c>
      <c r="S21" s="217">
        <f>+S13/S10*100</f>
        <v>4.9198452183526804</v>
      </c>
    </row>
    <row r="22" spans="1:19" ht="15" customHeight="1" thickBot="1" x14ac:dyDescent="0.3">
      <c r="A22" s="43" t="s">
        <v>174</v>
      </c>
      <c r="B22" s="57">
        <f>+B14/$B$10*100</f>
        <v>49.244142101284957</v>
      </c>
      <c r="C22" s="57">
        <f>+C14/$C$10*100</f>
        <v>50.644171779141104</v>
      </c>
      <c r="D22" s="57">
        <f t="shared" ref="D22:O22" si="5">+D14/D10*100</f>
        <v>55.8679391281919</v>
      </c>
      <c r="E22" s="57">
        <f t="shared" si="5"/>
        <v>55.374909002669256</v>
      </c>
      <c r="F22" s="57">
        <f t="shared" si="5"/>
        <v>58.425083772139786</v>
      </c>
      <c r="G22" s="57">
        <f t="shared" si="5"/>
        <v>59.583416783496901</v>
      </c>
      <c r="H22" s="57">
        <f t="shared" si="5"/>
        <v>57.869573532224138</v>
      </c>
      <c r="I22" s="57">
        <f t="shared" si="5"/>
        <v>61.705814401232196</v>
      </c>
      <c r="J22" s="57">
        <f t="shared" si="5"/>
        <v>65.829675153643549</v>
      </c>
      <c r="K22" s="57">
        <f t="shared" si="5"/>
        <v>66.78595773687799</v>
      </c>
      <c r="L22" s="57">
        <f t="shared" si="5"/>
        <v>72.303595206391478</v>
      </c>
      <c r="M22" s="57">
        <f t="shared" si="5"/>
        <v>72.969187675070017</v>
      </c>
      <c r="N22" s="57">
        <f t="shared" si="5"/>
        <v>68.559762435040824</v>
      </c>
      <c r="O22" s="57">
        <f t="shared" si="5"/>
        <v>73.452635035297973</v>
      </c>
      <c r="P22" s="57">
        <f>+P14/P10*100</f>
        <v>73.261881257932586</v>
      </c>
      <c r="Q22" s="57">
        <f>+Q14/Q10*100</f>
        <v>73.116257199952983</v>
      </c>
      <c r="R22" s="57">
        <f>+R14/R10*100</f>
        <v>71.615630477368796</v>
      </c>
      <c r="S22" s="57">
        <f>+S14/S10*100</f>
        <v>72.986917265524227</v>
      </c>
    </row>
    <row r="23" spans="1:19" ht="15" customHeight="1" x14ac:dyDescent="0.25">
      <c r="A23" s="306" t="s">
        <v>242</v>
      </c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288"/>
    </row>
    <row r="24" spans="1:19" ht="15" customHeight="1" x14ac:dyDescent="0.25">
      <c r="A24" s="206"/>
    </row>
  </sheetData>
  <mergeCells count="7">
    <mergeCell ref="A5:R5"/>
    <mergeCell ref="A23:R23"/>
    <mergeCell ref="V1:W2"/>
    <mergeCell ref="A1:R1"/>
    <mergeCell ref="A2:R2"/>
    <mergeCell ref="A3:R3"/>
    <mergeCell ref="A4:R4"/>
  </mergeCells>
  <hyperlinks>
    <hyperlink ref="V1" r:id="rId1" location="INDICE!A1"/>
    <hyperlink ref="V1:W2" location="INDICE!A1" display="INDICE"/>
  </hyperlinks>
  <printOptions horizontalCentered="1"/>
  <pageMargins left="0.78740157480314965" right="0.78740157480314965" top="0.82677165354330717" bottom="0.98425196850393704" header="0.47244094488188981" footer="0.51181102362204722"/>
  <pageSetup scale="90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P74"/>
  <sheetViews>
    <sheetView zoomScaleNormal="100" zoomScaleSheetLayoutView="100" workbookViewId="0">
      <selection activeCell="O1" sqref="O1:P2"/>
    </sheetView>
  </sheetViews>
  <sheetFormatPr baseColWidth="10" defaultColWidth="11" defaultRowHeight="12.75" x14ac:dyDescent="0.25"/>
  <cols>
    <col min="1" max="1" width="37.28515625" style="42" bestFit="1" customWidth="1"/>
    <col min="2" max="12" width="6.7109375" style="46" customWidth="1"/>
    <col min="13" max="13" width="9.5703125" style="46" customWidth="1"/>
    <col min="14" max="14" width="8.85546875" style="46" customWidth="1"/>
    <col min="15" max="257" width="11" style="46"/>
    <col min="258" max="258" width="45.7109375" style="46" customWidth="1"/>
    <col min="259" max="267" width="7.5703125" style="46" customWidth="1"/>
    <col min="268" max="513" width="11" style="46"/>
    <col min="514" max="514" width="45.7109375" style="46" customWidth="1"/>
    <col min="515" max="523" width="7.5703125" style="46" customWidth="1"/>
    <col min="524" max="769" width="11" style="46"/>
    <col min="770" max="770" width="45.7109375" style="46" customWidth="1"/>
    <col min="771" max="779" width="7.5703125" style="46" customWidth="1"/>
    <col min="780" max="1025" width="11" style="46"/>
    <col min="1026" max="1026" width="45.7109375" style="46" customWidth="1"/>
    <col min="1027" max="1035" width="7.5703125" style="46" customWidth="1"/>
    <col min="1036" max="1281" width="11" style="46"/>
    <col min="1282" max="1282" width="45.7109375" style="46" customWidth="1"/>
    <col min="1283" max="1291" width="7.5703125" style="46" customWidth="1"/>
    <col min="1292" max="1537" width="11" style="46"/>
    <col min="1538" max="1538" width="45.7109375" style="46" customWidth="1"/>
    <col min="1539" max="1547" width="7.5703125" style="46" customWidth="1"/>
    <col min="1548" max="1793" width="11" style="46"/>
    <col min="1794" max="1794" width="45.7109375" style="46" customWidth="1"/>
    <col min="1795" max="1803" width="7.5703125" style="46" customWidth="1"/>
    <col min="1804" max="2049" width="11" style="46"/>
    <col min="2050" max="2050" width="45.7109375" style="46" customWidth="1"/>
    <col min="2051" max="2059" width="7.5703125" style="46" customWidth="1"/>
    <col min="2060" max="2305" width="11" style="46"/>
    <col min="2306" max="2306" width="45.7109375" style="46" customWidth="1"/>
    <col min="2307" max="2315" width="7.5703125" style="46" customWidth="1"/>
    <col min="2316" max="2561" width="11" style="46"/>
    <col min="2562" max="2562" width="45.7109375" style="46" customWidth="1"/>
    <col min="2563" max="2571" width="7.5703125" style="46" customWidth="1"/>
    <col min="2572" max="2817" width="11" style="46"/>
    <col min="2818" max="2818" width="45.7109375" style="46" customWidth="1"/>
    <col min="2819" max="2827" width="7.5703125" style="46" customWidth="1"/>
    <col min="2828" max="3073" width="11" style="46"/>
    <col min="3074" max="3074" width="45.7109375" style="46" customWidth="1"/>
    <col min="3075" max="3083" width="7.5703125" style="46" customWidth="1"/>
    <col min="3084" max="3329" width="11" style="46"/>
    <col min="3330" max="3330" width="45.7109375" style="46" customWidth="1"/>
    <col min="3331" max="3339" width="7.5703125" style="46" customWidth="1"/>
    <col min="3340" max="3585" width="11" style="46"/>
    <col min="3586" max="3586" width="45.7109375" style="46" customWidth="1"/>
    <col min="3587" max="3595" width="7.5703125" style="46" customWidth="1"/>
    <col min="3596" max="3841" width="11" style="46"/>
    <col min="3842" max="3842" width="45.7109375" style="46" customWidth="1"/>
    <col min="3843" max="3851" width="7.5703125" style="46" customWidth="1"/>
    <col min="3852" max="4097" width="11" style="46"/>
    <col min="4098" max="4098" width="45.7109375" style="46" customWidth="1"/>
    <col min="4099" max="4107" width="7.5703125" style="46" customWidth="1"/>
    <col min="4108" max="4353" width="11" style="46"/>
    <col min="4354" max="4354" width="45.7109375" style="46" customWidth="1"/>
    <col min="4355" max="4363" width="7.5703125" style="46" customWidth="1"/>
    <col min="4364" max="4609" width="11" style="46"/>
    <col min="4610" max="4610" width="45.7109375" style="46" customWidth="1"/>
    <col min="4611" max="4619" width="7.5703125" style="46" customWidth="1"/>
    <col min="4620" max="4865" width="11" style="46"/>
    <col min="4866" max="4866" width="45.7109375" style="46" customWidth="1"/>
    <col min="4867" max="4875" width="7.5703125" style="46" customWidth="1"/>
    <col min="4876" max="5121" width="11" style="46"/>
    <col min="5122" max="5122" width="45.7109375" style="46" customWidth="1"/>
    <col min="5123" max="5131" width="7.5703125" style="46" customWidth="1"/>
    <col min="5132" max="5377" width="11" style="46"/>
    <col min="5378" max="5378" width="45.7109375" style="46" customWidth="1"/>
    <col min="5379" max="5387" width="7.5703125" style="46" customWidth="1"/>
    <col min="5388" max="5633" width="11" style="46"/>
    <col min="5634" max="5634" width="45.7109375" style="46" customWidth="1"/>
    <col min="5635" max="5643" width="7.5703125" style="46" customWidth="1"/>
    <col min="5644" max="5889" width="11" style="46"/>
    <col min="5890" max="5890" width="45.7109375" style="46" customWidth="1"/>
    <col min="5891" max="5899" width="7.5703125" style="46" customWidth="1"/>
    <col min="5900" max="6145" width="11" style="46"/>
    <col min="6146" max="6146" width="45.7109375" style="46" customWidth="1"/>
    <col min="6147" max="6155" width="7.5703125" style="46" customWidth="1"/>
    <col min="6156" max="6401" width="11" style="46"/>
    <col min="6402" max="6402" width="45.7109375" style="46" customWidth="1"/>
    <col min="6403" max="6411" width="7.5703125" style="46" customWidth="1"/>
    <col min="6412" max="6657" width="11" style="46"/>
    <col min="6658" max="6658" width="45.7109375" style="46" customWidth="1"/>
    <col min="6659" max="6667" width="7.5703125" style="46" customWidth="1"/>
    <col min="6668" max="6913" width="11" style="46"/>
    <col min="6914" max="6914" width="45.7109375" style="46" customWidth="1"/>
    <col min="6915" max="6923" width="7.5703125" style="46" customWidth="1"/>
    <col min="6924" max="7169" width="11" style="46"/>
    <col min="7170" max="7170" width="45.7109375" style="46" customWidth="1"/>
    <col min="7171" max="7179" width="7.5703125" style="46" customWidth="1"/>
    <col min="7180" max="7425" width="11" style="46"/>
    <col min="7426" max="7426" width="45.7109375" style="46" customWidth="1"/>
    <col min="7427" max="7435" width="7.5703125" style="46" customWidth="1"/>
    <col min="7436" max="7681" width="11" style="46"/>
    <col min="7682" max="7682" width="45.7109375" style="46" customWidth="1"/>
    <col min="7683" max="7691" width="7.5703125" style="46" customWidth="1"/>
    <col min="7692" max="7937" width="11" style="46"/>
    <col min="7938" max="7938" width="45.7109375" style="46" customWidth="1"/>
    <col min="7939" max="7947" width="7.5703125" style="46" customWidth="1"/>
    <col min="7948" max="8193" width="11" style="46"/>
    <col min="8194" max="8194" width="45.7109375" style="46" customWidth="1"/>
    <col min="8195" max="8203" width="7.5703125" style="46" customWidth="1"/>
    <col min="8204" max="8449" width="11" style="46"/>
    <col min="8450" max="8450" width="45.7109375" style="46" customWidth="1"/>
    <col min="8451" max="8459" width="7.5703125" style="46" customWidth="1"/>
    <col min="8460" max="8705" width="11" style="46"/>
    <col min="8706" max="8706" width="45.7109375" style="46" customWidth="1"/>
    <col min="8707" max="8715" width="7.5703125" style="46" customWidth="1"/>
    <col min="8716" max="8961" width="11" style="46"/>
    <col min="8962" max="8962" width="45.7109375" style="46" customWidth="1"/>
    <col min="8963" max="8971" width="7.5703125" style="46" customWidth="1"/>
    <col min="8972" max="9217" width="11" style="46"/>
    <col min="9218" max="9218" width="45.7109375" style="46" customWidth="1"/>
    <col min="9219" max="9227" width="7.5703125" style="46" customWidth="1"/>
    <col min="9228" max="9473" width="11" style="46"/>
    <col min="9474" max="9474" width="45.7109375" style="46" customWidth="1"/>
    <col min="9475" max="9483" width="7.5703125" style="46" customWidth="1"/>
    <col min="9484" max="9729" width="11" style="46"/>
    <col min="9730" max="9730" width="45.7109375" style="46" customWidth="1"/>
    <col min="9731" max="9739" width="7.5703125" style="46" customWidth="1"/>
    <col min="9740" max="9985" width="11" style="46"/>
    <col min="9986" max="9986" width="45.7109375" style="46" customWidth="1"/>
    <col min="9987" max="9995" width="7.5703125" style="46" customWidth="1"/>
    <col min="9996" max="10241" width="11" style="46"/>
    <col min="10242" max="10242" width="45.7109375" style="46" customWidth="1"/>
    <col min="10243" max="10251" width="7.5703125" style="46" customWidth="1"/>
    <col min="10252" max="10497" width="11" style="46"/>
    <col min="10498" max="10498" width="45.7109375" style="46" customWidth="1"/>
    <col min="10499" max="10507" width="7.5703125" style="46" customWidth="1"/>
    <col min="10508" max="10753" width="11" style="46"/>
    <col min="10754" max="10754" width="45.7109375" style="46" customWidth="1"/>
    <col min="10755" max="10763" width="7.5703125" style="46" customWidth="1"/>
    <col min="10764" max="11009" width="11" style="46"/>
    <col min="11010" max="11010" width="45.7109375" style="46" customWidth="1"/>
    <col min="11011" max="11019" width="7.5703125" style="46" customWidth="1"/>
    <col min="11020" max="11265" width="11" style="46"/>
    <col min="11266" max="11266" width="45.7109375" style="46" customWidth="1"/>
    <col min="11267" max="11275" width="7.5703125" style="46" customWidth="1"/>
    <col min="11276" max="11521" width="11" style="46"/>
    <col min="11522" max="11522" width="45.7109375" style="46" customWidth="1"/>
    <col min="11523" max="11531" width="7.5703125" style="46" customWidth="1"/>
    <col min="11532" max="11777" width="11" style="46"/>
    <col min="11778" max="11778" width="45.7109375" style="46" customWidth="1"/>
    <col min="11779" max="11787" width="7.5703125" style="46" customWidth="1"/>
    <col min="11788" max="12033" width="11" style="46"/>
    <col min="12034" max="12034" width="45.7109375" style="46" customWidth="1"/>
    <col min="12035" max="12043" width="7.5703125" style="46" customWidth="1"/>
    <col min="12044" max="12289" width="11" style="46"/>
    <col min="12290" max="12290" width="45.7109375" style="46" customWidth="1"/>
    <col min="12291" max="12299" width="7.5703125" style="46" customWidth="1"/>
    <col min="12300" max="12545" width="11" style="46"/>
    <col min="12546" max="12546" width="45.7109375" style="46" customWidth="1"/>
    <col min="12547" max="12555" width="7.5703125" style="46" customWidth="1"/>
    <col min="12556" max="12801" width="11" style="46"/>
    <col min="12802" max="12802" width="45.7109375" style="46" customWidth="1"/>
    <col min="12803" max="12811" width="7.5703125" style="46" customWidth="1"/>
    <col min="12812" max="13057" width="11" style="46"/>
    <col min="13058" max="13058" width="45.7109375" style="46" customWidth="1"/>
    <col min="13059" max="13067" width="7.5703125" style="46" customWidth="1"/>
    <col min="13068" max="13313" width="11" style="46"/>
    <col min="13314" max="13314" width="45.7109375" style="46" customWidth="1"/>
    <col min="13315" max="13323" width="7.5703125" style="46" customWidth="1"/>
    <col min="13324" max="13569" width="11" style="46"/>
    <col min="13570" max="13570" width="45.7109375" style="46" customWidth="1"/>
    <col min="13571" max="13579" width="7.5703125" style="46" customWidth="1"/>
    <col min="13580" max="13825" width="11" style="46"/>
    <col min="13826" max="13826" width="45.7109375" style="46" customWidth="1"/>
    <col min="13827" max="13835" width="7.5703125" style="46" customWidth="1"/>
    <col min="13836" max="14081" width="11" style="46"/>
    <col min="14082" max="14082" width="45.7109375" style="46" customWidth="1"/>
    <col min="14083" max="14091" width="7.5703125" style="46" customWidth="1"/>
    <col min="14092" max="14337" width="11" style="46"/>
    <col min="14338" max="14338" width="45.7109375" style="46" customWidth="1"/>
    <col min="14339" max="14347" width="7.5703125" style="46" customWidth="1"/>
    <col min="14348" max="14593" width="11" style="46"/>
    <col min="14594" max="14594" width="45.7109375" style="46" customWidth="1"/>
    <col min="14595" max="14603" width="7.5703125" style="46" customWidth="1"/>
    <col min="14604" max="14849" width="11" style="46"/>
    <col min="14850" max="14850" width="45.7109375" style="46" customWidth="1"/>
    <col min="14851" max="14859" width="7.5703125" style="46" customWidth="1"/>
    <col min="14860" max="15105" width="11" style="46"/>
    <col min="15106" max="15106" width="45.7109375" style="46" customWidth="1"/>
    <col min="15107" max="15115" width="7.5703125" style="46" customWidth="1"/>
    <col min="15116" max="15361" width="11" style="46"/>
    <col min="15362" max="15362" width="45.7109375" style="46" customWidth="1"/>
    <col min="15363" max="15371" width="7.5703125" style="46" customWidth="1"/>
    <col min="15372" max="15617" width="11" style="46"/>
    <col min="15618" max="15618" width="45.7109375" style="46" customWidth="1"/>
    <col min="15619" max="15627" width="7.5703125" style="46" customWidth="1"/>
    <col min="15628" max="15873" width="11" style="46"/>
    <col min="15874" max="15874" width="45.7109375" style="46" customWidth="1"/>
    <col min="15875" max="15883" width="7.5703125" style="46" customWidth="1"/>
    <col min="15884" max="16129" width="11" style="46"/>
    <col min="16130" max="16130" width="45.7109375" style="46" customWidth="1"/>
    <col min="16131" max="16139" width="7.5703125" style="46" customWidth="1"/>
    <col min="16140" max="16384" width="11" style="46"/>
  </cols>
  <sheetData>
    <row r="1" spans="1:16" s="184" customFormat="1" ht="14.25" customHeight="1" x14ac:dyDescent="0.2">
      <c r="A1" s="333" t="s">
        <v>334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289"/>
      <c r="N1" s="29"/>
      <c r="O1" s="308" t="s">
        <v>356</v>
      </c>
      <c r="P1" s="308"/>
    </row>
    <row r="2" spans="1:16" s="184" customFormat="1" ht="14.25" customHeight="1" x14ac:dyDescent="0.2">
      <c r="A2" s="333" t="s">
        <v>176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289"/>
      <c r="N2" s="30"/>
      <c r="O2" s="308"/>
      <c r="P2" s="308"/>
    </row>
    <row r="3" spans="1:16" s="184" customFormat="1" ht="14.25" x14ac:dyDescent="0.25">
      <c r="A3" s="333" t="s">
        <v>248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289"/>
    </row>
    <row r="4" spans="1:16" s="184" customFormat="1" ht="14.25" x14ac:dyDescent="0.25">
      <c r="A4" s="333" t="s">
        <v>518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289"/>
    </row>
    <row r="5" spans="1:16" s="184" customFormat="1" thickBot="1" x14ac:dyDescent="0.3">
      <c r="A5" s="185"/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</row>
    <row r="6" spans="1:16" ht="13.5" thickBot="1" x14ac:dyDescent="0.3">
      <c r="A6" s="84" t="s">
        <v>475</v>
      </c>
      <c r="B6" s="186">
        <v>2007</v>
      </c>
      <c r="C6" s="186">
        <v>2008</v>
      </c>
      <c r="D6" s="186">
        <v>2009</v>
      </c>
      <c r="E6" s="186">
        <v>2010</v>
      </c>
      <c r="F6" s="186">
        <v>2011</v>
      </c>
      <c r="G6" s="186">
        <v>2012</v>
      </c>
      <c r="H6" s="186">
        <v>2013</v>
      </c>
      <c r="I6" s="186">
        <v>2014</v>
      </c>
      <c r="J6" s="186">
        <v>2015</v>
      </c>
      <c r="K6" s="186">
        <v>2016</v>
      </c>
      <c r="L6" s="186">
        <v>2017</v>
      </c>
    </row>
    <row r="7" spans="1:16" x14ac:dyDescent="0.25">
      <c r="A7" s="82" t="s">
        <v>19</v>
      </c>
      <c r="B7" s="187">
        <f t="shared" ref="B7:I7" si="0">SUM(B9:B72)</f>
        <v>5172</v>
      </c>
      <c r="C7" s="187">
        <f t="shared" si="0"/>
        <v>5695</v>
      </c>
      <c r="D7" s="187">
        <f t="shared" si="0"/>
        <v>5848</v>
      </c>
      <c r="E7" s="187">
        <f t="shared" si="0"/>
        <v>5257</v>
      </c>
      <c r="F7" s="187">
        <f t="shared" si="0"/>
        <v>5712</v>
      </c>
      <c r="G7" s="187">
        <f t="shared" si="0"/>
        <v>5388</v>
      </c>
      <c r="H7" s="187">
        <f t="shared" si="0"/>
        <v>6091</v>
      </c>
      <c r="I7" s="187">
        <f t="shared" si="0"/>
        <v>7091</v>
      </c>
      <c r="J7" s="187">
        <f>SUM(J9:J72)</f>
        <v>8507</v>
      </c>
      <c r="K7" s="187">
        <f>SUM(K9:K72)</f>
        <v>9699</v>
      </c>
      <c r="L7" s="187">
        <f>SUM(L9:L72)</f>
        <v>10854</v>
      </c>
    </row>
    <row r="9" spans="1:16" x14ac:dyDescent="0.2">
      <c r="A9" s="188" t="s">
        <v>476</v>
      </c>
      <c r="B9" s="189" t="s">
        <v>61</v>
      </c>
      <c r="C9" s="189" t="s">
        <v>61</v>
      </c>
      <c r="D9" s="189" t="s">
        <v>61</v>
      </c>
      <c r="E9" s="189" t="s">
        <v>61</v>
      </c>
      <c r="F9" s="190">
        <v>19</v>
      </c>
      <c r="G9" s="190">
        <v>13</v>
      </c>
      <c r="H9" s="189">
        <v>14</v>
      </c>
      <c r="I9" s="14">
        <v>13</v>
      </c>
      <c r="J9" s="191">
        <v>24</v>
      </c>
      <c r="K9" s="248">
        <v>57</v>
      </c>
      <c r="L9" s="293">
        <v>57</v>
      </c>
      <c r="N9" s="295"/>
      <c r="O9" s="293"/>
    </row>
    <row r="10" spans="1:16" x14ac:dyDescent="0.2">
      <c r="A10" s="188" t="s">
        <v>181</v>
      </c>
      <c r="B10" s="189" t="s">
        <v>61</v>
      </c>
      <c r="C10" s="189">
        <v>16</v>
      </c>
      <c r="D10" s="192">
        <v>54</v>
      </c>
      <c r="E10" s="193">
        <v>36</v>
      </c>
      <c r="F10" s="193">
        <v>69</v>
      </c>
      <c r="G10" s="193">
        <v>71</v>
      </c>
      <c r="H10" s="189">
        <v>76</v>
      </c>
      <c r="I10" s="14">
        <v>95</v>
      </c>
      <c r="J10" s="191">
        <v>93</v>
      </c>
      <c r="K10" s="248">
        <v>160</v>
      </c>
      <c r="L10" s="293">
        <v>133</v>
      </c>
      <c r="N10" s="295"/>
      <c r="O10" s="293"/>
    </row>
    <row r="11" spans="1:16" x14ac:dyDescent="0.2">
      <c r="A11" s="188" t="s">
        <v>502</v>
      </c>
      <c r="B11" s="194" t="s">
        <v>61</v>
      </c>
      <c r="C11" s="194" t="s">
        <v>61</v>
      </c>
      <c r="D11" s="194" t="s">
        <v>61</v>
      </c>
      <c r="E11" s="194" t="s">
        <v>61</v>
      </c>
      <c r="F11" s="194" t="s">
        <v>61</v>
      </c>
      <c r="G11" s="194" t="s">
        <v>61</v>
      </c>
      <c r="H11" s="194">
        <v>32</v>
      </c>
      <c r="I11" s="195">
        <v>35</v>
      </c>
      <c r="J11" s="191">
        <v>83</v>
      </c>
      <c r="K11" s="248">
        <v>222</v>
      </c>
      <c r="L11" s="293">
        <v>309</v>
      </c>
      <c r="N11" s="295"/>
      <c r="O11" s="293"/>
    </row>
    <row r="12" spans="1:16" x14ac:dyDescent="0.2">
      <c r="A12" s="188" t="s">
        <v>227</v>
      </c>
      <c r="B12" s="194" t="s">
        <v>61</v>
      </c>
      <c r="C12" s="194" t="s">
        <v>61</v>
      </c>
      <c r="D12" s="194" t="s">
        <v>61</v>
      </c>
      <c r="E12" s="194" t="s">
        <v>61</v>
      </c>
      <c r="F12" s="194" t="s">
        <v>61</v>
      </c>
      <c r="G12" s="194" t="s">
        <v>61</v>
      </c>
      <c r="H12" s="194">
        <v>1</v>
      </c>
      <c r="I12" s="195">
        <v>25</v>
      </c>
      <c r="J12" s="191">
        <v>4</v>
      </c>
      <c r="K12" s="248">
        <v>7</v>
      </c>
      <c r="L12" s="293">
        <v>3</v>
      </c>
      <c r="N12" s="295"/>
      <c r="O12" s="293"/>
    </row>
    <row r="13" spans="1:16" x14ac:dyDescent="0.2">
      <c r="A13" s="188" t="s">
        <v>503</v>
      </c>
      <c r="B13" s="196">
        <v>207</v>
      </c>
      <c r="C13" s="189">
        <v>228</v>
      </c>
      <c r="D13" s="192">
        <v>200</v>
      </c>
      <c r="E13" s="193">
        <v>185</v>
      </c>
      <c r="F13" s="193">
        <v>124</v>
      </c>
      <c r="G13" s="193">
        <v>216</v>
      </c>
      <c r="H13" s="189">
        <v>229</v>
      </c>
      <c r="I13" s="14">
        <v>128</v>
      </c>
      <c r="J13" s="191">
        <v>160</v>
      </c>
      <c r="K13" s="248">
        <v>185</v>
      </c>
      <c r="L13" s="293">
        <v>157</v>
      </c>
      <c r="N13" s="295"/>
      <c r="O13" s="293"/>
    </row>
    <row r="14" spans="1:16" x14ac:dyDescent="0.25">
      <c r="A14" s="188" t="s">
        <v>477</v>
      </c>
      <c r="B14" s="196">
        <v>227</v>
      </c>
      <c r="C14" s="189">
        <v>144</v>
      </c>
      <c r="D14" s="192">
        <v>40</v>
      </c>
      <c r="E14" s="193">
        <v>26</v>
      </c>
      <c r="F14" s="193">
        <v>1</v>
      </c>
      <c r="G14" s="189" t="s">
        <v>61</v>
      </c>
      <c r="H14" s="189" t="s">
        <v>61</v>
      </c>
      <c r="I14" s="189" t="s">
        <v>61</v>
      </c>
      <c r="J14" s="189" t="s">
        <v>61</v>
      </c>
      <c r="K14" s="261">
        <v>0</v>
      </c>
    </row>
    <row r="15" spans="1:16" x14ac:dyDescent="0.2">
      <c r="A15" s="188" t="s">
        <v>478</v>
      </c>
      <c r="B15" s="196">
        <v>18</v>
      </c>
      <c r="C15" s="189">
        <v>35</v>
      </c>
      <c r="D15" s="192">
        <v>75</v>
      </c>
      <c r="E15" s="193">
        <v>89</v>
      </c>
      <c r="F15" s="193">
        <v>90</v>
      </c>
      <c r="G15" s="193">
        <v>98</v>
      </c>
      <c r="H15" s="189">
        <v>52</v>
      </c>
      <c r="I15" s="14">
        <v>94</v>
      </c>
      <c r="J15" s="191">
        <v>102</v>
      </c>
      <c r="K15" s="248">
        <v>43</v>
      </c>
      <c r="L15" s="293">
        <v>96</v>
      </c>
      <c r="N15" s="295"/>
      <c r="O15" s="293"/>
    </row>
    <row r="16" spans="1:16" x14ac:dyDescent="0.2">
      <c r="A16" s="188" t="s">
        <v>479</v>
      </c>
      <c r="B16" s="196">
        <v>37</v>
      </c>
      <c r="C16" s="189">
        <v>30</v>
      </c>
      <c r="D16" s="192">
        <v>104</v>
      </c>
      <c r="E16" s="193">
        <v>58</v>
      </c>
      <c r="F16" s="193">
        <v>80</v>
      </c>
      <c r="G16" s="193">
        <v>90</v>
      </c>
      <c r="H16" s="189">
        <v>34</v>
      </c>
      <c r="I16" s="14">
        <v>80</v>
      </c>
      <c r="J16" s="191">
        <v>65</v>
      </c>
      <c r="K16" s="248">
        <v>146</v>
      </c>
      <c r="L16" s="293">
        <v>82</v>
      </c>
      <c r="N16" s="295"/>
      <c r="O16" s="293"/>
    </row>
    <row r="17" spans="1:15" x14ac:dyDescent="0.2">
      <c r="A17" s="188" t="s">
        <v>480</v>
      </c>
      <c r="B17" s="196">
        <v>110</v>
      </c>
      <c r="C17" s="189">
        <v>88</v>
      </c>
      <c r="D17" s="192">
        <v>78</v>
      </c>
      <c r="E17" s="193">
        <v>41</v>
      </c>
      <c r="F17" s="193">
        <v>38</v>
      </c>
      <c r="G17" s="193">
        <v>45</v>
      </c>
      <c r="H17" s="189">
        <v>10</v>
      </c>
      <c r="I17" s="14">
        <v>16</v>
      </c>
      <c r="J17" s="191">
        <v>16</v>
      </c>
      <c r="K17" s="248">
        <v>22</v>
      </c>
      <c r="L17" s="293">
        <v>31</v>
      </c>
      <c r="N17" s="295"/>
      <c r="O17" s="293"/>
    </row>
    <row r="18" spans="1:15" x14ac:dyDescent="0.2">
      <c r="A18" s="188" t="s">
        <v>481</v>
      </c>
      <c r="B18" s="196">
        <v>144</v>
      </c>
      <c r="C18" s="189">
        <v>133</v>
      </c>
      <c r="D18" s="192">
        <v>190</v>
      </c>
      <c r="E18" s="193">
        <v>73</v>
      </c>
      <c r="F18" s="193">
        <v>81</v>
      </c>
      <c r="G18" s="193">
        <v>169</v>
      </c>
      <c r="H18" s="189">
        <v>155</v>
      </c>
      <c r="I18" s="14">
        <v>123</v>
      </c>
      <c r="J18" s="191">
        <v>170</v>
      </c>
      <c r="K18" s="248">
        <v>99</v>
      </c>
      <c r="L18" s="293">
        <v>155</v>
      </c>
      <c r="N18" s="295"/>
      <c r="O18" s="293"/>
    </row>
    <row r="19" spans="1:15" x14ac:dyDescent="0.2">
      <c r="A19" s="188" t="s">
        <v>205</v>
      </c>
      <c r="B19" s="189" t="s">
        <v>61</v>
      </c>
      <c r="C19" s="189">
        <v>1</v>
      </c>
      <c r="D19" s="192">
        <v>29</v>
      </c>
      <c r="E19" s="193">
        <v>48</v>
      </c>
      <c r="F19" s="193">
        <v>115</v>
      </c>
      <c r="G19" s="193">
        <v>117</v>
      </c>
      <c r="H19" s="189">
        <v>130</v>
      </c>
      <c r="I19" s="14">
        <v>102</v>
      </c>
      <c r="J19" s="191">
        <v>129</v>
      </c>
      <c r="K19" s="248">
        <v>135</v>
      </c>
      <c r="L19" s="293">
        <v>134</v>
      </c>
      <c r="N19" s="295"/>
      <c r="O19" s="293"/>
    </row>
    <row r="20" spans="1:15" x14ac:dyDescent="0.2">
      <c r="A20" s="188" t="s">
        <v>206</v>
      </c>
      <c r="B20" s="196">
        <v>6</v>
      </c>
      <c r="C20" s="189">
        <v>14</v>
      </c>
      <c r="D20" s="192">
        <v>13</v>
      </c>
      <c r="E20" s="193">
        <v>12</v>
      </c>
      <c r="F20" s="193">
        <v>8</v>
      </c>
      <c r="G20" s="189" t="s">
        <v>61</v>
      </c>
      <c r="H20" s="189" t="s">
        <v>61</v>
      </c>
      <c r="I20" s="14">
        <v>1</v>
      </c>
      <c r="J20" s="191">
        <v>3</v>
      </c>
      <c r="K20" s="248">
        <v>0</v>
      </c>
      <c r="L20" s="248">
        <v>0</v>
      </c>
      <c r="N20" s="295"/>
      <c r="O20" s="293"/>
    </row>
    <row r="21" spans="1:15" x14ac:dyDescent="0.2">
      <c r="A21" s="188" t="s">
        <v>182</v>
      </c>
      <c r="B21" s="189" t="s">
        <v>61</v>
      </c>
      <c r="C21" s="189" t="s">
        <v>61</v>
      </c>
      <c r="D21" s="192">
        <v>5</v>
      </c>
      <c r="E21" s="189" t="s">
        <v>61</v>
      </c>
      <c r="F21" s="189">
        <v>84</v>
      </c>
      <c r="G21" s="189">
        <v>281</v>
      </c>
      <c r="H21" s="189">
        <v>239</v>
      </c>
      <c r="I21" s="14">
        <v>199</v>
      </c>
      <c r="J21" s="191">
        <v>241</v>
      </c>
      <c r="K21" s="248">
        <v>201</v>
      </c>
      <c r="L21" s="293">
        <v>270</v>
      </c>
      <c r="N21" s="295"/>
      <c r="O21" s="293"/>
    </row>
    <row r="22" spans="1:15" x14ac:dyDescent="0.2">
      <c r="A22" s="188" t="s">
        <v>197</v>
      </c>
      <c r="B22" s="189" t="s">
        <v>61</v>
      </c>
      <c r="C22" s="189" t="s">
        <v>61</v>
      </c>
      <c r="D22" s="189" t="s">
        <v>61</v>
      </c>
      <c r="E22" s="189" t="s">
        <v>61</v>
      </c>
      <c r="F22" s="189" t="s">
        <v>61</v>
      </c>
      <c r="G22" s="189">
        <v>31</v>
      </c>
      <c r="H22" s="189">
        <v>44</v>
      </c>
      <c r="I22" s="14">
        <v>68</v>
      </c>
      <c r="J22" s="191">
        <v>62</v>
      </c>
      <c r="K22" s="248">
        <v>46</v>
      </c>
      <c r="L22" s="293">
        <v>72</v>
      </c>
      <c r="N22" s="295"/>
      <c r="O22" s="293"/>
    </row>
    <row r="23" spans="1:15" x14ac:dyDescent="0.2">
      <c r="A23" s="188" t="s">
        <v>193</v>
      </c>
      <c r="B23" s="189" t="s">
        <v>61</v>
      </c>
      <c r="C23" s="189" t="s">
        <v>61</v>
      </c>
      <c r="D23" s="189" t="s">
        <v>61</v>
      </c>
      <c r="E23" s="189" t="s">
        <v>61</v>
      </c>
      <c r="F23" s="189" t="s">
        <v>61</v>
      </c>
      <c r="G23" s="193">
        <v>20</v>
      </c>
      <c r="H23" s="189" t="s">
        <v>61</v>
      </c>
      <c r="I23" s="189" t="s">
        <v>61</v>
      </c>
      <c r="J23" s="189" t="s">
        <v>61</v>
      </c>
      <c r="K23" s="261">
        <v>0</v>
      </c>
      <c r="L23" s="261">
        <v>0</v>
      </c>
      <c r="N23" s="295"/>
      <c r="O23" s="293"/>
    </row>
    <row r="24" spans="1:15" x14ac:dyDescent="0.2">
      <c r="A24" s="188" t="s">
        <v>194</v>
      </c>
      <c r="B24" s="189" t="s">
        <v>61</v>
      </c>
      <c r="C24" s="189" t="s">
        <v>61</v>
      </c>
      <c r="D24" s="189" t="s">
        <v>61</v>
      </c>
      <c r="E24" s="189" t="s">
        <v>61</v>
      </c>
      <c r="F24" s="189" t="s">
        <v>61</v>
      </c>
      <c r="G24" s="189" t="s">
        <v>61</v>
      </c>
      <c r="H24" s="189">
        <v>19</v>
      </c>
      <c r="I24" s="189" t="s">
        <v>61</v>
      </c>
      <c r="J24" s="189" t="s">
        <v>61</v>
      </c>
      <c r="K24" s="261">
        <v>25</v>
      </c>
      <c r="L24" s="293">
        <v>9</v>
      </c>
      <c r="N24" s="295"/>
      <c r="O24" s="293"/>
    </row>
    <row r="25" spans="1:15" x14ac:dyDescent="0.2">
      <c r="A25" s="188" t="s">
        <v>207</v>
      </c>
      <c r="B25" s="196">
        <v>30</v>
      </c>
      <c r="C25" s="189">
        <v>19</v>
      </c>
      <c r="D25" s="192">
        <v>38</v>
      </c>
      <c r="E25" s="193">
        <v>33</v>
      </c>
      <c r="F25" s="193">
        <v>34</v>
      </c>
      <c r="G25" s="193">
        <v>35</v>
      </c>
      <c r="H25" s="189">
        <v>38</v>
      </c>
      <c r="I25" s="14">
        <v>34</v>
      </c>
      <c r="J25" s="191">
        <v>32</v>
      </c>
      <c r="K25" s="248">
        <v>46</v>
      </c>
      <c r="L25" s="293">
        <v>47</v>
      </c>
      <c r="N25" s="295"/>
      <c r="O25" s="293"/>
    </row>
    <row r="26" spans="1:15" x14ac:dyDescent="0.2">
      <c r="A26" s="188" t="s">
        <v>183</v>
      </c>
      <c r="B26" s="196">
        <v>38</v>
      </c>
      <c r="C26" s="189">
        <v>208</v>
      </c>
      <c r="D26" s="192">
        <v>234</v>
      </c>
      <c r="E26" s="193">
        <v>423</v>
      </c>
      <c r="F26" s="193">
        <v>443</v>
      </c>
      <c r="G26" s="193">
        <v>346</v>
      </c>
      <c r="H26" s="189">
        <v>555</v>
      </c>
      <c r="I26" s="14">
        <v>695</v>
      </c>
      <c r="J26" s="191">
        <v>960</v>
      </c>
      <c r="K26" s="248">
        <v>907</v>
      </c>
      <c r="L26" s="293">
        <v>1172</v>
      </c>
      <c r="N26" s="295"/>
      <c r="O26" s="293"/>
    </row>
    <row r="27" spans="1:15" x14ac:dyDescent="0.2">
      <c r="A27" s="188" t="s">
        <v>482</v>
      </c>
      <c r="B27" s="196">
        <v>49</v>
      </c>
      <c r="C27" s="189">
        <v>58</v>
      </c>
      <c r="D27" s="192">
        <v>64</v>
      </c>
      <c r="E27" s="193">
        <v>38</v>
      </c>
      <c r="F27" s="193">
        <v>28</v>
      </c>
      <c r="G27" s="193">
        <v>46</v>
      </c>
      <c r="H27" s="189">
        <v>24</v>
      </c>
      <c r="I27" s="14">
        <v>44</v>
      </c>
      <c r="J27" s="191">
        <v>33</v>
      </c>
      <c r="K27" s="248">
        <v>120</v>
      </c>
      <c r="L27" s="293">
        <v>113</v>
      </c>
      <c r="N27" s="295"/>
      <c r="O27" s="293"/>
    </row>
    <row r="28" spans="1:15" x14ac:dyDescent="0.2">
      <c r="A28" s="188" t="s">
        <v>185</v>
      </c>
      <c r="B28" s="196">
        <v>141</v>
      </c>
      <c r="C28" s="189">
        <v>120</v>
      </c>
      <c r="D28" s="192">
        <v>109</v>
      </c>
      <c r="E28" s="193">
        <v>30</v>
      </c>
      <c r="F28" s="193">
        <v>119</v>
      </c>
      <c r="G28" s="193">
        <v>104</v>
      </c>
      <c r="H28" s="189">
        <v>68</v>
      </c>
      <c r="I28" s="14">
        <v>94</v>
      </c>
      <c r="J28" s="191">
        <v>66</v>
      </c>
      <c r="K28" s="248">
        <v>100</v>
      </c>
      <c r="L28" s="293">
        <v>79</v>
      </c>
      <c r="N28" s="295"/>
      <c r="O28" s="293"/>
    </row>
    <row r="29" spans="1:15" x14ac:dyDescent="0.2">
      <c r="A29" s="188" t="s">
        <v>186</v>
      </c>
      <c r="B29" s="196">
        <v>650</v>
      </c>
      <c r="C29" s="189">
        <v>669</v>
      </c>
      <c r="D29" s="192">
        <v>658</v>
      </c>
      <c r="E29" s="193">
        <v>608</v>
      </c>
      <c r="F29" s="193">
        <v>612</v>
      </c>
      <c r="G29" s="193">
        <v>515</v>
      </c>
      <c r="H29" s="189">
        <v>585</v>
      </c>
      <c r="I29" s="14">
        <v>445</v>
      </c>
      <c r="J29" s="191">
        <v>741</v>
      </c>
      <c r="K29" s="248">
        <v>679</v>
      </c>
      <c r="L29" s="293">
        <v>714</v>
      </c>
      <c r="N29" s="295"/>
      <c r="O29" s="293"/>
    </row>
    <row r="30" spans="1:15" x14ac:dyDescent="0.2">
      <c r="A30" s="188" t="s">
        <v>208</v>
      </c>
      <c r="B30" s="196">
        <v>86</v>
      </c>
      <c r="C30" s="189">
        <v>128</v>
      </c>
      <c r="D30" s="192">
        <v>129</v>
      </c>
      <c r="E30" s="193">
        <v>88</v>
      </c>
      <c r="F30" s="193">
        <v>169</v>
      </c>
      <c r="G30" s="193">
        <v>162</v>
      </c>
      <c r="H30" s="189">
        <v>180</v>
      </c>
      <c r="I30" s="14">
        <v>215</v>
      </c>
      <c r="J30" s="191">
        <v>238</v>
      </c>
      <c r="K30" s="248">
        <v>224</v>
      </c>
      <c r="L30" s="293">
        <v>258</v>
      </c>
      <c r="N30" s="295"/>
      <c r="O30" s="293"/>
    </row>
    <row r="31" spans="1:15" x14ac:dyDescent="0.2">
      <c r="A31" s="188" t="s">
        <v>209</v>
      </c>
      <c r="B31" s="196">
        <v>45</v>
      </c>
      <c r="C31" s="189">
        <v>138</v>
      </c>
      <c r="D31" s="192">
        <v>47</v>
      </c>
      <c r="E31" s="193">
        <v>37</v>
      </c>
      <c r="F31" s="193">
        <v>46</v>
      </c>
      <c r="G31" s="193">
        <v>61</v>
      </c>
      <c r="H31" s="189">
        <v>34</v>
      </c>
      <c r="I31" s="14">
        <v>52</v>
      </c>
      <c r="J31" s="191">
        <v>37</v>
      </c>
      <c r="K31" s="248">
        <v>100</v>
      </c>
      <c r="L31" s="293">
        <v>64</v>
      </c>
      <c r="N31" s="295"/>
      <c r="O31" s="293"/>
    </row>
    <row r="32" spans="1:15" x14ac:dyDescent="0.2">
      <c r="A32" s="188" t="s">
        <v>210</v>
      </c>
      <c r="B32" s="196">
        <v>45</v>
      </c>
      <c r="C32" s="189">
        <v>50</v>
      </c>
      <c r="D32" s="192">
        <v>45</v>
      </c>
      <c r="E32" s="193">
        <v>64</v>
      </c>
      <c r="F32" s="193">
        <v>67</v>
      </c>
      <c r="G32" s="193">
        <v>36</v>
      </c>
      <c r="H32" s="189">
        <v>54</v>
      </c>
      <c r="I32" s="14">
        <v>73</v>
      </c>
      <c r="J32" s="191">
        <v>46</v>
      </c>
      <c r="K32" s="248">
        <v>86</v>
      </c>
      <c r="L32" s="293">
        <v>94</v>
      </c>
      <c r="N32" s="295"/>
      <c r="O32" s="293"/>
    </row>
    <row r="33" spans="1:15" x14ac:dyDescent="0.2">
      <c r="A33" s="188" t="s">
        <v>211</v>
      </c>
      <c r="B33" s="196">
        <v>42</v>
      </c>
      <c r="C33" s="189">
        <v>21</v>
      </c>
      <c r="D33" s="192">
        <v>52</v>
      </c>
      <c r="E33" s="193">
        <v>35</v>
      </c>
      <c r="F33" s="193">
        <v>47</v>
      </c>
      <c r="G33" s="193">
        <v>51</v>
      </c>
      <c r="H33" s="189">
        <v>55</v>
      </c>
      <c r="I33" s="14">
        <v>106</v>
      </c>
      <c r="J33" s="191">
        <v>178</v>
      </c>
      <c r="K33" s="248">
        <v>162</v>
      </c>
      <c r="L33" s="293">
        <v>151</v>
      </c>
      <c r="N33" s="295"/>
      <c r="O33" s="293"/>
    </row>
    <row r="34" spans="1:15" x14ac:dyDescent="0.2">
      <c r="A34" s="188" t="s">
        <v>212</v>
      </c>
      <c r="B34" s="189" t="s">
        <v>61</v>
      </c>
      <c r="C34" s="189" t="s">
        <v>61</v>
      </c>
      <c r="D34" s="189" t="s">
        <v>61</v>
      </c>
      <c r="E34" s="189" t="s">
        <v>61</v>
      </c>
      <c r="F34" s="189" t="s">
        <v>61</v>
      </c>
      <c r="G34" s="189" t="s">
        <v>61</v>
      </c>
      <c r="H34" s="189">
        <v>27</v>
      </c>
      <c r="I34" s="14">
        <v>12</v>
      </c>
      <c r="J34" s="191">
        <v>31</v>
      </c>
      <c r="K34" s="248">
        <v>50</v>
      </c>
      <c r="L34" s="293">
        <v>32</v>
      </c>
      <c r="N34" s="295"/>
      <c r="O34" s="293"/>
    </row>
    <row r="35" spans="1:15" x14ac:dyDescent="0.25">
      <c r="A35" s="188" t="s">
        <v>483</v>
      </c>
      <c r="B35" s="196">
        <v>58</v>
      </c>
      <c r="C35" s="189">
        <v>16</v>
      </c>
      <c r="D35" s="192">
        <v>20</v>
      </c>
      <c r="E35" s="189" t="s">
        <v>61</v>
      </c>
      <c r="F35" s="189" t="s">
        <v>61</v>
      </c>
      <c r="G35" s="189" t="s">
        <v>61</v>
      </c>
      <c r="H35" s="189" t="s">
        <v>61</v>
      </c>
      <c r="I35" s="189" t="s">
        <v>61</v>
      </c>
      <c r="J35" s="189" t="s">
        <v>61</v>
      </c>
      <c r="K35" s="261">
        <v>0</v>
      </c>
      <c r="L35" s="261">
        <v>0</v>
      </c>
    </row>
    <row r="36" spans="1:15" x14ac:dyDescent="0.2">
      <c r="A36" s="188" t="s">
        <v>484</v>
      </c>
      <c r="B36" s="189" t="s">
        <v>61</v>
      </c>
      <c r="C36" s="189">
        <v>5</v>
      </c>
      <c r="D36" s="192">
        <v>1</v>
      </c>
      <c r="E36" s="193">
        <v>11</v>
      </c>
      <c r="F36" s="189">
        <v>10</v>
      </c>
      <c r="G36" s="189">
        <v>16</v>
      </c>
      <c r="H36" s="189">
        <v>8</v>
      </c>
      <c r="I36" s="14">
        <v>13</v>
      </c>
      <c r="J36" s="191">
        <v>6</v>
      </c>
      <c r="K36" s="248">
        <v>10</v>
      </c>
      <c r="L36" s="293">
        <v>11</v>
      </c>
      <c r="N36" s="295"/>
      <c r="O36" s="293"/>
    </row>
    <row r="37" spans="1:15" x14ac:dyDescent="0.2">
      <c r="A37" s="188" t="s">
        <v>485</v>
      </c>
      <c r="B37" s="189" t="s">
        <v>61</v>
      </c>
      <c r="C37" s="189" t="s">
        <v>61</v>
      </c>
      <c r="D37" s="189" t="s">
        <v>61</v>
      </c>
      <c r="E37" s="189" t="s">
        <v>61</v>
      </c>
      <c r="F37" s="189" t="s">
        <v>61</v>
      </c>
      <c r="G37" s="189" t="s">
        <v>61</v>
      </c>
      <c r="H37" s="189">
        <v>503</v>
      </c>
      <c r="I37" s="14">
        <v>855</v>
      </c>
      <c r="J37" s="191">
        <v>964</v>
      </c>
      <c r="K37" s="248">
        <v>1102</v>
      </c>
      <c r="L37" s="293">
        <v>1081</v>
      </c>
      <c r="N37" s="295"/>
      <c r="O37" s="293"/>
    </row>
    <row r="38" spans="1:15" x14ac:dyDescent="0.2">
      <c r="A38" s="188" t="s">
        <v>214</v>
      </c>
      <c r="B38" s="196">
        <v>37</v>
      </c>
      <c r="C38" s="189">
        <v>67</v>
      </c>
      <c r="D38" s="192">
        <v>52</v>
      </c>
      <c r="E38" s="193">
        <v>37</v>
      </c>
      <c r="F38" s="193">
        <v>47</v>
      </c>
      <c r="G38" s="193">
        <v>51</v>
      </c>
      <c r="H38" s="189">
        <v>28</v>
      </c>
      <c r="I38" s="14">
        <v>54</v>
      </c>
      <c r="J38" s="191">
        <v>71</v>
      </c>
      <c r="K38" s="248">
        <v>131</v>
      </c>
      <c r="L38" s="293">
        <v>93</v>
      </c>
      <c r="N38" s="295"/>
      <c r="O38" s="293"/>
    </row>
    <row r="39" spans="1:15" ht="25.5" x14ac:dyDescent="0.2">
      <c r="A39" s="188" t="s">
        <v>215</v>
      </c>
      <c r="B39" s="196">
        <v>81</v>
      </c>
      <c r="C39" s="189">
        <v>85</v>
      </c>
      <c r="D39" s="192">
        <v>82</v>
      </c>
      <c r="E39" s="193">
        <v>63</v>
      </c>
      <c r="F39" s="193">
        <v>86</v>
      </c>
      <c r="G39" s="193">
        <v>68</v>
      </c>
      <c r="H39" s="189">
        <v>54</v>
      </c>
      <c r="I39" s="14">
        <v>101</v>
      </c>
      <c r="J39" s="191">
        <v>83</v>
      </c>
      <c r="K39" s="248">
        <v>93</v>
      </c>
      <c r="L39" s="248">
        <v>86</v>
      </c>
      <c r="N39" s="295"/>
      <c r="O39" s="293"/>
    </row>
    <row r="40" spans="1:15" x14ac:dyDescent="0.2">
      <c r="A40" s="188" t="s">
        <v>216</v>
      </c>
      <c r="C40" s="189">
        <v>30</v>
      </c>
      <c r="D40" s="192">
        <v>13</v>
      </c>
      <c r="E40" s="193">
        <v>49</v>
      </c>
      <c r="F40" s="193">
        <v>15</v>
      </c>
      <c r="G40" s="193">
        <v>34</v>
      </c>
      <c r="H40" s="189">
        <v>48</v>
      </c>
      <c r="I40" s="14">
        <v>51</v>
      </c>
      <c r="J40" s="191">
        <v>45</v>
      </c>
      <c r="K40" s="248">
        <v>80</v>
      </c>
      <c r="L40" s="293">
        <v>83</v>
      </c>
      <c r="N40" s="295"/>
      <c r="O40" s="293"/>
    </row>
    <row r="41" spans="1:15" x14ac:dyDescent="0.2">
      <c r="A41" s="188" t="s">
        <v>217</v>
      </c>
      <c r="B41" s="196">
        <v>126</v>
      </c>
      <c r="C41" s="189">
        <v>105</v>
      </c>
      <c r="D41" s="192">
        <v>127</v>
      </c>
      <c r="E41" s="193">
        <v>106</v>
      </c>
      <c r="F41" s="193">
        <v>75</v>
      </c>
      <c r="G41" s="193">
        <v>107</v>
      </c>
      <c r="H41" s="189">
        <v>90</v>
      </c>
      <c r="I41" s="14">
        <v>153</v>
      </c>
      <c r="J41" s="191">
        <v>252</v>
      </c>
      <c r="K41" s="248">
        <v>328</v>
      </c>
      <c r="L41" s="293">
        <v>329</v>
      </c>
      <c r="N41" s="295"/>
      <c r="O41" s="293"/>
    </row>
    <row r="42" spans="1:15" x14ac:dyDescent="0.2">
      <c r="A42" s="188" t="s">
        <v>218</v>
      </c>
      <c r="B42" s="196">
        <v>123</v>
      </c>
      <c r="C42" s="189">
        <v>92</v>
      </c>
      <c r="D42" s="192">
        <v>121</v>
      </c>
      <c r="E42" s="193">
        <v>89</v>
      </c>
      <c r="F42" s="193">
        <v>140</v>
      </c>
      <c r="G42" s="193">
        <v>97</v>
      </c>
      <c r="H42" s="189">
        <v>126</v>
      </c>
      <c r="I42" s="14">
        <v>148</v>
      </c>
      <c r="J42" s="191">
        <v>181</v>
      </c>
      <c r="K42" s="248">
        <v>140</v>
      </c>
      <c r="L42" s="293">
        <v>211</v>
      </c>
      <c r="N42" s="295"/>
      <c r="O42" s="293"/>
    </row>
    <row r="43" spans="1:15" x14ac:dyDescent="0.2">
      <c r="A43" s="188" t="s">
        <v>188</v>
      </c>
      <c r="B43" s="189" t="s">
        <v>61</v>
      </c>
      <c r="C43" s="189" t="s">
        <v>61</v>
      </c>
      <c r="D43" s="189" t="s">
        <v>61</v>
      </c>
      <c r="E43" s="189" t="s">
        <v>61</v>
      </c>
      <c r="F43" s="189" t="s">
        <v>61</v>
      </c>
      <c r="G43" s="193">
        <v>46</v>
      </c>
      <c r="H43" s="189" t="s">
        <v>61</v>
      </c>
      <c r="I43" s="14">
        <v>53</v>
      </c>
      <c r="J43" s="191">
        <v>27</v>
      </c>
      <c r="K43" s="248">
        <v>38</v>
      </c>
      <c r="L43" s="293">
        <v>33</v>
      </c>
      <c r="N43" s="295"/>
      <c r="O43" s="293"/>
    </row>
    <row r="44" spans="1:15" x14ac:dyDescent="0.2">
      <c r="A44" s="188" t="s">
        <v>486</v>
      </c>
      <c r="B44" s="196">
        <v>13</v>
      </c>
      <c r="C44" s="189">
        <v>14</v>
      </c>
      <c r="D44" s="192">
        <v>6</v>
      </c>
      <c r="E44" s="193">
        <v>13</v>
      </c>
      <c r="F44" s="193">
        <v>9</v>
      </c>
      <c r="G44" s="193">
        <v>9</v>
      </c>
      <c r="H44" s="189">
        <v>6</v>
      </c>
      <c r="I44" s="14">
        <v>10</v>
      </c>
      <c r="J44" s="191">
        <v>9</v>
      </c>
      <c r="K44" s="248">
        <v>8</v>
      </c>
      <c r="L44" s="293">
        <v>5</v>
      </c>
      <c r="N44" s="295"/>
      <c r="O44" s="293"/>
    </row>
    <row r="45" spans="1:15" x14ac:dyDescent="0.25">
      <c r="A45" s="188" t="s">
        <v>487</v>
      </c>
      <c r="B45" s="196">
        <v>162</v>
      </c>
      <c r="C45" s="189">
        <v>97</v>
      </c>
      <c r="D45" s="192">
        <v>116</v>
      </c>
      <c r="E45" s="193">
        <v>83</v>
      </c>
      <c r="F45" s="193">
        <v>66</v>
      </c>
      <c r="G45" s="193">
        <v>55</v>
      </c>
      <c r="H45" s="189">
        <v>48</v>
      </c>
      <c r="I45" s="14">
        <v>26</v>
      </c>
      <c r="J45" s="189" t="s">
        <v>61</v>
      </c>
      <c r="K45" s="261">
        <v>0</v>
      </c>
      <c r="L45" s="261">
        <v>0</v>
      </c>
    </row>
    <row r="46" spans="1:15" x14ac:dyDescent="0.25">
      <c r="A46" s="188" t="s">
        <v>488</v>
      </c>
      <c r="B46" s="189" t="s">
        <v>61</v>
      </c>
      <c r="C46" s="189" t="s">
        <v>61</v>
      </c>
      <c r="D46" s="189" t="s">
        <v>61</v>
      </c>
      <c r="E46" s="189" t="s">
        <v>61</v>
      </c>
      <c r="F46" s="197">
        <v>2</v>
      </c>
      <c r="G46" s="189" t="s">
        <v>61</v>
      </c>
      <c r="H46" s="189" t="s">
        <v>61</v>
      </c>
      <c r="I46" s="189" t="s">
        <v>61</v>
      </c>
      <c r="J46" s="189" t="s">
        <v>61</v>
      </c>
      <c r="K46" s="261">
        <v>0</v>
      </c>
      <c r="L46" s="261">
        <v>0</v>
      </c>
    </row>
    <row r="47" spans="1:15" x14ac:dyDescent="0.2">
      <c r="A47" s="188" t="s">
        <v>489</v>
      </c>
      <c r="B47" s="189" t="s">
        <v>61</v>
      </c>
      <c r="C47" s="189" t="s">
        <v>61</v>
      </c>
      <c r="D47" s="192">
        <v>55</v>
      </c>
      <c r="E47" s="193">
        <v>116</v>
      </c>
      <c r="F47" s="193">
        <v>140</v>
      </c>
      <c r="G47" s="193">
        <v>69</v>
      </c>
      <c r="H47" s="189">
        <v>173</v>
      </c>
      <c r="I47" s="14">
        <v>144</v>
      </c>
      <c r="J47" s="191">
        <v>116</v>
      </c>
      <c r="K47" s="248">
        <v>139</v>
      </c>
      <c r="L47" s="293">
        <v>188</v>
      </c>
      <c r="N47" s="295"/>
      <c r="O47" s="293"/>
    </row>
    <row r="48" spans="1:15" x14ac:dyDescent="0.2">
      <c r="A48" s="176" t="s">
        <v>191</v>
      </c>
      <c r="B48" s="189" t="s">
        <v>61</v>
      </c>
      <c r="C48" s="189" t="s">
        <v>61</v>
      </c>
      <c r="D48" s="189" t="s">
        <v>61</v>
      </c>
      <c r="E48" s="189" t="s">
        <v>61</v>
      </c>
      <c r="F48" s="189" t="s">
        <v>61</v>
      </c>
      <c r="G48" s="189" t="s">
        <v>61</v>
      </c>
      <c r="H48" s="189" t="s">
        <v>61</v>
      </c>
      <c r="I48" s="14">
        <v>2</v>
      </c>
      <c r="J48" s="191">
        <v>345</v>
      </c>
      <c r="K48" s="248">
        <v>642</v>
      </c>
      <c r="L48" s="293">
        <v>540</v>
      </c>
      <c r="N48" s="295"/>
      <c r="O48" s="293"/>
    </row>
    <row r="49" spans="1:15" x14ac:dyDescent="0.25">
      <c r="A49" s="188" t="s">
        <v>490</v>
      </c>
      <c r="B49" s="196">
        <v>262</v>
      </c>
      <c r="C49" s="189">
        <v>92</v>
      </c>
      <c r="D49" s="192">
        <v>46</v>
      </c>
      <c r="E49" s="193">
        <v>51</v>
      </c>
      <c r="F49" s="193">
        <v>3</v>
      </c>
      <c r="G49" s="189" t="s">
        <v>61</v>
      </c>
      <c r="H49" s="189" t="s">
        <v>61</v>
      </c>
      <c r="I49" s="189" t="s">
        <v>61</v>
      </c>
      <c r="J49" s="189" t="s">
        <v>61</v>
      </c>
      <c r="K49" s="261">
        <v>0</v>
      </c>
      <c r="L49" s="261">
        <v>0</v>
      </c>
    </row>
    <row r="50" spans="1:15" x14ac:dyDescent="0.25">
      <c r="A50" s="188" t="s">
        <v>491</v>
      </c>
      <c r="B50" s="196">
        <v>275</v>
      </c>
      <c r="C50" s="189">
        <v>336</v>
      </c>
      <c r="D50" s="192">
        <v>278</v>
      </c>
      <c r="E50" s="193">
        <v>322</v>
      </c>
      <c r="F50" s="193">
        <v>346</v>
      </c>
      <c r="G50" s="193">
        <v>309</v>
      </c>
      <c r="H50" s="189" t="s">
        <v>61</v>
      </c>
      <c r="I50" s="189" t="s">
        <v>61</v>
      </c>
      <c r="J50" s="189" t="s">
        <v>61</v>
      </c>
      <c r="K50" s="261">
        <v>0</v>
      </c>
      <c r="L50" s="261">
        <v>0</v>
      </c>
    </row>
    <row r="51" spans="1:15" x14ac:dyDescent="0.2">
      <c r="A51" s="188" t="s">
        <v>492</v>
      </c>
      <c r="B51" s="189" t="s">
        <v>61</v>
      </c>
      <c r="C51" s="189" t="s">
        <v>61</v>
      </c>
      <c r="D51" s="192">
        <v>21</v>
      </c>
      <c r="E51" s="189" t="s">
        <v>61</v>
      </c>
      <c r="F51" s="189" t="s">
        <v>61</v>
      </c>
      <c r="G51" s="189" t="s">
        <v>61</v>
      </c>
      <c r="H51" s="189">
        <v>380</v>
      </c>
      <c r="I51" s="14">
        <v>362</v>
      </c>
      <c r="J51" s="191">
        <v>445</v>
      </c>
      <c r="K51" s="248">
        <v>471</v>
      </c>
      <c r="L51" s="293">
        <v>506</v>
      </c>
      <c r="N51" s="295"/>
      <c r="O51" s="293"/>
    </row>
    <row r="52" spans="1:15" x14ac:dyDescent="0.2">
      <c r="A52" s="188" t="s">
        <v>493</v>
      </c>
      <c r="B52" s="196">
        <v>88</v>
      </c>
      <c r="C52" s="189">
        <v>132</v>
      </c>
      <c r="D52" s="192">
        <v>222</v>
      </c>
      <c r="E52" s="193">
        <v>141</v>
      </c>
      <c r="F52" s="193">
        <v>285</v>
      </c>
      <c r="G52" s="193">
        <v>123</v>
      </c>
      <c r="H52" s="189">
        <v>197</v>
      </c>
      <c r="I52" s="14">
        <v>273</v>
      </c>
      <c r="J52" s="191">
        <v>268</v>
      </c>
      <c r="K52" s="248">
        <v>408</v>
      </c>
      <c r="L52" s="293">
        <v>461</v>
      </c>
      <c r="N52" s="295"/>
      <c r="O52" s="293"/>
    </row>
    <row r="53" spans="1:15" x14ac:dyDescent="0.2">
      <c r="A53" s="176" t="s">
        <v>192</v>
      </c>
      <c r="B53" s="189" t="s">
        <v>61</v>
      </c>
      <c r="C53" s="189" t="s">
        <v>61</v>
      </c>
      <c r="D53" s="189" t="s">
        <v>61</v>
      </c>
      <c r="E53" s="189" t="s">
        <v>61</v>
      </c>
      <c r="F53" s="189" t="s">
        <v>61</v>
      </c>
      <c r="G53" s="189" t="s">
        <v>61</v>
      </c>
      <c r="H53" s="189" t="s">
        <v>61</v>
      </c>
      <c r="I53" s="14">
        <v>7</v>
      </c>
      <c r="J53" s="189" t="s">
        <v>61</v>
      </c>
      <c r="K53" s="261">
        <v>0</v>
      </c>
      <c r="L53" s="261">
        <v>0</v>
      </c>
      <c r="N53" s="295"/>
      <c r="O53" s="293"/>
    </row>
    <row r="54" spans="1:15" x14ac:dyDescent="0.2">
      <c r="A54" s="188" t="s">
        <v>220</v>
      </c>
      <c r="B54" s="196">
        <v>13</v>
      </c>
      <c r="C54" s="189">
        <v>22</v>
      </c>
      <c r="D54" s="192">
        <v>33</v>
      </c>
      <c r="E54" s="193">
        <v>6</v>
      </c>
      <c r="F54" s="193">
        <v>11</v>
      </c>
      <c r="G54" s="193">
        <v>10</v>
      </c>
      <c r="H54" s="189">
        <v>20</v>
      </c>
      <c r="I54" s="14">
        <v>21</v>
      </c>
      <c r="J54" s="191">
        <v>28</v>
      </c>
      <c r="K54" s="248">
        <v>18</v>
      </c>
      <c r="L54" s="293">
        <v>22</v>
      </c>
      <c r="N54" s="295"/>
      <c r="O54" s="293"/>
    </row>
    <row r="55" spans="1:15" x14ac:dyDescent="0.25">
      <c r="A55" s="188" t="s">
        <v>494</v>
      </c>
      <c r="B55" s="196">
        <v>140</v>
      </c>
      <c r="C55" s="189">
        <v>150</v>
      </c>
      <c r="D55" s="192">
        <v>95</v>
      </c>
      <c r="E55" s="193">
        <v>43</v>
      </c>
      <c r="F55" s="189" t="s">
        <v>61</v>
      </c>
      <c r="G55" s="189" t="s">
        <v>61</v>
      </c>
      <c r="H55" s="189" t="s">
        <v>61</v>
      </c>
      <c r="I55" s="189" t="s">
        <v>61</v>
      </c>
      <c r="J55" s="189" t="s">
        <v>61</v>
      </c>
      <c r="K55" s="261">
        <v>0</v>
      </c>
      <c r="L55" s="261">
        <v>0</v>
      </c>
    </row>
    <row r="56" spans="1:15" x14ac:dyDescent="0.2">
      <c r="A56" s="188" t="s">
        <v>221</v>
      </c>
      <c r="B56" s="196">
        <v>41</v>
      </c>
      <c r="C56" s="189">
        <v>47</v>
      </c>
      <c r="D56" s="192">
        <v>56</v>
      </c>
      <c r="E56" s="193">
        <v>30</v>
      </c>
      <c r="F56" s="193">
        <v>32</v>
      </c>
      <c r="G56" s="193">
        <v>27</v>
      </c>
      <c r="H56" s="189">
        <v>12</v>
      </c>
      <c r="I56" s="14">
        <v>27</v>
      </c>
      <c r="J56" s="191">
        <v>25</v>
      </c>
      <c r="K56" s="248">
        <v>19</v>
      </c>
      <c r="L56" s="293">
        <v>26</v>
      </c>
      <c r="N56" s="295"/>
      <c r="O56" s="293"/>
    </row>
    <row r="57" spans="1:15" x14ac:dyDescent="0.2">
      <c r="A57" s="188" t="s">
        <v>223</v>
      </c>
      <c r="B57" s="189" t="s">
        <v>61</v>
      </c>
      <c r="C57" s="189" t="s">
        <v>61</v>
      </c>
      <c r="D57" s="189" t="s">
        <v>61</v>
      </c>
      <c r="E57" s="189" t="s">
        <v>61</v>
      </c>
      <c r="F57" s="193">
        <v>8</v>
      </c>
      <c r="G57" s="193">
        <v>13</v>
      </c>
      <c r="H57" s="189" t="s">
        <v>61</v>
      </c>
      <c r="I57" s="189" t="s">
        <v>61</v>
      </c>
      <c r="J57" s="189" t="s">
        <v>61</v>
      </c>
      <c r="K57" s="261">
        <v>0</v>
      </c>
      <c r="L57" s="261">
        <v>0</v>
      </c>
      <c r="N57" s="295"/>
      <c r="O57" s="293"/>
    </row>
    <row r="58" spans="1:15" x14ac:dyDescent="0.2">
      <c r="A58" s="188" t="s">
        <v>495</v>
      </c>
      <c r="B58" s="196">
        <v>119</v>
      </c>
      <c r="C58" s="189">
        <v>153</v>
      </c>
      <c r="D58" s="192">
        <v>150</v>
      </c>
      <c r="E58" s="193">
        <v>114</v>
      </c>
      <c r="F58" s="193">
        <v>130</v>
      </c>
      <c r="G58" s="193">
        <v>104</v>
      </c>
      <c r="H58" s="189">
        <v>96</v>
      </c>
      <c r="I58" s="14">
        <v>111</v>
      </c>
      <c r="J58" s="191">
        <v>149</v>
      </c>
      <c r="K58" s="248">
        <v>136</v>
      </c>
      <c r="L58" s="293">
        <v>185</v>
      </c>
      <c r="N58" s="295"/>
      <c r="O58" s="293"/>
    </row>
    <row r="59" spans="1:15" x14ac:dyDescent="0.2">
      <c r="A59" s="176" t="s">
        <v>224</v>
      </c>
      <c r="B59" s="189" t="s">
        <v>61</v>
      </c>
      <c r="C59" s="189" t="s">
        <v>61</v>
      </c>
      <c r="D59" s="189" t="s">
        <v>61</v>
      </c>
      <c r="E59" s="189" t="s">
        <v>61</v>
      </c>
      <c r="F59" s="189" t="s">
        <v>61</v>
      </c>
      <c r="G59" s="189" t="s">
        <v>61</v>
      </c>
      <c r="H59" s="189" t="s">
        <v>61</v>
      </c>
      <c r="I59" s="14">
        <v>48</v>
      </c>
      <c r="J59" s="191">
        <v>130</v>
      </c>
      <c r="K59" s="248">
        <v>216</v>
      </c>
      <c r="L59" s="293">
        <v>232</v>
      </c>
      <c r="N59" s="295"/>
      <c r="O59" s="293"/>
    </row>
    <row r="60" spans="1:15" x14ac:dyDescent="0.2">
      <c r="A60" s="188" t="s">
        <v>496</v>
      </c>
      <c r="B60" s="196">
        <v>42</v>
      </c>
      <c r="C60" s="189">
        <v>25</v>
      </c>
      <c r="D60" s="192">
        <v>42</v>
      </c>
      <c r="E60" s="193">
        <v>20</v>
      </c>
      <c r="F60" s="193">
        <v>10</v>
      </c>
      <c r="G60" s="193">
        <v>13</v>
      </c>
      <c r="H60" s="189">
        <v>39</v>
      </c>
      <c r="I60" s="14">
        <v>31</v>
      </c>
      <c r="J60" s="191">
        <v>10</v>
      </c>
      <c r="K60" s="248">
        <v>34</v>
      </c>
      <c r="L60" s="293">
        <v>26</v>
      </c>
      <c r="N60" s="295"/>
      <c r="O60" s="293"/>
    </row>
    <row r="61" spans="1:15" x14ac:dyDescent="0.2">
      <c r="A61" s="188" t="s">
        <v>233</v>
      </c>
      <c r="B61" s="196">
        <v>15</v>
      </c>
      <c r="C61" s="189">
        <v>9</v>
      </c>
      <c r="D61" s="189" t="s">
        <v>61</v>
      </c>
      <c r="E61" s="193">
        <v>3</v>
      </c>
      <c r="F61" s="193">
        <v>5</v>
      </c>
      <c r="G61" s="193">
        <v>10</v>
      </c>
      <c r="H61" s="189">
        <v>11</v>
      </c>
      <c r="I61" s="14">
        <v>6</v>
      </c>
      <c r="J61" s="191">
        <v>4</v>
      </c>
      <c r="K61" s="248">
        <v>13</v>
      </c>
      <c r="L61" s="293">
        <v>10</v>
      </c>
      <c r="N61" s="295"/>
      <c r="O61" s="293"/>
    </row>
    <row r="62" spans="1:15" x14ac:dyDescent="0.2">
      <c r="A62" s="188" t="s">
        <v>195</v>
      </c>
      <c r="B62" s="196">
        <v>3</v>
      </c>
      <c r="C62" s="189" t="s">
        <v>61</v>
      </c>
      <c r="D62" s="192">
        <v>85</v>
      </c>
      <c r="E62" s="193">
        <v>48</v>
      </c>
      <c r="F62" s="193">
        <v>77</v>
      </c>
      <c r="G62" s="193">
        <v>75</v>
      </c>
      <c r="H62" s="189">
        <v>66</v>
      </c>
      <c r="I62" s="14">
        <v>125</v>
      </c>
      <c r="J62" s="191">
        <v>114</v>
      </c>
      <c r="K62" s="248">
        <v>78</v>
      </c>
      <c r="L62" s="293">
        <v>227</v>
      </c>
      <c r="N62" s="295"/>
      <c r="O62" s="293"/>
    </row>
    <row r="63" spans="1:15" x14ac:dyDescent="0.25">
      <c r="A63" s="188" t="s">
        <v>497</v>
      </c>
      <c r="B63" s="196">
        <v>2</v>
      </c>
      <c r="C63" s="189">
        <v>3</v>
      </c>
      <c r="D63" s="189" t="s">
        <v>61</v>
      </c>
      <c r="E63" s="189" t="s">
        <v>61</v>
      </c>
      <c r="F63" s="189" t="s">
        <v>61</v>
      </c>
      <c r="G63" s="189" t="s">
        <v>61</v>
      </c>
      <c r="H63" s="189" t="s">
        <v>61</v>
      </c>
      <c r="I63" s="189" t="s">
        <v>61</v>
      </c>
      <c r="J63" s="189" t="s">
        <v>61</v>
      </c>
      <c r="K63" s="261">
        <v>0</v>
      </c>
      <c r="L63" s="261">
        <v>0</v>
      </c>
    </row>
    <row r="64" spans="1:15" x14ac:dyDescent="0.25">
      <c r="A64" s="188" t="s">
        <v>498</v>
      </c>
      <c r="B64" s="189" t="s">
        <v>61</v>
      </c>
      <c r="C64" s="189">
        <v>86</v>
      </c>
      <c r="D64" s="189" t="s">
        <v>61</v>
      </c>
      <c r="E64" s="189" t="s">
        <v>61</v>
      </c>
      <c r="F64" s="189" t="s">
        <v>61</v>
      </c>
      <c r="G64" s="189" t="s">
        <v>61</v>
      </c>
      <c r="H64" s="189" t="s">
        <v>61</v>
      </c>
      <c r="I64" s="189" t="s">
        <v>61</v>
      </c>
      <c r="J64" s="189" t="s">
        <v>61</v>
      </c>
      <c r="K64" s="261">
        <v>0</v>
      </c>
      <c r="L64" s="261">
        <v>0</v>
      </c>
    </row>
    <row r="65" spans="1:15" x14ac:dyDescent="0.25">
      <c r="A65" s="188" t="s">
        <v>499</v>
      </c>
      <c r="B65" s="196">
        <v>113</v>
      </c>
      <c r="C65" s="189">
        <v>158</v>
      </c>
      <c r="D65" s="192">
        <v>87</v>
      </c>
      <c r="E65" s="193">
        <v>72</v>
      </c>
      <c r="F65" s="193">
        <v>14</v>
      </c>
      <c r="G65" s="189" t="s">
        <v>61</v>
      </c>
      <c r="H65" s="189" t="s">
        <v>61</v>
      </c>
      <c r="I65" s="189" t="s">
        <v>61</v>
      </c>
      <c r="J65" s="189" t="s">
        <v>61</v>
      </c>
      <c r="K65" s="261">
        <v>0</v>
      </c>
      <c r="L65" s="261">
        <v>0</v>
      </c>
    </row>
    <row r="66" spans="1:15" x14ac:dyDescent="0.2">
      <c r="A66" s="188" t="s">
        <v>196</v>
      </c>
      <c r="B66" s="196">
        <v>982</v>
      </c>
      <c r="C66" s="189">
        <v>823</v>
      </c>
      <c r="D66" s="192">
        <v>978</v>
      </c>
      <c r="E66" s="193">
        <v>969</v>
      </c>
      <c r="F66" s="193">
        <v>847</v>
      </c>
      <c r="G66" s="193">
        <v>748</v>
      </c>
      <c r="H66" s="189">
        <v>892</v>
      </c>
      <c r="I66" s="14">
        <v>1015</v>
      </c>
      <c r="J66" s="191">
        <v>972</v>
      </c>
      <c r="K66" s="248">
        <v>1063</v>
      </c>
      <c r="L66" s="293">
        <v>1307</v>
      </c>
      <c r="N66" s="295"/>
      <c r="O66" s="293"/>
    </row>
    <row r="67" spans="1:15" x14ac:dyDescent="0.25">
      <c r="A67" s="188" t="s">
        <v>500</v>
      </c>
      <c r="B67" s="196">
        <v>1</v>
      </c>
      <c r="C67" s="189">
        <v>315</v>
      </c>
      <c r="D67" s="192">
        <v>273</v>
      </c>
      <c r="E67" s="193">
        <v>307</v>
      </c>
      <c r="F67" s="193">
        <v>372</v>
      </c>
      <c r="G67" s="193">
        <v>334</v>
      </c>
      <c r="H67" s="189" t="s">
        <v>61</v>
      </c>
      <c r="I67" s="189" t="s">
        <v>61</v>
      </c>
      <c r="J67" s="189" t="s">
        <v>61</v>
      </c>
      <c r="K67" s="261">
        <v>0</v>
      </c>
      <c r="L67" s="261">
        <v>0</v>
      </c>
    </row>
    <row r="68" spans="1:15" x14ac:dyDescent="0.2">
      <c r="A68" s="188" t="s">
        <v>198</v>
      </c>
      <c r="B68" s="189" t="s">
        <v>61</v>
      </c>
      <c r="C68" s="189" t="s">
        <v>61</v>
      </c>
      <c r="D68" s="189" t="s">
        <v>61</v>
      </c>
      <c r="E68" s="189" t="s">
        <v>61</v>
      </c>
      <c r="F68" s="189" t="s">
        <v>61</v>
      </c>
      <c r="G68" s="189" t="s">
        <v>61</v>
      </c>
      <c r="H68" s="189" t="s">
        <v>61</v>
      </c>
      <c r="I68" s="189" t="s">
        <v>61</v>
      </c>
      <c r="J68" s="191">
        <v>7</v>
      </c>
      <c r="K68" s="248">
        <v>0</v>
      </c>
      <c r="L68" s="261">
        <v>0</v>
      </c>
      <c r="N68" s="295"/>
      <c r="O68" s="293"/>
    </row>
    <row r="69" spans="1:15" x14ac:dyDescent="0.2">
      <c r="A69" s="188" t="s">
        <v>199</v>
      </c>
      <c r="B69" s="196">
        <v>191</v>
      </c>
      <c r="C69" s="189">
        <v>231</v>
      </c>
      <c r="D69" s="192">
        <v>210</v>
      </c>
      <c r="E69" s="193">
        <v>154</v>
      </c>
      <c r="F69" s="193">
        <v>107</v>
      </c>
      <c r="G69" s="193">
        <v>103</v>
      </c>
      <c r="H69" s="189">
        <v>120</v>
      </c>
      <c r="I69" s="14">
        <v>154</v>
      </c>
      <c r="J69" s="191">
        <v>119</v>
      </c>
      <c r="K69" s="248">
        <v>84</v>
      </c>
      <c r="L69" s="293">
        <v>139</v>
      </c>
      <c r="N69" s="295"/>
      <c r="O69" s="293"/>
    </row>
    <row r="70" spans="1:15" x14ac:dyDescent="0.2">
      <c r="A70" s="188" t="s">
        <v>501</v>
      </c>
      <c r="B70" s="196">
        <v>178</v>
      </c>
      <c r="C70" s="189">
        <v>192</v>
      </c>
      <c r="D70" s="192">
        <v>148</v>
      </c>
      <c r="E70" s="193">
        <v>151</v>
      </c>
      <c r="F70" s="193">
        <v>196</v>
      </c>
      <c r="G70" s="193">
        <v>152</v>
      </c>
      <c r="H70" s="189">
        <v>140</v>
      </c>
      <c r="I70" s="14">
        <v>166</v>
      </c>
      <c r="J70" s="191">
        <v>206</v>
      </c>
      <c r="K70" s="248">
        <v>215</v>
      </c>
      <c r="L70" s="293">
        <v>294</v>
      </c>
      <c r="N70" s="295"/>
      <c r="O70" s="293"/>
    </row>
    <row r="71" spans="1:15" x14ac:dyDescent="0.2">
      <c r="A71" s="188" t="s">
        <v>202</v>
      </c>
      <c r="B71" s="198">
        <v>232</v>
      </c>
      <c r="C71" s="194">
        <v>242</v>
      </c>
      <c r="D71" s="192">
        <v>203</v>
      </c>
      <c r="E71" s="193">
        <v>211</v>
      </c>
      <c r="F71" s="193">
        <v>229</v>
      </c>
      <c r="G71" s="193">
        <v>128</v>
      </c>
      <c r="H71" s="189">
        <v>219</v>
      </c>
      <c r="I71" s="14">
        <v>188</v>
      </c>
      <c r="J71" s="191">
        <v>214</v>
      </c>
      <c r="K71" s="248">
        <v>218</v>
      </c>
      <c r="L71" s="293">
        <v>225</v>
      </c>
      <c r="N71" s="295"/>
      <c r="O71" s="293"/>
    </row>
    <row r="72" spans="1:15" ht="13.5" thickBot="1" x14ac:dyDescent="0.25">
      <c r="A72" s="199" t="s">
        <v>200</v>
      </c>
      <c r="B72" s="200" t="s">
        <v>61</v>
      </c>
      <c r="C72" s="200">
        <v>68</v>
      </c>
      <c r="D72" s="201">
        <v>164</v>
      </c>
      <c r="E72" s="202">
        <v>124</v>
      </c>
      <c r="F72" s="202">
        <v>176</v>
      </c>
      <c r="G72" s="202">
        <v>180</v>
      </c>
      <c r="H72" s="200">
        <v>160</v>
      </c>
      <c r="I72" s="203">
        <v>198</v>
      </c>
      <c r="J72" s="204">
        <v>203</v>
      </c>
      <c r="K72" s="249">
        <v>193</v>
      </c>
      <c r="L72" s="297">
        <v>302</v>
      </c>
      <c r="N72" s="295"/>
      <c r="O72" s="293"/>
    </row>
    <row r="73" spans="1:15" x14ac:dyDescent="0.25">
      <c r="A73" s="334" t="s">
        <v>242</v>
      </c>
      <c r="B73" s="334"/>
      <c r="C73" s="334"/>
      <c r="D73" s="334"/>
      <c r="E73" s="334"/>
      <c r="F73" s="334"/>
      <c r="G73" s="334"/>
      <c r="H73" s="334"/>
      <c r="I73" s="334"/>
      <c r="J73" s="334"/>
      <c r="K73" s="334"/>
      <c r="L73" s="298"/>
    </row>
    <row r="74" spans="1:15" x14ac:dyDescent="0.25">
      <c r="A74" s="205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</row>
  </sheetData>
  <mergeCells count="6">
    <mergeCell ref="O1:P2"/>
    <mergeCell ref="A1:K1"/>
    <mergeCell ref="A2:K2"/>
    <mergeCell ref="A3:K3"/>
    <mergeCell ref="A73:K73"/>
    <mergeCell ref="A4:K4"/>
  </mergeCells>
  <hyperlinks>
    <hyperlink ref="O1" r:id="rId1" location="INDICE!A1"/>
    <hyperlink ref="O1:P2" location="INDICE!A1" display="INDICE"/>
  </hyperlinks>
  <printOptions horizontalCentered="1"/>
  <pageMargins left="0.19685039370078741" right="0.19685039370078741" top="0.39370078740157483" bottom="0.39370078740157483" header="0" footer="0"/>
  <pageSetup scale="80" orientation="portrait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zoomScaleNormal="100" workbookViewId="0">
      <selection activeCell="G1" sqref="G1:H2"/>
    </sheetView>
  </sheetViews>
  <sheetFormatPr baseColWidth="10" defaultColWidth="11" defaultRowHeight="12.75" x14ac:dyDescent="0.25"/>
  <cols>
    <col min="1" max="1" width="53.5703125" style="182" customWidth="1"/>
    <col min="2" max="4" width="11.42578125" style="183" customWidth="1"/>
    <col min="5" max="256" width="11" style="179"/>
    <col min="257" max="257" width="53.5703125" style="179" customWidth="1"/>
    <col min="258" max="260" width="11.42578125" style="179" customWidth="1"/>
    <col min="261" max="512" width="11" style="179"/>
    <col min="513" max="513" width="53.5703125" style="179" customWidth="1"/>
    <col min="514" max="516" width="11.42578125" style="179" customWidth="1"/>
    <col min="517" max="768" width="11" style="179"/>
    <col min="769" max="769" width="53.5703125" style="179" customWidth="1"/>
    <col min="770" max="772" width="11.42578125" style="179" customWidth="1"/>
    <col min="773" max="1024" width="11" style="179"/>
    <col min="1025" max="1025" width="53.5703125" style="179" customWidth="1"/>
    <col min="1026" max="1028" width="11.42578125" style="179" customWidth="1"/>
    <col min="1029" max="1280" width="11" style="179"/>
    <col min="1281" max="1281" width="53.5703125" style="179" customWidth="1"/>
    <col min="1282" max="1284" width="11.42578125" style="179" customWidth="1"/>
    <col min="1285" max="1536" width="11" style="179"/>
    <col min="1537" max="1537" width="53.5703125" style="179" customWidth="1"/>
    <col min="1538" max="1540" width="11.42578125" style="179" customWidth="1"/>
    <col min="1541" max="1792" width="11" style="179"/>
    <col min="1793" max="1793" width="53.5703125" style="179" customWidth="1"/>
    <col min="1794" max="1796" width="11.42578125" style="179" customWidth="1"/>
    <col min="1797" max="2048" width="11" style="179"/>
    <col min="2049" max="2049" width="53.5703125" style="179" customWidth="1"/>
    <col min="2050" max="2052" width="11.42578125" style="179" customWidth="1"/>
    <col min="2053" max="2304" width="11" style="179"/>
    <col min="2305" max="2305" width="53.5703125" style="179" customWidth="1"/>
    <col min="2306" max="2308" width="11.42578125" style="179" customWidth="1"/>
    <col min="2309" max="2560" width="11" style="179"/>
    <col min="2561" max="2561" width="53.5703125" style="179" customWidth="1"/>
    <col min="2562" max="2564" width="11.42578125" style="179" customWidth="1"/>
    <col min="2565" max="2816" width="11" style="179"/>
    <col min="2817" max="2817" width="53.5703125" style="179" customWidth="1"/>
    <col min="2818" max="2820" width="11.42578125" style="179" customWidth="1"/>
    <col min="2821" max="3072" width="11" style="179"/>
    <col min="3073" max="3073" width="53.5703125" style="179" customWidth="1"/>
    <col min="3074" max="3076" width="11.42578125" style="179" customWidth="1"/>
    <col min="3077" max="3328" width="11" style="179"/>
    <col min="3329" max="3329" width="53.5703125" style="179" customWidth="1"/>
    <col min="3330" max="3332" width="11.42578125" style="179" customWidth="1"/>
    <col min="3333" max="3584" width="11" style="179"/>
    <col min="3585" max="3585" width="53.5703125" style="179" customWidth="1"/>
    <col min="3586" max="3588" width="11.42578125" style="179" customWidth="1"/>
    <col min="3589" max="3840" width="11" style="179"/>
    <col min="3841" max="3841" width="53.5703125" style="179" customWidth="1"/>
    <col min="3842" max="3844" width="11.42578125" style="179" customWidth="1"/>
    <col min="3845" max="4096" width="11" style="179"/>
    <col min="4097" max="4097" width="53.5703125" style="179" customWidth="1"/>
    <col min="4098" max="4100" width="11.42578125" style="179" customWidth="1"/>
    <col min="4101" max="4352" width="11" style="179"/>
    <col min="4353" max="4353" width="53.5703125" style="179" customWidth="1"/>
    <col min="4354" max="4356" width="11.42578125" style="179" customWidth="1"/>
    <col min="4357" max="4608" width="11" style="179"/>
    <col min="4609" max="4609" width="53.5703125" style="179" customWidth="1"/>
    <col min="4610" max="4612" width="11.42578125" style="179" customWidth="1"/>
    <col min="4613" max="4864" width="11" style="179"/>
    <col min="4865" max="4865" width="53.5703125" style="179" customWidth="1"/>
    <col min="4866" max="4868" width="11.42578125" style="179" customWidth="1"/>
    <col min="4869" max="5120" width="11" style="179"/>
    <col min="5121" max="5121" width="53.5703125" style="179" customWidth="1"/>
    <col min="5122" max="5124" width="11.42578125" style="179" customWidth="1"/>
    <col min="5125" max="5376" width="11" style="179"/>
    <col min="5377" max="5377" width="53.5703125" style="179" customWidth="1"/>
    <col min="5378" max="5380" width="11.42578125" style="179" customWidth="1"/>
    <col min="5381" max="5632" width="11" style="179"/>
    <col min="5633" max="5633" width="53.5703125" style="179" customWidth="1"/>
    <col min="5634" max="5636" width="11.42578125" style="179" customWidth="1"/>
    <col min="5637" max="5888" width="11" style="179"/>
    <col min="5889" max="5889" width="53.5703125" style="179" customWidth="1"/>
    <col min="5890" max="5892" width="11.42578125" style="179" customWidth="1"/>
    <col min="5893" max="6144" width="11" style="179"/>
    <col min="6145" max="6145" width="53.5703125" style="179" customWidth="1"/>
    <col min="6146" max="6148" width="11.42578125" style="179" customWidth="1"/>
    <col min="6149" max="6400" width="11" style="179"/>
    <col min="6401" max="6401" width="53.5703125" style="179" customWidth="1"/>
    <col min="6402" max="6404" width="11.42578125" style="179" customWidth="1"/>
    <col min="6405" max="6656" width="11" style="179"/>
    <col min="6657" max="6657" width="53.5703125" style="179" customWidth="1"/>
    <col min="6658" max="6660" width="11.42578125" style="179" customWidth="1"/>
    <col min="6661" max="6912" width="11" style="179"/>
    <col min="6913" max="6913" width="53.5703125" style="179" customWidth="1"/>
    <col min="6914" max="6916" width="11.42578125" style="179" customWidth="1"/>
    <col min="6917" max="7168" width="11" style="179"/>
    <col min="7169" max="7169" width="53.5703125" style="179" customWidth="1"/>
    <col min="7170" max="7172" width="11.42578125" style="179" customWidth="1"/>
    <col min="7173" max="7424" width="11" style="179"/>
    <col min="7425" max="7425" width="53.5703125" style="179" customWidth="1"/>
    <col min="7426" max="7428" width="11.42578125" style="179" customWidth="1"/>
    <col min="7429" max="7680" width="11" style="179"/>
    <col min="7681" max="7681" width="53.5703125" style="179" customWidth="1"/>
    <col min="7682" max="7684" width="11.42578125" style="179" customWidth="1"/>
    <col min="7685" max="7936" width="11" style="179"/>
    <col min="7937" max="7937" width="53.5703125" style="179" customWidth="1"/>
    <col min="7938" max="7940" width="11.42578125" style="179" customWidth="1"/>
    <col min="7941" max="8192" width="11" style="179"/>
    <col min="8193" max="8193" width="53.5703125" style="179" customWidth="1"/>
    <col min="8194" max="8196" width="11.42578125" style="179" customWidth="1"/>
    <col min="8197" max="8448" width="11" style="179"/>
    <col min="8449" max="8449" width="53.5703125" style="179" customWidth="1"/>
    <col min="8450" max="8452" width="11.42578125" style="179" customWidth="1"/>
    <col min="8453" max="8704" width="11" style="179"/>
    <col min="8705" max="8705" width="53.5703125" style="179" customWidth="1"/>
    <col min="8706" max="8708" width="11.42578125" style="179" customWidth="1"/>
    <col min="8709" max="8960" width="11" style="179"/>
    <col min="8961" max="8961" width="53.5703125" style="179" customWidth="1"/>
    <col min="8962" max="8964" width="11.42578125" style="179" customWidth="1"/>
    <col min="8965" max="9216" width="11" style="179"/>
    <col min="9217" max="9217" width="53.5703125" style="179" customWidth="1"/>
    <col min="9218" max="9220" width="11.42578125" style="179" customWidth="1"/>
    <col min="9221" max="9472" width="11" style="179"/>
    <col min="9473" max="9473" width="53.5703125" style="179" customWidth="1"/>
    <col min="9474" max="9476" width="11.42578125" style="179" customWidth="1"/>
    <col min="9477" max="9728" width="11" style="179"/>
    <col min="9729" max="9729" width="53.5703125" style="179" customWidth="1"/>
    <col min="9730" max="9732" width="11.42578125" style="179" customWidth="1"/>
    <col min="9733" max="9984" width="11" style="179"/>
    <col min="9985" max="9985" width="53.5703125" style="179" customWidth="1"/>
    <col min="9986" max="9988" width="11.42578125" style="179" customWidth="1"/>
    <col min="9989" max="10240" width="11" style="179"/>
    <col min="10241" max="10241" width="53.5703125" style="179" customWidth="1"/>
    <col min="10242" max="10244" width="11.42578125" style="179" customWidth="1"/>
    <col min="10245" max="10496" width="11" style="179"/>
    <col min="10497" max="10497" width="53.5703125" style="179" customWidth="1"/>
    <col min="10498" max="10500" width="11.42578125" style="179" customWidth="1"/>
    <col min="10501" max="10752" width="11" style="179"/>
    <col min="10753" max="10753" width="53.5703125" style="179" customWidth="1"/>
    <col min="10754" max="10756" width="11.42578125" style="179" customWidth="1"/>
    <col min="10757" max="11008" width="11" style="179"/>
    <col min="11009" max="11009" width="53.5703125" style="179" customWidth="1"/>
    <col min="11010" max="11012" width="11.42578125" style="179" customWidth="1"/>
    <col min="11013" max="11264" width="11" style="179"/>
    <col min="11265" max="11265" width="53.5703125" style="179" customWidth="1"/>
    <col min="11266" max="11268" width="11.42578125" style="179" customWidth="1"/>
    <col min="11269" max="11520" width="11" style="179"/>
    <col min="11521" max="11521" width="53.5703125" style="179" customWidth="1"/>
    <col min="11522" max="11524" width="11.42578125" style="179" customWidth="1"/>
    <col min="11525" max="11776" width="11" style="179"/>
    <col min="11777" max="11777" width="53.5703125" style="179" customWidth="1"/>
    <col min="11778" max="11780" width="11.42578125" style="179" customWidth="1"/>
    <col min="11781" max="12032" width="11" style="179"/>
    <col min="12033" max="12033" width="53.5703125" style="179" customWidth="1"/>
    <col min="12034" max="12036" width="11.42578125" style="179" customWidth="1"/>
    <col min="12037" max="12288" width="11" style="179"/>
    <col min="12289" max="12289" width="53.5703125" style="179" customWidth="1"/>
    <col min="12290" max="12292" width="11.42578125" style="179" customWidth="1"/>
    <col min="12293" max="12544" width="11" style="179"/>
    <col min="12545" max="12545" width="53.5703125" style="179" customWidth="1"/>
    <col min="12546" max="12548" width="11.42578125" style="179" customWidth="1"/>
    <col min="12549" max="12800" width="11" style="179"/>
    <col min="12801" max="12801" width="53.5703125" style="179" customWidth="1"/>
    <col min="12802" max="12804" width="11.42578125" style="179" customWidth="1"/>
    <col min="12805" max="13056" width="11" style="179"/>
    <col min="13057" max="13057" width="53.5703125" style="179" customWidth="1"/>
    <col min="13058" max="13060" width="11.42578125" style="179" customWidth="1"/>
    <col min="13061" max="13312" width="11" style="179"/>
    <col min="13313" max="13313" width="53.5703125" style="179" customWidth="1"/>
    <col min="13314" max="13316" width="11.42578125" style="179" customWidth="1"/>
    <col min="13317" max="13568" width="11" style="179"/>
    <col min="13569" max="13569" width="53.5703125" style="179" customWidth="1"/>
    <col min="13570" max="13572" width="11.42578125" style="179" customWidth="1"/>
    <col min="13573" max="13824" width="11" style="179"/>
    <col min="13825" max="13825" width="53.5703125" style="179" customWidth="1"/>
    <col min="13826" max="13828" width="11.42578125" style="179" customWidth="1"/>
    <col min="13829" max="14080" width="11" style="179"/>
    <col min="14081" max="14081" width="53.5703125" style="179" customWidth="1"/>
    <col min="14082" max="14084" width="11.42578125" style="179" customWidth="1"/>
    <col min="14085" max="14336" width="11" style="179"/>
    <col min="14337" max="14337" width="53.5703125" style="179" customWidth="1"/>
    <col min="14338" max="14340" width="11.42578125" style="179" customWidth="1"/>
    <col min="14341" max="14592" width="11" style="179"/>
    <col min="14593" max="14593" width="53.5703125" style="179" customWidth="1"/>
    <col min="14594" max="14596" width="11.42578125" style="179" customWidth="1"/>
    <col min="14597" max="14848" width="11" style="179"/>
    <col min="14849" max="14849" width="53.5703125" style="179" customWidth="1"/>
    <col min="14850" max="14852" width="11.42578125" style="179" customWidth="1"/>
    <col min="14853" max="15104" width="11" style="179"/>
    <col min="15105" max="15105" width="53.5703125" style="179" customWidth="1"/>
    <col min="15106" max="15108" width="11.42578125" style="179" customWidth="1"/>
    <col min="15109" max="15360" width="11" style="179"/>
    <col min="15361" max="15361" width="53.5703125" style="179" customWidth="1"/>
    <col min="15362" max="15364" width="11.42578125" style="179" customWidth="1"/>
    <col min="15365" max="15616" width="11" style="179"/>
    <col min="15617" max="15617" width="53.5703125" style="179" customWidth="1"/>
    <col min="15618" max="15620" width="11.42578125" style="179" customWidth="1"/>
    <col min="15621" max="15872" width="11" style="179"/>
    <col min="15873" max="15873" width="53.5703125" style="179" customWidth="1"/>
    <col min="15874" max="15876" width="11.42578125" style="179" customWidth="1"/>
    <col min="15877" max="16128" width="11" style="179"/>
    <col min="16129" max="16129" width="53.5703125" style="179" customWidth="1"/>
    <col min="16130" max="16132" width="11.42578125" style="179" customWidth="1"/>
    <col min="16133" max="16384" width="11" style="179"/>
  </cols>
  <sheetData>
    <row r="1" spans="1:8" s="177" customFormat="1" ht="15" customHeight="1" x14ac:dyDescent="0.2">
      <c r="A1" s="335" t="s">
        <v>450</v>
      </c>
      <c r="B1" s="335"/>
      <c r="C1" s="335"/>
      <c r="D1" s="335"/>
      <c r="F1" s="29"/>
      <c r="G1" s="308" t="s">
        <v>356</v>
      </c>
      <c r="H1" s="308"/>
    </row>
    <row r="2" spans="1:8" s="177" customFormat="1" ht="14.25" customHeight="1" x14ac:dyDescent="0.2">
      <c r="A2" s="336" t="s">
        <v>355</v>
      </c>
      <c r="B2" s="336"/>
      <c r="C2" s="336"/>
      <c r="D2" s="336"/>
      <c r="F2" s="30"/>
      <c r="G2" s="308"/>
      <c r="H2" s="308"/>
    </row>
    <row r="3" spans="1:8" s="177" customFormat="1" ht="14.25" x14ac:dyDescent="0.25">
      <c r="A3" s="336" t="s">
        <v>516</v>
      </c>
      <c r="B3" s="336"/>
      <c r="C3" s="336"/>
      <c r="D3" s="336"/>
    </row>
    <row r="4" spans="1:8" ht="13.5" thickBot="1" x14ac:dyDescent="0.3">
      <c r="A4" s="178"/>
      <c r="B4" s="178"/>
      <c r="C4" s="178"/>
      <c r="D4" s="178"/>
    </row>
    <row r="5" spans="1:8" ht="13.5" thickBot="1" x14ac:dyDescent="0.3">
      <c r="A5" s="180"/>
      <c r="B5" s="181" t="s">
        <v>19</v>
      </c>
      <c r="C5" s="181" t="s">
        <v>177</v>
      </c>
      <c r="D5" s="181" t="s">
        <v>178</v>
      </c>
    </row>
    <row r="6" spans="1:8" x14ac:dyDescent="0.2">
      <c r="A6" s="291" t="s">
        <v>63</v>
      </c>
      <c r="B6" s="292">
        <v>10854</v>
      </c>
      <c r="C6" s="292">
        <v>4715</v>
      </c>
      <c r="D6" s="292">
        <v>6139</v>
      </c>
    </row>
    <row r="7" spans="1:8" x14ac:dyDescent="0.2">
      <c r="A7" s="291"/>
      <c r="B7" s="293"/>
      <c r="C7" s="293"/>
      <c r="D7" s="293"/>
    </row>
    <row r="8" spans="1:8" x14ac:dyDescent="0.2">
      <c r="A8" s="294" t="s">
        <v>179</v>
      </c>
      <c r="B8" s="292">
        <v>7922</v>
      </c>
      <c r="C8" s="292">
        <v>3016</v>
      </c>
      <c r="D8" s="292">
        <v>4906</v>
      </c>
    </row>
    <row r="9" spans="1:8" x14ac:dyDescent="0.2">
      <c r="A9" s="295" t="s">
        <v>180</v>
      </c>
      <c r="B9" s="293">
        <v>57</v>
      </c>
      <c r="C9" s="293">
        <v>19</v>
      </c>
      <c r="D9" s="293">
        <v>38</v>
      </c>
    </row>
    <row r="10" spans="1:8" x14ac:dyDescent="0.2">
      <c r="A10" s="295" t="s">
        <v>181</v>
      </c>
      <c r="B10" s="293">
        <v>133</v>
      </c>
      <c r="C10" s="293">
        <v>40</v>
      </c>
      <c r="D10" s="293">
        <v>93</v>
      </c>
    </row>
    <row r="11" spans="1:8" x14ac:dyDescent="0.2">
      <c r="A11" s="295" t="s">
        <v>182</v>
      </c>
      <c r="B11" s="293">
        <v>270</v>
      </c>
      <c r="C11" s="293">
        <v>99</v>
      </c>
      <c r="D11" s="293">
        <v>171</v>
      </c>
    </row>
    <row r="12" spans="1:8" x14ac:dyDescent="0.2">
      <c r="A12" s="295" t="s">
        <v>183</v>
      </c>
      <c r="B12" s="293">
        <v>1172</v>
      </c>
      <c r="C12" s="293">
        <v>416</v>
      </c>
      <c r="D12" s="293">
        <v>756</v>
      </c>
    </row>
    <row r="13" spans="1:8" x14ac:dyDescent="0.2">
      <c r="A13" s="295" t="s">
        <v>184</v>
      </c>
      <c r="B13" s="293">
        <v>113</v>
      </c>
      <c r="C13" s="293">
        <v>44</v>
      </c>
      <c r="D13" s="293">
        <v>69</v>
      </c>
    </row>
    <row r="14" spans="1:8" x14ac:dyDescent="0.2">
      <c r="A14" s="295" t="s">
        <v>185</v>
      </c>
      <c r="B14" s="293">
        <v>79</v>
      </c>
      <c r="C14" s="293">
        <v>34</v>
      </c>
      <c r="D14" s="293">
        <v>45</v>
      </c>
    </row>
    <row r="15" spans="1:8" x14ac:dyDescent="0.2">
      <c r="A15" s="295" t="s">
        <v>186</v>
      </c>
      <c r="B15" s="293">
        <v>714</v>
      </c>
      <c r="C15" s="293">
        <v>255</v>
      </c>
      <c r="D15" s="293">
        <v>459</v>
      </c>
    </row>
    <row r="16" spans="1:8" x14ac:dyDescent="0.2">
      <c r="A16" s="295" t="s">
        <v>187</v>
      </c>
      <c r="B16" s="293">
        <v>1081</v>
      </c>
      <c r="C16" s="293">
        <v>288</v>
      </c>
      <c r="D16" s="293">
        <v>793</v>
      </c>
    </row>
    <row r="17" spans="1:13" x14ac:dyDescent="0.2">
      <c r="A17" s="295" t="s">
        <v>188</v>
      </c>
      <c r="B17" s="293">
        <v>33</v>
      </c>
      <c r="C17" s="293">
        <v>11</v>
      </c>
      <c r="D17" s="293">
        <v>22</v>
      </c>
    </row>
    <row r="18" spans="1:13" x14ac:dyDescent="0.2">
      <c r="A18" s="295" t="s">
        <v>189</v>
      </c>
      <c r="B18" s="293">
        <v>188</v>
      </c>
      <c r="C18" s="293">
        <v>127</v>
      </c>
      <c r="D18" s="293">
        <v>61</v>
      </c>
    </row>
    <row r="19" spans="1:13" x14ac:dyDescent="0.2">
      <c r="A19" s="295" t="s">
        <v>517</v>
      </c>
      <c r="B19" s="293">
        <v>506</v>
      </c>
      <c r="C19" s="293">
        <v>359</v>
      </c>
      <c r="D19" s="293">
        <v>147</v>
      </c>
    </row>
    <row r="20" spans="1:13" x14ac:dyDescent="0.2">
      <c r="A20" s="295" t="s">
        <v>190</v>
      </c>
      <c r="B20" s="293">
        <v>461</v>
      </c>
      <c r="C20" s="293">
        <v>316</v>
      </c>
      <c r="D20" s="293">
        <v>145</v>
      </c>
    </row>
    <row r="21" spans="1:13" x14ac:dyDescent="0.2">
      <c r="A21" s="295" t="s">
        <v>191</v>
      </c>
      <c r="B21" s="293">
        <v>540</v>
      </c>
      <c r="C21" s="293">
        <v>305</v>
      </c>
      <c r="D21" s="293">
        <v>235</v>
      </c>
    </row>
    <row r="22" spans="1:13" x14ac:dyDescent="0.2">
      <c r="A22" s="295" t="s">
        <v>194</v>
      </c>
      <c r="B22" s="293">
        <v>9</v>
      </c>
      <c r="C22" s="293">
        <v>8</v>
      </c>
      <c r="D22" s="293">
        <v>1</v>
      </c>
    </row>
    <row r="23" spans="1:13" x14ac:dyDescent="0.2">
      <c r="A23" s="295" t="s">
        <v>195</v>
      </c>
      <c r="B23" s="293">
        <v>227</v>
      </c>
      <c r="C23" s="293">
        <v>57</v>
      </c>
      <c r="D23" s="293">
        <v>170</v>
      </c>
    </row>
    <row r="24" spans="1:13" x14ac:dyDescent="0.2">
      <c r="A24" s="295" t="s">
        <v>196</v>
      </c>
      <c r="B24" s="293">
        <v>1307</v>
      </c>
      <c r="C24" s="293">
        <v>254</v>
      </c>
      <c r="D24" s="293">
        <v>1053</v>
      </c>
    </row>
    <row r="25" spans="1:13" x14ac:dyDescent="0.2">
      <c r="A25" s="295" t="s">
        <v>197</v>
      </c>
      <c r="B25" s="293">
        <v>72</v>
      </c>
      <c r="C25" s="293">
        <v>12</v>
      </c>
      <c r="D25" s="293">
        <v>60</v>
      </c>
    </row>
    <row r="26" spans="1:13" x14ac:dyDescent="0.2">
      <c r="A26" s="295" t="s">
        <v>199</v>
      </c>
      <c r="B26" s="293">
        <v>139</v>
      </c>
      <c r="C26" s="293">
        <v>64</v>
      </c>
      <c r="D26" s="293">
        <v>75</v>
      </c>
    </row>
    <row r="27" spans="1:13" x14ac:dyDescent="0.2">
      <c r="A27" s="295" t="s">
        <v>200</v>
      </c>
      <c r="B27" s="293">
        <v>302</v>
      </c>
      <c r="C27" s="293">
        <v>123</v>
      </c>
      <c r="D27" s="293">
        <v>179</v>
      </c>
    </row>
    <row r="28" spans="1:13" x14ac:dyDescent="0.2">
      <c r="A28" s="295" t="s">
        <v>201</v>
      </c>
      <c r="B28" s="293">
        <v>294</v>
      </c>
      <c r="C28" s="293">
        <v>108</v>
      </c>
      <c r="D28" s="293">
        <v>186</v>
      </c>
    </row>
    <row r="29" spans="1:13" x14ac:dyDescent="0.2">
      <c r="A29" s="295" t="s">
        <v>202</v>
      </c>
      <c r="B29" s="293">
        <v>225</v>
      </c>
      <c r="C29" s="293">
        <v>77</v>
      </c>
      <c r="D29" s="293">
        <v>148</v>
      </c>
    </row>
    <row r="30" spans="1:13" s="220" customFormat="1" ht="13.5" x14ac:dyDescent="0.2">
      <c r="A30" s="295"/>
      <c r="B30" s="293"/>
      <c r="C30" s="293"/>
      <c r="D30" s="293"/>
      <c r="F30" s="179"/>
      <c r="G30" s="179"/>
      <c r="H30" s="179"/>
      <c r="I30" s="179"/>
      <c r="K30" s="179"/>
      <c r="L30" s="179"/>
      <c r="M30" s="179"/>
    </row>
    <row r="31" spans="1:13" x14ac:dyDescent="0.2">
      <c r="A31" s="294" t="s">
        <v>203</v>
      </c>
      <c r="B31" s="292">
        <v>2398</v>
      </c>
      <c r="C31" s="292">
        <v>1417</v>
      </c>
      <c r="D31" s="292">
        <v>981</v>
      </c>
    </row>
    <row r="32" spans="1:13" x14ac:dyDescent="0.2">
      <c r="A32" s="295" t="s">
        <v>204</v>
      </c>
      <c r="B32" s="293">
        <v>309</v>
      </c>
      <c r="C32" s="293">
        <v>102</v>
      </c>
      <c r="D32" s="293">
        <v>207</v>
      </c>
    </row>
    <row r="33" spans="1:11" x14ac:dyDescent="0.2">
      <c r="A33" s="295" t="s">
        <v>205</v>
      </c>
      <c r="B33" s="293">
        <v>134</v>
      </c>
      <c r="C33" s="293">
        <v>122</v>
      </c>
      <c r="D33" s="293">
        <v>12</v>
      </c>
    </row>
    <row r="34" spans="1:11" x14ac:dyDescent="0.2">
      <c r="A34" s="295" t="s">
        <v>207</v>
      </c>
      <c r="B34" s="293">
        <v>47</v>
      </c>
      <c r="C34" s="293">
        <v>18</v>
      </c>
      <c r="D34" s="293">
        <v>29</v>
      </c>
      <c r="K34" s="262"/>
    </row>
    <row r="35" spans="1:11" x14ac:dyDescent="0.2">
      <c r="A35" s="295" t="s">
        <v>208</v>
      </c>
      <c r="B35" s="293">
        <v>258</v>
      </c>
      <c r="C35" s="293">
        <v>108</v>
      </c>
      <c r="D35" s="293">
        <v>150</v>
      </c>
      <c r="K35" s="262"/>
    </row>
    <row r="36" spans="1:11" x14ac:dyDescent="0.2">
      <c r="A36" s="295" t="s">
        <v>209</v>
      </c>
      <c r="B36" s="293">
        <v>64</v>
      </c>
      <c r="C36" s="293">
        <v>35</v>
      </c>
      <c r="D36" s="293">
        <v>29</v>
      </c>
      <c r="K36" s="262"/>
    </row>
    <row r="37" spans="1:11" x14ac:dyDescent="0.2">
      <c r="A37" s="295" t="s">
        <v>210</v>
      </c>
      <c r="B37" s="293">
        <v>94</v>
      </c>
      <c r="C37" s="293">
        <v>25</v>
      </c>
      <c r="D37" s="293">
        <v>69</v>
      </c>
      <c r="K37" s="262"/>
    </row>
    <row r="38" spans="1:11" x14ac:dyDescent="0.2">
      <c r="A38" s="295" t="s">
        <v>211</v>
      </c>
      <c r="B38" s="293">
        <v>151</v>
      </c>
      <c r="C38" s="293">
        <v>50</v>
      </c>
      <c r="D38" s="293">
        <v>101</v>
      </c>
      <c r="K38" s="262"/>
    </row>
    <row r="39" spans="1:11" x14ac:dyDescent="0.2">
      <c r="A39" s="295" t="s">
        <v>212</v>
      </c>
      <c r="B39" s="293">
        <v>32</v>
      </c>
      <c r="C39" s="293">
        <v>0</v>
      </c>
      <c r="D39" s="293">
        <v>32</v>
      </c>
      <c r="K39" s="262"/>
    </row>
    <row r="40" spans="1:11" x14ac:dyDescent="0.2">
      <c r="A40" s="295" t="s">
        <v>213</v>
      </c>
      <c r="B40" s="293">
        <v>11</v>
      </c>
      <c r="C40" s="293">
        <v>7</v>
      </c>
      <c r="D40" s="293">
        <v>4</v>
      </c>
      <c r="K40" s="262"/>
    </row>
    <row r="41" spans="1:11" x14ac:dyDescent="0.2">
      <c r="A41" s="295" t="s">
        <v>214</v>
      </c>
      <c r="B41" s="293">
        <v>93</v>
      </c>
      <c r="C41" s="293">
        <v>79</v>
      </c>
      <c r="D41" s="293">
        <v>14</v>
      </c>
      <c r="K41" s="262"/>
    </row>
    <row r="42" spans="1:11" x14ac:dyDescent="0.2">
      <c r="A42" s="295" t="s">
        <v>215</v>
      </c>
      <c r="B42" s="293">
        <v>86</v>
      </c>
      <c r="C42" s="293">
        <v>64</v>
      </c>
      <c r="D42" s="293">
        <v>22</v>
      </c>
      <c r="K42" s="262"/>
    </row>
    <row r="43" spans="1:11" x14ac:dyDescent="0.2">
      <c r="A43" s="295" t="s">
        <v>216</v>
      </c>
      <c r="B43" s="293">
        <v>83</v>
      </c>
      <c r="C43" s="293">
        <v>56</v>
      </c>
      <c r="D43" s="293">
        <v>27</v>
      </c>
      <c r="K43" s="262"/>
    </row>
    <row r="44" spans="1:11" x14ac:dyDescent="0.2">
      <c r="A44" s="295" t="s">
        <v>217</v>
      </c>
      <c r="B44" s="293">
        <v>329</v>
      </c>
      <c r="C44" s="293">
        <v>270</v>
      </c>
      <c r="D44" s="293">
        <v>59</v>
      </c>
      <c r="K44" s="262"/>
    </row>
    <row r="45" spans="1:11" x14ac:dyDescent="0.2">
      <c r="A45" s="295" t="s">
        <v>218</v>
      </c>
      <c r="B45" s="293">
        <v>211</v>
      </c>
      <c r="C45" s="293">
        <v>186</v>
      </c>
      <c r="D45" s="293">
        <v>25</v>
      </c>
      <c r="K45" s="262"/>
    </row>
    <row r="46" spans="1:11" x14ac:dyDescent="0.2">
      <c r="A46" s="295" t="s">
        <v>219</v>
      </c>
      <c r="B46" s="293">
        <v>5</v>
      </c>
      <c r="C46" s="293">
        <v>0</v>
      </c>
      <c r="D46" s="293">
        <v>5</v>
      </c>
      <c r="K46" s="262"/>
    </row>
    <row r="47" spans="1:11" x14ac:dyDescent="0.2">
      <c r="A47" s="295" t="s">
        <v>220</v>
      </c>
      <c r="B47" s="293">
        <v>22</v>
      </c>
      <c r="C47" s="293">
        <v>17</v>
      </c>
      <c r="D47" s="293">
        <v>5</v>
      </c>
      <c r="K47" s="262"/>
    </row>
    <row r="48" spans="1:11" x14ac:dyDescent="0.2">
      <c r="A48" s="295" t="s">
        <v>221</v>
      </c>
      <c r="B48" s="293">
        <v>26</v>
      </c>
      <c r="C48" s="293">
        <v>23</v>
      </c>
      <c r="D48" s="293">
        <v>3</v>
      </c>
      <c r="K48" s="262"/>
    </row>
    <row r="49" spans="1:11" x14ac:dyDescent="0.2">
      <c r="A49" s="295" t="s">
        <v>222</v>
      </c>
      <c r="B49" s="293">
        <v>185</v>
      </c>
      <c r="C49" s="293">
        <v>154</v>
      </c>
      <c r="D49" s="293">
        <v>31</v>
      </c>
      <c r="K49" s="262"/>
    </row>
    <row r="50" spans="1:11" x14ac:dyDescent="0.2">
      <c r="A50" s="295" t="s">
        <v>224</v>
      </c>
      <c r="B50" s="293">
        <v>232</v>
      </c>
      <c r="C50" s="293">
        <v>76</v>
      </c>
      <c r="D50" s="293">
        <v>156</v>
      </c>
      <c r="K50" s="262"/>
    </row>
    <row r="51" spans="1:11" x14ac:dyDescent="0.2">
      <c r="A51" s="295" t="s">
        <v>225</v>
      </c>
      <c r="B51" s="293">
        <v>26</v>
      </c>
      <c r="C51" s="293">
        <v>25</v>
      </c>
      <c r="D51" s="293">
        <v>1</v>
      </c>
    </row>
    <row r="52" spans="1:11" x14ac:dyDescent="0.2">
      <c r="A52" s="295"/>
      <c r="B52" s="293"/>
      <c r="C52" s="293"/>
      <c r="D52" s="293"/>
    </row>
    <row r="53" spans="1:11" x14ac:dyDescent="0.2">
      <c r="A53" s="294" t="s">
        <v>226</v>
      </c>
      <c r="B53" s="292">
        <v>534</v>
      </c>
      <c r="C53" s="292">
        <v>282</v>
      </c>
      <c r="D53" s="292">
        <v>252</v>
      </c>
    </row>
    <row r="54" spans="1:11" x14ac:dyDescent="0.2">
      <c r="A54" s="295" t="s">
        <v>227</v>
      </c>
      <c r="B54" s="293">
        <v>3</v>
      </c>
      <c r="C54" s="293">
        <v>2</v>
      </c>
      <c r="D54" s="293">
        <v>1</v>
      </c>
    </row>
    <row r="55" spans="1:11" x14ac:dyDescent="0.2">
      <c r="A55" s="295" t="s">
        <v>228</v>
      </c>
      <c r="B55" s="293">
        <v>157</v>
      </c>
      <c r="C55" s="293">
        <v>86</v>
      </c>
      <c r="D55" s="293">
        <v>71</v>
      </c>
    </row>
    <row r="56" spans="1:11" x14ac:dyDescent="0.2">
      <c r="A56" s="295" t="s">
        <v>229</v>
      </c>
      <c r="B56" s="293">
        <v>96</v>
      </c>
      <c r="C56" s="293">
        <v>34</v>
      </c>
      <c r="D56" s="293">
        <v>62</v>
      </c>
    </row>
    <row r="57" spans="1:11" x14ac:dyDescent="0.2">
      <c r="A57" s="295" t="s">
        <v>230</v>
      </c>
      <c r="B57" s="293">
        <v>82</v>
      </c>
      <c r="C57" s="293">
        <v>47</v>
      </c>
      <c r="D57" s="293">
        <v>35</v>
      </c>
    </row>
    <row r="58" spans="1:11" x14ac:dyDescent="0.2">
      <c r="A58" s="295" t="s">
        <v>231</v>
      </c>
      <c r="B58" s="293">
        <v>31</v>
      </c>
      <c r="C58" s="293">
        <v>19</v>
      </c>
      <c r="D58" s="293">
        <v>12</v>
      </c>
    </row>
    <row r="59" spans="1:11" x14ac:dyDescent="0.2">
      <c r="A59" s="295" t="s">
        <v>232</v>
      </c>
      <c r="B59" s="293">
        <v>155</v>
      </c>
      <c r="C59" s="293">
        <v>84</v>
      </c>
      <c r="D59" s="293">
        <v>71</v>
      </c>
    </row>
    <row r="60" spans="1:11" ht="13.5" thickBot="1" x14ac:dyDescent="0.25">
      <c r="A60" s="296" t="s">
        <v>233</v>
      </c>
      <c r="B60" s="297">
        <v>10</v>
      </c>
      <c r="C60" s="297">
        <v>10</v>
      </c>
      <c r="D60" s="297">
        <v>0</v>
      </c>
    </row>
  </sheetData>
  <mergeCells count="4">
    <mergeCell ref="G1:H2"/>
    <mergeCell ref="A1:D1"/>
    <mergeCell ref="A2:D2"/>
    <mergeCell ref="A3:D3"/>
  </mergeCells>
  <conditionalFormatting sqref="A53">
    <cfRule type="cellIs" dxfId="2" priority="2" operator="equal">
      <formula>0</formula>
    </cfRule>
  </conditionalFormatting>
  <conditionalFormatting sqref="A53">
    <cfRule type="cellIs" dxfId="1" priority="1" operator="equal">
      <formula>0</formula>
    </cfRule>
  </conditionalFormatting>
  <conditionalFormatting sqref="A31">
    <cfRule type="cellIs" dxfId="0" priority="3" operator="equal">
      <formula>0</formula>
    </cfRule>
  </conditionalFormatting>
  <hyperlinks>
    <hyperlink ref="G1" r:id="rId1" location="INDICE!A1"/>
    <hyperlink ref="G1:H2" location="INDICE!A1" display="INDICE"/>
  </hyperlinks>
  <printOptions horizontalCentered="1" verticalCentered="1"/>
  <pageMargins left="0.70866141732283472" right="0.70866141732283472" top="0.51181102362204722" bottom="0.39370078740157483" header="0.31496062992125984" footer="0.31496062992125984"/>
  <pageSetup scale="8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U65"/>
  <sheetViews>
    <sheetView zoomScaleNormal="100" zoomScaleSheetLayoutView="100" workbookViewId="0">
      <selection activeCell="T2" sqref="T2:U3"/>
    </sheetView>
  </sheetViews>
  <sheetFormatPr baseColWidth="10" defaultColWidth="12.140625" defaultRowHeight="15" customHeight="1" x14ac:dyDescent="0.25"/>
  <cols>
    <col min="1" max="1" width="22.28515625" style="23" customWidth="1"/>
    <col min="2" max="20" width="8.7109375" style="23" customWidth="1"/>
    <col min="21" max="21" width="11.42578125" style="23" customWidth="1"/>
    <col min="22" max="254" width="12.140625" style="23"/>
    <col min="255" max="255" width="22.28515625" style="23" customWidth="1"/>
    <col min="256" max="271" width="8.5703125" style="23" customWidth="1"/>
    <col min="272" max="510" width="12.140625" style="23"/>
    <col min="511" max="511" width="22.28515625" style="23" customWidth="1"/>
    <col min="512" max="527" width="8.5703125" style="23" customWidth="1"/>
    <col min="528" max="766" width="12.140625" style="23"/>
    <col min="767" max="767" width="22.28515625" style="23" customWidth="1"/>
    <col min="768" max="783" width="8.5703125" style="23" customWidth="1"/>
    <col min="784" max="1022" width="12.140625" style="23"/>
    <col min="1023" max="1023" width="22.28515625" style="23" customWidth="1"/>
    <col min="1024" max="1039" width="8.5703125" style="23" customWidth="1"/>
    <col min="1040" max="1278" width="12.140625" style="23"/>
    <col min="1279" max="1279" width="22.28515625" style="23" customWidth="1"/>
    <col min="1280" max="1295" width="8.5703125" style="23" customWidth="1"/>
    <col min="1296" max="1534" width="12.140625" style="23"/>
    <col min="1535" max="1535" width="22.28515625" style="23" customWidth="1"/>
    <col min="1536" max="1551" width="8.5703125" style="23" customWidth="1"/>
    <col min="1552" max="1790" width="12.140625" style="23"/>
    <col min="1791" max="1791" width="22.28515625" style="23" customWidth="1"/>
    <col min="1792" max="1807" width="8.5703125" style="23" customWidth="1"/>
    <col min="1808" max="2046" width="12.140625" style="23"/>
    <col min="2047" max="2047" width="22.28515625" style="23" customWidth="1"/>
    <col min="2048" max="2063" width="8.5703125" style="23" customWidth="1"/>
    <col min="2064" max="2302" width="12.140625" style="23"/>
    <col min="2303" max="2303" width="22.28515625" style="23" customWidth="1"/>
    <col min="2304" max="2319" width="8.5703125" style="23" customWidth="1"/>
    <col min="2320" max="2558" width="12.140625" style="23"/>
    <col min="2559" max="2559" width="22.28515625" style="23" customWidth="1"/>
    <col min="2560" max="2575" width="8.5703125" style="23" customWidth="1"/>
    <col min="2576" max="2814" width="12.140625" style="23"/>
    <col min="2815" max="2815" width="22.28515625" style="23" customWidth="1"/>
    <col min="2816" max="2831" width="8.5703125" style="23" customWidth="1"/>
    <col min="2832" max="3070" width="12.140625" style="23"/>
    <col min="3071" max="3071" width="22.28515625" style="23" customWidth="1"/>
    <col min="3072" max="3087" width="8.5703125" style="23" customWidth="1"/>
    <col min="3088" max="3326" width="12.140625" style="23"/>
    <col min="3327" max="3327" width="22.28515625" style="23" customWidth="1"/>
    <col min="3328" max="3343" width="8.5703125" style="23" customWidth="1"/>
    <col min="3344" max="3582" width="12.140625" style="23"/>
    <col min="3583" max="3583" width="22.28515625" style="23" customWidth="1"/>
    <col min="3584" max="3599" width="8.5703125" style="23" customWidth="1"/>
    <col min="3600" max="3838" width="12.140625" style="23"/>
    <col min="3839" max="3839" width="22.28515625" style="23" customWidth="1"/>
    <col min="3840" max="3855" width="8.5703125" style="23" customWidth="1"/>
    <col min="3856" max="4094" width="12.140625" style="23"/>
    <col min="4095" max="4095" width="22.28515625" style="23" customWidth="1"/>
    <col min="4096" max="4111" width="8.5703125" style="23" customWidth="1"/>
    <col min="4112" max="4350" width="12.140625" style="23"/>
    <col min="4351" max="4351" width="22.28515625" style="23" customWidth="1"/>
    <col min="4352" max="4367" width="8.5703125" style="23" customWidth="1"/>
    <col min="4368" max="4606" width="12.140625" style="23"/>
    <col min="4607" max="4607" width="22.28515625" style="23" customWidth="1"/>
    <col min="4608" max="4623" width="8.5703125" style="23" customWidth="1"/>
    <col min="4624" max="4862" width="12.140625" style="23"/>
    <col min="4863" max="4863" width="22.28515625" style="23" customWidth="1"/>
    <col min="4864" max="4879" width="8.5703125" style="23" customWidth="1"/>
    <col min="4880" max="5118" width="12.140625" style="23"/>
    <col min="5119" max="5119" width="22.28515625" style="23" customWidth="1"/>
    <col min="5120" max="5135" width="8.5703125" style="23" customWidth="1"/>
    <col min="5136" max="5374" width="12.140625" style="23"/>
    <col min="5375" max="5375" width="22.28515625" style="23" customWidth="1"/>
    <col min="5376" max="5391" width="8.5703125" style="23" customWidth="1"/>
    <col min="5392" max="5630" width="12.140625" style="23"/>
    <col min="5631" max="5631" width="22.28515625" style="23" customWidth="1"/>
    <col min="5632" max="5647" width="8.5703125" style="23" customWidth="1"/>
    <col min="5648" max="5886" width="12.140625" style="23"/>
    <col min="5887" max="5887" width="22.28515625" style="23" customWidth="1"/>
    <col min="5888" max="5903" width="8.5703125" style="23" customWidth="1"/>
    <col min="5904" max="6142" width="12.140625" style="23"/>
    <col min="6143" max="6143" width="22.28515625" style="23" customWidth="1"/>
    <col min="6144" max="6159" width="8.5703125" style="23" customWidth="1"/>
    <col min="6160" max="6398" width="12.140625" style="23"/>
    <col min="6399" max="6399" width="22.28515625" style="23" customWidth="1"/>
    <col min="6400" max="6415" width="8.5703125" style="23" customWidth="1"/>
    <col min="6416" max="6654" width="12.140625" style="23"/>
    <col min="6655" max="6655" width="22.28515625" style="23" customWidth="1"/>
    <col min="6656" max="6671" width="8.5703125" style="23" customWidth="1"/>
    <col min="6672" max="6910" width="12.140625" style="23"/>
    <col min="6911" max="6911" width="22.28515625" style="23" customWidth="1"/>
    <col min="6912" max="6927" width="8.5703125" style="23" customWidth="1"/>
    <col min="6928" max="7166" width="12.140625" style="23"/>
    <col min="7167" max="7167" width="22.28515625" style="23" customWidth="1"/>
    <col min="7168" max="7183" width="8.5703125" style="23" customWidth="1"/>
    <col min="7184" max="7422" width="12.140625" style="23"/>
    <col min="7423" max="7423" width="22.28515625" style="23" customWidth="1"/>
    <col min="7424" max="7439" width="8.5703125" style="23" customWidth="1"/>
    <col min="7440" max="7678" width="12.140625" style="23"/>
    <col min="7679" max="7679" width="22.28515625" style="23" customWidth="1"/>
    <col min="7680" max="7695" width="8.5703125" style="23" customWidth="1"/>
    <col min="7696" max="7934" width="12.140625" style="23"/>
    <col min="7935" max="7935" width="22.28515625" style="23" customWidth="1"/>
    <col min="7936" max="7951" width="8.5703125" style="23" customWidth="1"/>
    <col min="7952" max="8190" width="12.140625" style="23"/>
    <col min="8191" max="8191" width="22.28515625" style="23" customWidth="1"/>
    <col min="8192" max="8207" width="8.5703125" style="23" customWidth="1"/>
    <col min="8208" max="8446" width="12.140625" style="23"/>
    <col min="8447" max="8447" width="22.28515625" style="23" customWidth="1"/>
    <col min="8448" max="8463" width="8.5703125" style="23" customWidth="1"/>
    <col min="8464" max="8702" width="12.140625" style="23"/>
    <col min="8703" max="8703" width="22.28515625" style="23" customWidth="1"/>
    <col min="8704" max="8719" width="8.5703125" style="23" customWidth="1"/>
    <col min="8720" max="8958" width="12.140625" style="23"/>
    <col min="8959" max="8959" width="22.28515625" style="23" customWidth="1"/>
    <col min="8960" max="8975" width="8.5703125" style="23" customWidth="1"/>
    <col min="8976" max="9214" width="12.140625" style="23"/>
    <col min="9215" max="9215" width="22.28515625" style="23" customWidth="1"/>
    <col min="9216" max="9231" width="8.5703125" style="23" customWidth="1"/>
    <col min="9232" max="9470" width="12.140625" style="23"/>
    <col min="9471" max="9471" width="22.28515625" style="23" customWidth="1"/>
    <col min="9472" max="9487" width="8.5703125" style="23" customWidth="1"/>
    <col min="9488" max="9726" width="12.140625" style="23"/>
    <col min="9727" max="9727" width="22.28515625" style="23" customWidth="1"/>
    <col min="9728" max="9743" width="8.5703125" style="23" customWidth="1"/>
    <col min="9744" max="9982" width="12.140625" style="23"/>
    <col min="9983" max="9983" width="22.28515625" style="23" customWidth="1"/>
    <col min="9984" max="9999" width="8.5703125" style="23" customWidth="1"/>
    <col min="10000" max="10238" width="12.140625" style="23"/>
    <col min="10239" max="10239" width="22.28515625" style="23" customWidth="1"/>
    <col min="10240" max="10255" width="8.5703125" style="23" customWidth="1"/>
    <col min="10256" max="10494" width="12.140625" style="23"/>
    <col min="10495" max="10495" width="22.28515625" style="23" customWidth="1"/>
    <col min="10496" max="10511" width="8.5703125" style="23" customWidth="1"/>
    <col min="10512" max="10750" width="12.140625" style="23"/>
    <col min="10751" max="10751" width="22.28515625" style="23" customWidth="1"/>
    <col min="10752" max="10767" width="8.5703125" style="23" customWidth="1"/>
    <col min="10768" max="11006" width="12.140625" style="23"/>
    <col min="11007" max="11007" width="22.28515625" style="23" customWidth="1"/>
    <col min="11008" max="11023" width="8.5703125" style="23" customWidth="1"/>
    <col min="11024" max="11262" width="12.140625" style="23"/>
    <col min="11263" max="11263" width="22.28515625" style="23" customWidth="1"/>
    <col min="11264" max="11279" width="8.5703125" style="23" customWidth="1"/>
    <col min="11280" max="11518" width="12.140625" style="23"/>
    <col min="11519" max="11519" width="22.28515625" style="23" customWidth="1"/>
    <col min="11520" max="11535" width="8.5703125" style="23" customWidth="1"/>
    <col min="11536" max="11774" width="12.140625" style="23"/>
    <col min="11775" max="11775" width="22.28515625" style="23" customWidth="1"/>
    <col min="11776" max="11791" width="8.5703125" style="23" customWidth="1"/>
    <col min="11792" max="12030" width="12.140625" style="23"/>
    <col min="12031" max="12031" width="22.28515625" style="23" customWidth="1"/>
    <col min="12032" max="12047" width="8.5703125" style="23" customWidth="1"/>
    <col min="12048" max="12286" width="12.140625" style="23"/>
    <col min="12287" max="12287" width="22.28515625" style="23" customWidth="1"/>
    <col min="12288" max="12303" width="8.5703125" style="23" customWidth="1"/>
    <col min="12304" max="12542" width="12.140625" style="23"/>
    <col min="12543" max="12543" width="22.28515625" style="23" customWidth="1"/>
    <col min="12544" max="12559" width="8.5703125" style="23" customWidth="1"/>
    <col min="12560" max="12798" width="12.140625" style="23"/>
    <col min="12799" max="12799" width="22.28515625" style="23" customWidth="1"/>
    <col min="12800" max="12815" width="8.5703125" style="23" customWidth="1"/>
    <col min="12816" max="13054" width="12.140625" style="23"/>
    <col min="13055" max="13055" width="22.28515625" style="23" customWidth="1"/>
    <col min="13056" max="13071" width="8.5703125" style="23" customWidth="1"/>
    <col min="13072" max="13310" width="12.140625" style="23"/>
    <col min="13311" max="13311" width="22.28515625" style="23" customWidth="1"/>
    <col min="13312" max="13327" width="8.5703125" style="23" customWidth="1"/>
    <col min="13328" max="13566" width="12.140625" style="23"/>
    <col min="13567" max="13567" width="22.28515625" style="23" customWidth="1"/>
    <col min="13568" max="13583" width="8.5703125" style="23" customWidth="1"/>
    <col min="13584" max="13822" width="12.140625" style="23"/>
    <col min="13823" max="13823" width="22.28515625" style="23" customWidth="1"/>
    <col min="13824" max="13839" width="8.5703125" style="23" customWidth="1"/>
    <col min="13840" max="14078" width="12.140625" style="23"/>
    <col min="14079" max="14079" width="22.28515625" style="23" customWidth="1"/>
    <col min="14080" max="14095" width="8.5703125" style="23" customWidth="1"/>
    <col min="14096" max="14334" width="12.140625" style="23"/>
    <col min="14335" max="14335" width="22.28515625" style="23" customWidth="1"/>
    <col min="14336" max="14351" width="8.5703125" style="23" customWidth="1"/>
    <col min="14352" max="14590" width="12.140625" style="23"/>
    <col min="14591" max="14591" width="22.28515625" style="23" customWidth="1"/>
    <col min="14592" max="14607" width="8.5703125" style="23" customWidth="1"/>
    <col min="14608" max="14846" width="12.140625" style="23"/>
    <col min="14847" max="14847" width="22.28515625" style="23" customWidth="1"/>
    <col min="14848" max="14863" width="8.5703125" style="23" customWidth="1"/>
    <col min="14864" max="15102" width="12.140625" style="23"/>
    <col min="15103" max="15103" width="22.28515625" style="23" customWidth="1"/>
    <col min="15104" max="15119" width="8.5703125" style="23" customWidth="1"/>
    <col min="15120" max="15358" width="12.140625" style="23"/>
    <col min="15359" max="15359" width="22.28515625" style="23" customWidth="1"/>
    <col min="15360" max="15375" width="8.5703125" style="23" customWidth="1"/>
    <col min="15376" max="15614" width="12.140625" style="23"/>
    <col min="15615" max="15615" width="22.28515625" style="23" customWidth="1"/>
    <col min="15616" max="15631" width="8.5703125" style="23" customWidth="1"/>
    <col min="15632" max="15870" width="12.140625" style="23"/>
    <col min="15871" max="15871" width="22.28515625" style="23" customWidth="1"/>
    <col min="15872" max="15887" width="8.5703125" style="23" customWidth="1"/>
    <col min="15888" max="16126" width="12.140625" style="23"/>
    <col min="16127" max="16127" width="22.28515625" style="23" customWidth="1"/>
    <col min="16128" max="16143" width="8.5703125" style="23" customWidth="1"/>
    <col min="16144" max="16384" width="12.140625" style="23"/>
  </cols>
  <sheetData>
    <row r="1" spans="1:21" s="20" customFormat="1" ht="15" customHeight="1" x14ac:dyDescent="0.25">
      <c r="A1" s="282" t="s">
        <v>462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/>
      <c r="U1"/>
    </row>
    <row r="2" spans="1:21" s="20" customFormat="1" ht="15" customHeight="1" x14ac:dyDescent="0.25">
      <c r="A2" s="282" t="s">
        <v>453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308" t="s">
        <v>356</v>
      </c>
      <c r="U2" s="308"/>
    </row>
    <row r="3" spans="1:21" s="20" customFormat="1" ht="15" customHeight="1" x14ac:dyDescent="0.25">
      <c r="A3" s="282" t="s">
        <v>454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308"/>
      <c r="U3" s="308"/>
    </row>
    <row r="4" spans="1:21" s="20" customFormat="1" ht="15" customHeight="1" x14ac:dyDescent="0.25">
      <c r="A4" s="282" t="s">
        <v>515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75"/>
    </row>
    <row r="5" spans="1:21" s="20" customFormat="1" ht="15" customHeight="1" thickBot="1" x14ac:dyDescent="0.3">
      <c r="A5" s="283"/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1"/>
    </row>
    <row r="6" spans="1:21" ht="15" customHeight="1" thickBot="1" x14ac:dyDescent="0.3">
      <c r="A6" s="21" t="s">
        <v>45</v>
      </c>
      <c r="B6" s="22">
        <v>2000</v>
      </c>
      <c r="C6" s="22">
        <v>2001</v>
      </c>
      <c r="D6" s="22">
        <v>2002</v>
      </c>
      <c r="E6" s="22">
        <v>2003</v>
      </c>
      <c r="F6" s="22">
        <v>2004</v>
      </c>
      <c r="G6" s="22">
        <v>2005</v>
      </c>
      <c r="H6" s="22">
        <v>2006</v>
      </c>
      <c r="I6" s="22">
        <v>2007</v>
      </c>
      <c r="J6" s="22">
        <v>2008</v>
      </c>
      <c r="K6" s="22">
        <v>2009</v>
      </c>
      <c r="L6" s="22">
        <v>2010</v>
      </c>
      <c r="M6" s="22">
        <v>2011</v>
      </c>
      <c r="N6" s="22">
        <v>2012</v>
      </c>
      <c r="O6" s="22">
        <v>2013</v>
      </c>
      <c r="P6" s="22">
        <v>2014</v>
      </c>
      <c r="Q6" s="22">
        <v>2015</v>
      </c>
      <c r="R6" s="22">
        <v>2016</v>
      </c>
      <c r="S6" s="22">
        <v>2017</v>
      </c>
      <c r="T6" s="246"/>
    </row>
    <row r="7" spans="1:21" ht="15" customHeight="1" x14ac:dyDescent="0.25">
      <c r="A7" s="309" t="s">
        <v>11</v>
      </c>
      <c r="B7" s="309"/>
      <c r="C7" s="309"/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279"/>
      <c r="T7" s="279"/>
    </row>
    <row r="8" spans="1:21" ht="15" customHeight="1" x14ac:dyDescent="0.25">
      <c r="A8" s="24" t="s">
        <v>452</v>
      </c>
      <c r="B8" s="68">
        <f t="shared" ref="B8:S11" si="0">B13+B18+B23</f>
        <v>512105</v>
      </c>
      <c r="C8" s="68">
        <f t="shared" si="0"/>
        <v>512586</v>
      </c>
      <c r="D8" s="68">
        <f t="shared" si="0"/>
        <v>512609</v>
      </c>
      <c r="E8" s="68">
        <f t="shared" si="0"/>
        <v>511277</v>
      </c>
      <c r="F8" s="68">
        <f t="shared" si="0"/>
        <v>503229</v>
      </c>
      <c r="G8" s="68">
        <f t="shared" si="0"/>
        <v>500518</v>
      </c>
      <c r="H8" s="68">
        <f t="shared" si="0"/>
        <v>499781</v>
      </c>
      <c r="I8" s="68">
        <f t="shared" si="0"/>
        <v>498947</v>
      </c>
      <c r="J8" s="68">
        <f t="shared" si="0"/>
        <v>493762</v>
      </c>
      <c r="K8" s="68">
        <f t="shared" si="0"/>
        <v>486871</v>
      </c>
      <c r="L8" s="68">
        <f t="shared" si="0"/>
        <v>477992</v>
      </c>
      <c r="M8" s="68">
        <f t="shared" si="0"/>
        <v>468952</v>
      </c>
      <c r="N8" s="68">
        <f t="shared" si="0"/>
        <v>452846</v>
      </c>
      <c r="O8" s="68">
        <f t="shared" si="0"/>
        <v>444259</v>
      </c>
      <c r="P8" s="68">
        <f t="shared" si="0"/>
        <v>439369</v>
      </c>
      <c r="Q8" s="68">
        <f t="shared" si="0"/>
        <v>437786</v>
      </c>
      <c r="R8" s="68">
        <f t="shared" ref="R8" si="1">R13+R18+R23</f>
        <v>438019</v>
      </c>
      <c r="S8" s="68">
        <f t="shared" si="0"/>
        <v>439319</v>
      </c>
      <c r="T8" s="68"/>
    </row>
    <row r="9" spans="1:21" ht="15" customHeight="1" x14ac:dyDescent="0.25">
      <c r="A9" s="25" t="s">
        <v>20</v>
      </c>
      <c r="B9" s="34">
        <f t="shared" si="0"/>
        <v>434913</v>
      </c>
      <c r="C9" s="34">
        <f t="shared" si="0"/>
        <v>435783</v>
      </c>
      <c r="D9" s="34">
        <f t="shared" si="0"/>
        <v>435923</v>
      </c>
      <c r="E9" s="34">
        <f t="shared" si="0"/>
        <v>435743</v>
      </c>
      <c r="F9" s="34">
        <f t="shared" si="0"/>
        <v>422990</v>
      </c>
      <c r="G9" s="34">
        <f t="shared" si="0"/>
        <v>412242</v>
      </c>
      <c r="H9" s="34">
        <f t="shared" si="0"/>
        <v>409730</v>
      </c>
      <c r="I9" s="34">
        <f t="shared" si="0"/>
        <v>411644</v>
      </c>
      <c r="J9" s="34">
        <f t="shared" si="0"/>
        <v>435676</v>
      </c>
      <c r="K9" s="34">
        <f t="shared" si="0"/>
        <v>418794</v>
      </c>
      <c r="L9" s="34">
        <f t="shared" si="0"/>
        <v>410497</v>
      </c>
      <c r="M9" s="34">
        <f t="shared" si="0"/>
        <v>403489</v>
      </c>
      <c r="N9" s="34">
        <f t="shared" si="0"/>
        <v>391991</v>
      </c>
      <c r="O9" s="34">
        <f t="shared" si="0"/>
        <v>391855</v>
      </c>
      <c r="P9" s="34">
        <f t="shared" si="0"/>
        <v>397591</v>
      </c>
      <c r="Q9" s="34">
        <f t="shared" si="0"/>
        <v>394914</v>
      </c>
      <c r="R9" s="34">
        <f t="shared" ref="R9:S9" si="2">R14+R19+R24</f>
        <v>395478</v>
      </c>
      <c r="S9" s="34">
        <f t="shared" si="2"/>
        <v>398299</v>
      </c>
      <c r="T9" s="34"/>
    </row>
    <row r="10" spans="1:21" ht="15" customHeight="1" x14ac:dyDescent="0.25">
      <c r="A10" s="25" t="s">
        <v>21</v>
      </c>
      <c r="B10" s="34">
        <f t="shared" si="0"/>
        <v>42869</v>
      </c>
      <c r="C10" s="34">
        <f t="shared" si="0"/>
        <v>44889</v>
      </c>
      <c r="D10" s="34">
        <f t="shared" si="0"/>
        <v>45914</v>
      </c>
      <c r="E10" s="34">
        <f t="shared" si="0"/>
        <v>44085</v>
      </c>
      <c r="F10" s="34">
        <f t="shared" si="0"/>
        <v>48287</v>
      </c>
      <c r="G10" s="34">
        <f t="shared" si="0"/>
        <v>55329</v>
      </c>
      <c r="H10" s="34">
        <f t="shared" si="0"/>
        <v>55445</v>
      </c>
      <c r="I10" s="34">
        <f t="shared" si="0"/>
        <v>54153</v>
      </c>
      <c r="J10" s="34">
        <f t="shared" si="0"/>
        <v>45555</v>
      </c>
      <c r="K10" s="34">
        <f t="shared" si="0"/>
        <v>50626</v>
      </c>
      <c r="L10" s="34">
        <f t="shared" si="0"/>
        <v>50672</v>
      </c>
      <c r="M10" s="34">
        <f t="shared" si="0"/>
        <v>48888</v>
      </c>
      <c r="N10" s="34">
        <f t="shared" si="0"/>
        <v>45652</v>
      </c>
      <c r="O10" s="34">
        <f t="shared" si="0"/>
        <v>41298</v>
      </c>
      <c r="P10" s="34">
        <f t="shared" si="0"/>
        <v>32072</v>
      </c>
      <c r="Q10" s="34">
        <f t="shared" si="0"/>
        <v>33148</v>
      </c>
      <c r="R10" s="34">
        <f t="shared" ref="R10:S10" si="3">R15+R20+R25</f>
        <v>31831</v>
      </c>
      <c r="S10" s="34">
        <f t="shared" si="3"/>
        <v>31077</v>
      </c>
      <c r="T10" s="34"/>
    </row>
    <row r="11" spans="1:21" ht="15" customHeight="1" x14ac:dyDescent="0.25">
      <c r="A11" s="25" t="s">
        <v>22</v>
      </c>
      <c r="B11" s="34">
        <f t="shared" si="0"/>
        <v>34323</v>
      </c>
      <c r="C11" s="34">
        <f t="shared" si="0"/>
        <v>31914</v>
      </c>
      <c r="D11" s="34">
        <f t="shared" si="0"/>
        <v>30772</v>
      </c>
      <c r="E11" s="34">
        <f t="shared" si="0"/>
        <v>31449</v>
      </c>
      <c r="F11" s="34">
        <f t="shared" si="0"/>
        <v>31952</v>
      </c>
      <c r="G11" s="34">
        <f t="shared" si="0"/>
        <v>32947</v>
      </c>
      <c r="H11" s="34">
        <f t="shared" si="0"/>
        <v>34606</v>
      </c>
      <c r="I11" s="34">
        <f t="shared" si="0"/>
        <v>33150</v>
      </c>
      <c r="J11" s="34">
        <f t="shared" si="0"/>
        <v>12531</v>
      </c>
      <c r="K11" s="34">
        <f t="shared" si="0"/>
        <v>17451</v>
      </c>
      <c r="L11" s="34">
        <f t="shared" si="0"/>
        <v>16823</v>
      </c>
      <c r="M11" s="34">
        <f t="shared" si="0"/>
        <v>16575</v>
      </c>
      <c r="N11" s="34">
        <f t="shared" si="0"/>
        <v>15203</v>
      </c>
      <c r="O11" s="34">
        <f t="shared" si="0"/>
        <v>11106</v>
      </c>
      <c r="P11" s="34">
        <f t="shared" si="0"/>
        <v>9706</v>
      </c>
      <c r="Q11" s="34">
        <f t="shared" si="0"/>
        <v>9724</v>
      </c>
      <c r="R11" s="34">
        <f t="shared" ref="R11:S11" si="4">R16+R21+R26</f>
        <v>10710</v>
      </c>
      <c r="S11" s="34">
        <f t="shared" si="4"/>
        <v>9943</v>
      </c>
      <c r="T11" s="34"/>
    </row>
    <row r="12" spans="1:21" ht="15" customHeight="1" x14ac:dyDescent="0.25">
      <c r="A12" s="26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</row>
    <row r="13" spans="1:21" ht="15" customHeight="1" x14ac:dyDescent="0.25">
      <c r="A13" s="24" t="s">
        <v>23</v>
      </c>
      <c r="B13" s="68">
        <f t="shared" ref="B13:M13" si="5">SUM(B14:B16)</f>
        <v>477090</v>
      </c>
      <c r="C13" s="68">
        <f t="shared" si="5"/>
        <v>476276</v>
      </c>
      <c r="D13" s="68">
        <f t="shared" si="5"/>
        <v>476141</v>
      </c>
      <c r="E13" s="68">
        <f t="shared" si="5"/>
        <v>473784</v>
      </c>
      <c r="F13" s="68">
        <f t="shared" si="5"/>
        <v>467944</v>
      </c>
      <c r="G13" s="68">
        <f t="shared" si="5"/>
        <v>463962</v>
      </c>
      <c r="H13" s="68">
        <f t="shared" si="5"/>
        <v>462512</v>
      </c>
      <c r="I13" s="68">
        <f t="shared" si="5"/>
        <v>460347</v>
      </c>
      <c r="J13" s="68">
        <f t="shared" si="5"/>
        <v>452880</v>
      </c>
      <c r="K13" s="68">
        <f t="shared" si="5"/>
        <v>446586</v>
      </c>
      <c r="L13" s="68">
        <f t="shared" si="5"/>
        <v>436873</v>
      </c>
      <c r="M13" s="68">
        <f t="shared" si="5"/>
        <v>427724</v>
      </c>
      <c r="N13" s="68">
        <f t="shared" ref="N13:S13" si="6">SUM(N14:N16)</f>
        <v>412441</v>
      </c>
      <c r="O13" s="68">
        <f t="shared" si="6"/>
        <v>402955</v>
      </c>
      <c r="P13" s="68">
        <f t="shared" si="6"/>
        <v>398996</v>
      </c>
      <c r="Q13" s="68">
        <f t="shared" si="6"/>
        <v>396912</v>
      </c>
      <c r="R13" s="68">
        <f t="shared" si="6"/>
        <v>396148</v>
      </c>
      <c r="S13" s="68">
        <f t="shared" si="6"/>
        <v>397363</v>
      </c>
      <c r="T13" s="68"/>
    </row>
    <row r="14" spans="1:21" ht="15" customHeight="1" x14ac:dyDescent="0.25">
      <c r="A14" s="25" t="s">
        <v>20</v>
      </c>
      <c r="B14" s="34">
        <v>401952</v>
      </c>
      <c r="C14" s="34">
        <v>401363</v>
      </c>
      <c r="D14" s="34">
        <v>401351</v>
      </c>
      <c r="E14" s="34">
        <v>399908</v>
      </c>
      <c r="F14" s="34">
        <v>389321</v>
      </c>
      <c r="G14" s="34">
        <v>377548</v>
      </c>
      <c r="H14" s="34">
        <v>374101</v>
      </c>
      <c r="I14" s="34">
        <v>375003</v>
      </c>
      <c r="J14" s="34">
        <v>396408</v>
      </c>
      <c r="K14" s="34">
        <v>380139</v>
      </c>
      <c r="L14" s="34">
        <v>371031</v>
      </c>
      <c r="M14" s="34">
        <v>363813</v>
      </c>
      <c r="N14" s="34">
        <v>353143</v>
      </c>
      <c r="O14" s="34">
        <v>351858</v>
      </c>
      <c r="P14" s="34">
        <v>358274</v>
      </c>
      <c r="Q14" s="34">
        <v>355300</v>
      </c>
      <c r="R14" s="34">
        <v>354773</v>
      </c>
      <c r="S14" s="34">
        <v>357522</v>
      </c>
      <c r="T14" s="34"/>
    </row>
    <row r="15" spans="1:21" ht="15" customHeight="1" x14ac:dyDescent="0.25">
      <c r="A15" s="25" t="s">
        <v>21</v>
      </c>
      <c r="B15" s="34">
        <v>41230</v>
      </c>
      <c r="C15" s="34">
        <v>43365</v>
      </c>
      <c r="D15" s="34">
        <v>44377</v>
      </c>
      <c r="E15" s="34">
        <v>42667</v>
      </c>
      <c r="F15" s="34">
        <v>46955</v>
      </c>
      <c r="G15" s="34">
        <v>53829</v>
      </c>
      <c r="H15" s="34">
        <v>54080</v>
      </c>
      <c r="I15" s="34">
        <v>52540</v>
      </c>
      <c r="J15" s="34">
        <v>44168</v>
      </c>
      <c r="K15" s="34">
        <v>49186</v>
      </c>
      <c r="L15" s="34">
        <v>49227</v>
      </c>
      <c r="M15" s="34">
        <v>47526</v>
      </c>
      <c r="N15" s="34">
        <v>44286</v>
      </c>
      <c r="O15" s="34">
        <v>40126</v>
      </c>
      <c r="P15" s="34">
        <v>31114</v>
      </c>
      <c r="Q15" s="34">
        <v>32020</v>
      </c>
      <c r="R15" s="34">
        <v>30869</v>
      </c>
      <c r="S15" s="34">
        <v>30090</v>
      </c>
      <c r="T15" s="34"/>
    </row>
    <row r="16" spans="1:21" ht="15" customHeight="1" x14ac:dyDescent="0.25">
      <c r="A16" s="25" t="s">
        <v>22</v>
      </c>
      <c r="B16" s="34">
        <v>33908</v>
      </c>
      <c r="C16" s="34">
        <v>31548</v>
      </c>
      <c r="D16" s="34">
        <v>30413</v>
      </c>
      <c r="E16" s="34">
        <v>31209</v>
      </c>
      <c r="F16" s="34">
        <v>31668</v>
      </c>
      <c r="G16" s="34">
        <v>32585</v>
      </c>
      <c r="H16" s="34">
        <v>34331</v>
      </c>
      <c r="I16" s="34">
        <v>32804</v>
      </c>
      <c r="J16" s="34">
        <v>12304</v>
      </c>
      <c r="K16" s="34">
        <v>17261</v>
      </c>
      <c r="L16" s="34">
        <v>16615</v>
      </c>
      <c r="M16" s="34">
        <v>16385</v>
      </c>
      <c r="N16" s="34">
        <v>15012</v>
      </c>
      <c r="O16" s="34">
        <v>10971</v>
      </c>
      <c r="P16" s="34">
        <v>9608</v>
      </c>
      <c r="Q16" s="34">
        <v>9592</v>
      </c>
      <c r="R16" s="34">
        <v>10506</v>
      </c>
      <c r="S16" s="34">
        <v>9751</v>
      </c>
      <c r="T16" s="34"/>
    </row>
    <row r="17" spans="1:20" ht="15" customHeight="1" x14ac:dyDescent="0.25">
      <c r="A17" s="26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</row>
    <row r="18" spans="1:20" ht="15" customHeight="1" x14ac:dyDescent="0.25">
      <c r="A18" s="24" t="s">
        <v>24</v>
      </c>
      <c r="B18" s="68">
        <v>29103</v>
      </c>
      <c r="C18" s="68">
        <f t="shared" ref="C18:N18" si="7">C19+C20+C21</f>
        <v>30344</v>
      </c>
      <c r="D18" s="68">
        <f t="shared" si="7"/>
        <v>30554</v>
      </c>
      <c r="E18" s="68">
        <f t="shared" si="7"/>
        <v>31642</v>
      </c>
      <c r="F18" s="68">
        <f t="shared" si="7"/>
        <v>29515</v>
      </c>
      <c r="G18" s="68">
        <f t="shared" si="7"/>
        <v>30903</v>
      </c>
      <c r="H18" s="68">
        <f t="shared" si="7"/>
        <v>31404</v>
      </c>
      <c r="I18" s="68">
        <f t="shared" si="7"/>
        <v>32806</v>
      </c>
      <c r="J18" s="68">
        <f t="shared" si="7"/>
        <v>35511</v>
      </c>
      <c r="K18" s="68">
        <f t="shared" si="7"/>
        <v>34837</v>
      </c>
      <c r="L18" s="68">
        <f t="shared" si="7"/>
        <v>35703</v>
      </c>
      <c r="M18" s="68">
        <f t="shared" si="7"/>
        <v>35747</v>
      </c>
      <c r="N18" s="68">
        <f t="shared" si="7"/>
        <v>34922</v>
      </c>
      <c r="O18" s="68">
        <f>O19+O20+O21</f>
        <v>35544</v>
      </c>
      <c r="P18" s="68">
        <f>P19+P20+P21</f>
        <v>35051</v>
      </c>
      <c r="Q18" s="68">
        <f>Q19+Q20+Q21</f>
        <v>35346</v>
      </c>
      <c r="R18" s="68">
        <f>R19+R20+R21</f>
        <v>36476</v>
      </c>
      <c r="S18" s="68">
        <f>SUM(S19:S21)</f>
        <v>36604</v>
      </c>
      <c r="T18" s="68"/>
    </row>
    <row r="19" spans="1:20" ht="15" customHeight="1" x14ac:dyDescent="0.25">
      <c r="A19" s="25" t="s">
        <v>20</v>
      </c>
      <c r="B19" s="34">
        <v>27437</v>
      </c>
      <c r="C19" s="34">
        <v>28804</v>
      </c>
      <c r="D19" s="34">
        <v>29017</v>
      </c>
      <c r="E19" s="34">
        <v>30298</v>
      </c>
      <c r="F19" s="34">
        <v>28246</v>
      </c>
      <c r="G19" s="34">
        <v>29414</v>
      </c>
      <c r="H19" s="34">
        <v>30075</v>
      </c>
      <c r="I19" s="34">
        <v>31208</v>
      </c>
      <c r="J19" s="34">
        <v>34165</v>
      </c>
      <c r="K19" s="34">
        <v>33562</v>
      </c>
      <c r="L19" s="34">
        <v>34387</v>
      </c>
      <c r="M19" s="34">
        <v>34482</v>
      </c>
      <c r="N19" s="34">
        <v>33704</v>
      </c>
      <c r="O19" s="34">
        <v>34556</v>
      </c>
      <c r="P19" s="34">
        <v>34193</v>
      </c>
      <c r="Q19" s="34">
        <v>34289</v>
      </c>
      <c r="R19" s="34">
        <v>35516</v>
      </c>
      <c r="S19" s="34">
        <v>35563</v>
      </c>
      <c r="T19" s="34"/>
    </row>
    <row r="20" spans="1:20" ht="15" customHeight="1" x14ac:dyDescent="0.25">
      <c r="A20" s="25" t="s">
        <v>21</v>
      </c>
      <c r="B20" s="34">
        <v>1326</v>
      </c>
      <c r="C20" s="34">
        <v>1272</v>
      </c>
      <c r="D20" s="34">
        <v>1229</v>
      </c>
      <c r="E20" s="34">
        <v>1149</v>
      </c>
      <c r="F20" s="34">
        <v>1027</v>
      </c>
      <c r="G20" s="34">
        <v>1164</v>
      </c>
      <c r="H20" s="34">
        <v>1103</v>
      </c>
      <c r="I20" s="34">
        <v>1302</v>
      </c>
      <c r="J20" s="34">
        <v>1159</v>
      </c>
      <c r="K20" s="34">
        <v>1129</v>
      </c>
      <c r="L20" s="34">
        <v>1156</v>
      </c>
      <c r="M20" s="34">
        <v>1105</v>
      </c>
      <c r="N20" s="34">
        <v>1079</v>
      </c>
      <c r="O20" s="34">
        <v>885</v>
      </c>
      <c r="P20" s="34">
        <v>786</v>
      </c>
      <c r="Q20" s="34">
        <v>945</v>
      </c>
      <c r="R20" s="34">
        <v>789</v>
      </c>
      <c r="S20" s="34">
        <v>873</v>
      </c>
      <c r="T20" s="34"/>
    </row>
    <row r="21" spans="1:20" ht="15" customHeight="1" x14ac:dyDescent="0.25">
      <c r="A21" s="25" t="s">
        <v>22</v>
      </c>
      <c r="B21" s="34">
        <v>340</v>
      </c>
      <c r="C21" s="34">
        <v>268</v>
      </c>
      <c r="D21" s="34">
        <v>308</v>
      </c>
      <c r="E21" s="34">
        <v>195</v>
      </c>
      <c r="F21" s="34">
        <v>242</v>
      </c>
      <c r="G21" s="34">
        <v>325</v>
      </c>
      <c r="H21" s="34">
        <v>226</v>
      </c>
      <c r="I21" s="34">
        <v>296</v>
      </c>
      <c r="J21" s="34">
        <v>187</v>
      </c>
      <c r="K21" s="34">
        <v>146</v>
      </c>
      <c r="L21" s="34">
        <v>160</v>
      </c>
      <c r="M21" s="34">
        <v>160</v>
      </c>
      <c r="N21" s="34">
        <v>139</v>
      </c>
      <c r="O21" s="34">
        <v>103</v>
      </c>
      <c r="P21" s="34">
        <v>72</v>
      </c>
      <c r="Q21" s="34">
        <v>112</v>
      </c>
      <c r="R21" s="34">
        <v>171</v>
      </c>
      <c r="S21" s="34">
        <v>168</v>
      </c>
      <c r="T21" s="34"/>
    </row>
    <row r="22" spans="1:20" ht="15" customHeight="1" x14ac:dyDescent="0.25">
      <c r="A22" s="26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</row>
    <row r="23" spans="1:20" ht="15" customHeight="1" x14ac:dyDescent="0.25">
      <c r="A23" s="24" t="s">
        <v>245</v>
      </c>
      <c r="B23" s="68">
        <f t="shared" ref="B23:M23" si="8">SUM(B24:B26)</f>
        <v>5912</v>
      </c>
      <c r="C23" s="68">
        <f t="shared" si="8"/>
        <v>5966</v>
      </c>
      <c r="D23" s="68">
        <f t="shared" si="8"/>
        <v>5914</v>
      </c>
      <c r="E23" s="68">
        <f t="shared" si="8"/>
        <v>5851</v>
      </c>
      <c r="F23" s="68">
        <f t="shared" si="8"/>
        <v>5770</v>
      </c>
      <c r="G23" s="68">
        <f t="shared" si="8"/>
        <v>5653</v>
      </c>
      <c r="H23" s="68">
        <f t="shared" si="8"/>
        <v>5865</v>
      </c>
      <c r="I23" s="68">
        <f t="shared" si="8"/>
        <v>5794</v>
      </c>
      <c r="J23" s="68">
        <f t="shared" si="8"/>
        <v>5371</v>
      </c>
      <c r="K23" s="68">
        <f t="shared" si="8"/>
        <v>5448</v>
      </c>
      <c r="L23" s="68">
        <f t="shared" si="8"/>
        <v>5416</v>
      </c>
      <c r="M23" s="68">
        <f t="shared" si="8"/>
        <v>5481</v>
      </c>
      <c r="N23" s="68">
        <f t="shared" ref="N23:S23" si="9">SUM(N24:N26)</f>
        <v>5483</v>
      </c>
      <c r="O23" s="68">
        <f t="shared" si="9"/>
        <v>5760</v>
      </c>
      <c r="P23" s="68">
        <f t="shared" si="9"/>
        <v>5322</v>
      </c>
      <c r="Q23" s="68">
        <f t="shared" si="9"/>
        <v>5528</v>
      </c>
      <c r="R23" s="68">
        <f t="shared" si="9"/>
        <v>5395</v>
      </c>
      <c r="S23" s="68">
        <f t="shared" si="9"/>
        <v>5352</v>
      </c>
      <c r="T23" s="68"/>
    </row>
    <row r="24" spans="1:20" ht="15" customHeight="1" x14ac:dyDescent="0.25">
      <c r="A24" s="25" t="s">
        <v>20</v>
      </c>
      <c r="B24" s="34">
        <v>5524</v>
      </c>
      <c r="C24" s="34">
        <v>5616</v>
      </c>
      <c r="D24" s="34">
        <v>5555</v>
      </c>
      <c r="E24" s="34">
        <v>5537</v>
      </c>
      <c r="F24" s="34">
        <v>5423</v>
      </c>
      <c r="G24" s="34">
        <v>5280</v>
      </c>
      <c r="H24" s="34">
        <v>5554</v>
      </c>
      <c r="I24" s="34">
        <v>5433</v>
      </c>
      <c r="J24" s="34">
        <v>5103</v>
      </c>
      <c r="K24" s="34">
        <v>5093</v>
      </c>
      <c r="L24" s="34">
        <v>5079</v>
      </c>
      <c r="M24" s="34">
        <v>5194</v>
      </c>
      <c r="N24" s="34">
        <v>5144</v>
      </c>
      <c r="O24" s="34">
        <v>5441</v>
      </c>
      <c r="P24" s="34">
        <v>5124</v>
      </c>
      <c r="Q24" s="34">
        <v>5325</v>
      </c>
      <c r="R24" s="34">
        <v>5189</v>
      </c>
      <c r="S24" s="34">
        <v>5214</v>
      </c>
      <c r="T24" s="34"/>
    </row>
    <row r="25" spans="1:20" ht="15" customHeight="1" x14ac:dyDescent="0.25">
      <c r="A25" s="25" t="s">
        <v>21</v>
      </c>
      <c r="B25" s="34">
        <v>313</v>
      </c>
      <c r="C25" s="34">
        <v>252</v>
      </c>
      <c r="D25" s="34">
        <v>308</v>
      </c>
      <c r="E25" s="34">
        <v>269</v>
      </c>
      <c r="F25" s="34">
        <v>305</v>
      </c>
      <c r="G25" s="34">
        <v>336</v>
      </c>
      <c r="H25" s="34">
        <v>262</v>
      </c>
      <c r="I25" s="34">
        <v>311</v>
      </c>
      <c r="J25" s="34">
        <v>228</v>
      </c>
      <c r="K25" s="34">
        <v>311</v>
      </c>
      <c r="L25" s="34">
        <v>289</v>
      </c>
      <c r="M25" s="34">
        <v>257</v>
      </c>
      <c r="N25" s="34">
        <v>287</v>
      </c>
      <c r="O25" s="34">
        <v>287</v>
      </c>
      <c r="P25" s="34">
        <v>172</v>
      </c>
      <c r="Q25" s="34">
        <v>183</v>
      </c>
      <c r="R25" s="34">
        <v>173</v>
      </c>
      <c r="S25" s="34">
        <v>114</v>
      </c>
      <c r="T25" s="34"/>
    </row>
    <row r="26" spans="1:20" ht="15" customHeight="1" x14ac:dyDescent="0.25">
      <c r="A26" s="25" t="s">
        <v>22</v>
      </c>
      <c r="B26" s="34">
        <v>75</v>
      </c>
      <c r="C26" s="34">
        <v>98</v>
      </c>
      <c r="D26" s="34">
        <v>51</v>
      </c>
      <c r="E26" s="34">
        <v>45</v>
      </c>
      <c r="F26" s="34">
        <v>42</v>
      </c>
      <c r="G26" s="34">
        <v>37</v>
      </c>
      <c r="H26" s="34">
        <v>49</v>
      </c>
      <c r="I26" s="34">
        <v>50</v>
      </c>
      <c r="J26" s="34">
        <v>40</v>
      </c>
      <c r="K26" s="34">
        <v>44</v>
      </c>
      <c r="L26" s="34">
        <v>48</v>
      </c>
      <c r="M26" s="34">
        <v>30</v>
      </c>
      <c r="N26" s="34">
        <v>52</v>
      </c>
      <c r="O26" s="34">
        <v>32</v>
      </c>
      <c r="P26" s="34">
        <v>26</v>
      </c>
      <c r="Q26" s="34">
        <v>20</v>
      </c>
      <c r="R26" s="34">
        <v>33</v>
      </c>
      <c r="S26" s="34">
        <v>24</v>
      </c>
      <c r="T26" s="34"/>
    </row>
    <row r="27" spans="1:20" s="27" customFormat="1" ht="15" customHeight="1" x14ac:dyDescent="0.25">
      <c r="A27" s="307" t="s">
        <v>243</v>
      </c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274"/>
      <c r="T27" s="274"/>
    </row>
    <row r="28" spans="1:20" ht="15" customHeight="1" x14ac:dyDescent="0.25">
      <c r="A28" s="24" t="s">
        <v>19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</row>
    <row r="29" spans="1:20" ht="15" customHeight="1" x14ac:dyDescent="0.25">
      <c r="A29" s="25" t="s">
        <v>20</v>
      </c>
      <c r="B29" s="36">
        <f t="shared" ref="B29:M29" si="10">B9/B8*100</f>
        <v>84.9265287392234</v>
      </c>
      <c r="C29" s="36">
        <f t="shared" si="10"/>
        <v>85.01656307429387</v>
      </c>
      <c r="D29" s="36">
        <f t="shared" si="10"/>
        <v>85.040059772653237</v>
      </c>
      <c r="E29" s="36">
        <f t="shared" si="10"/>
        <v>85.226403691149812</v>
      </c>
      <c r="F29" s="36">
        <f t="shared" si="10"/>
        <v>84.055171701153952</v>
      </c>
      <c r="G29" s="36">
        <f t="shared" si="10"/>
        <v>82.363071857555568</v>
      </c>
      <c r="H29" s="36">
        <f t="shared" si="10"/>
        <v>81.981908075737181</v>
      </c>
      <c r="I29" s="36">
        <f t="shared" si="10"/>
        <v>82.502550371081497</v>
      </c>
      <c r="J29" s="36">
        <f t="shared" si="10"/>
        <v>88.236032744520642</v>
      </c>
      <c r="K29" s="36">
        <f t="shared" si="10"/>
        <v>86.017446099685543</v>
      </c>
      <c r="L29" s="36">
        <f t="shared" si="10"/>
        <v>85.879470786121942</v>
      </c>
      <c r="M29" s="36">
        <f t="shared" si="10"/>
        <v>86.040575581296167</v>
      </c>
      <c r="N29" s="36">
        <f t="shared" ref="N29:S29" si="11">N9/N8*100</f>
        <v>86.561656722152776</v>
      </c>
      <c r="O29" s="36">
        <f t="shared" si="11"/>
        <v>88.204178193351183</v>
      </c>
      <c r="P29" s="36">
        <f t="shared" si="11"/>
        <v>90.491363751197738</v>
      </c>
      <c r="Q29" s="36">
        <f t="shared" si="11"/>
        <v>90.207087481098071</v>
      </c>
      <c r="R29" s="36">
        <f t="shared" si="11"/>
        <v>90.287864225067864</v>
      </c>
      <c r="S29" s="36">
        <f t="shared" si="11"/>
        <v>90.662821321181198</v>
      </c>
      <c r="T29" s="36"/>
    </row>
    <row r="30" spans="1:20" ht="15" customHeight="1" x14ac:dyDescent="0.25">
      <c r="A30" s="25" t="s">
        <v>21</v>
      </c>
      <c r="B30" s="36">
        <f t="shared" ref="B30:M30" si="12">B10/B8*100</f>
        <v>8.3711348258657896</v>
      </c>
      <c r="C30" s="36">
        <f t="shared" si="12"/>
        <v>8.7573597406093793</v>
      </c>
      <c r="D30" s="36">
        <f t="shared" si="12"/>
        <v>8.9569242834206975</v>
      </c>
      <c r="E30" s="36">
        <f t="shared" si="12"/>
        <v>8.6225275144393354</v>
      </c>
      <c r="F30" s="36">
        <f t="shared" si="12"/>
        <v>9.5954326956514837</v>
      </c>
      <c r="G30" s="36">
        <f t="shared" si="12"/>
        <v>11.054347695787165</v>
      </c>
      <c r="H30" s="36">
        <f t="shared" si="12"/>
        <v>11.093859110290309</v>
      </c>
      <c r="I30" s="36">
        <f t="shared" si="12"/>
        <v>10.853457381244901</v>
      </c>
      <c r="J30" s="36">
        <f t="shared" si="12"/>
        <v>9.2261048845395148</v>
      </c>
      <c r="K30" s="36">
        <f t="shared" si="12"/>
        <v>10.398236904642092</v>
      </c>
      <c r="L30" s="36">
        <f t="shared" si="12"/>
        <v>10.6010142429162</v>
      </c>
      <c r="M30" s="36">
        <f t="shared" si="12"/>
        <v>10.42494754260564</v>
      </c>
      <c r="N30" s="36">
        <f t="shared" ref="N30:S30" si="13">N10/N8*100</f>
        <v>10.081131333830927</v>
      </c>
      <c r="O30" s="36">
        <f t="shared" si="13"/>
        <v>9.2959287262610317</v>
      </c>
      <c r="P30" s="36">
        <f t="shared" si="13"/>
        <v>7.2995591404946643</v>
      </c>
      <c r="Q30" s="36">
        <f t="shared" si="13"/>
        <v>7.5717359623194893</v>
      </c>
      <c r="R30" s="36">
        <f t="shared" si="13"/>
        <v>7.267036361436376</v>
      </c>
      <c r="S30" s="36">
        <f t="shared" si="13"/>
        <v>7.073903018080256</v>
      </c>
      <c r="T30" s="36"/>
    </row>
    <row r="31" spans="1:20" ht="15" customHeight="1" x14ac:dyDescent="0.25">
      <c r="A31" s="25" t="s">
        <v>22</v>
      </c>
      <c r="B31" s="36">
        <f t="shared" ref="B31:M31" si="14">B11/B8*100</f>
        <v>6.7023364349108094</v>
      </c>
      <c r="C31" s="36">
        <f t="shared" si="14"/>
        <v>6.2260771850967451</v>
      </c>
      <c r="D31" s="36">
        <f t="shared" si="14"/>
        <v>6.0030159439260729</v>
      </c>
      <c r="E31" s="36">
        <f t="shared" si="14"/>
        <v>6.1510687944108575</v>
      </c>
      <c r="F31" s="36">
        <f t="shared" si="14"/>
        <v>6.3493956031945702</v>
      </c>
      <c r="G31" s="36">
        <f t="shared" si="14"/>
        <v>6.5825804466572633</v>
      </c>
      <c r="H31" s="36">
        <f t="shared" si="14"/>
        <v>6.9242328139725196</v>
      </c>
      <c r="I31" s="36">
        <f t="shared" si="14"/>
        <v>6.6439922476736006</v>
      </c>
      <c r="J31" s="36">
        <f t="shared" si="14"/>
        <v>2.5378623709398456</v>
      </c>
      <c r="K31" s="36">
        <f t="shared" si="14"/>
        <v>3.5843169956723653</v>
      </c>
      <c r="L31" s="36">
        <f t="shared" si="14"/>
        <v>3.5195149709618576</v>
      </c>
      <c r="M31" s="36">
        <f t="shared" si="14"/>
        <v>3.5344768760981937</v>
      </c>
      <c r="N31" s="36">
        <f t="shared" ref="N31:S31" si="15">N11/N8*100</f>
        <v>3.3572119440162882</v>
      </c>
      <c r="O31" s="36">
        <f t="shared" si="15"/>
        <v>2.4998930803877917</v>
      </c>
      <c r="P31" s="36">
        <f t="shared" si="15"/>
        <v>2.209077108307596</v>
      </c>
      <c r="Q31" s="36">
        <f t="shared" si="15"/>
        <v>2.22117655658244</v>
      </c>
      <c r="R31" s="36">
        <f t="shared" si="15"/>
        <v>2.4450994134957615</v>
      </c>
      <c r="S31" s="36">
        <f t="shared" si="15"/>
        <v>2.263275660738552</v>
      </c>
      <c r="T31" s="36"/>
    </row>
    <row r="32" spans="1:20" ht="15" customHeight="1" x14ac:dyDescent="0.25">
      <c r="A32" s="2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</row>
    <row r="33" spans="1:20" ht="15" customHeight="1" x14ac:dyDescent="0.25">
      <c r="A33" s="24" t="s">
        <v>23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</row>
    <row r="34" spans="1:20" ht="15" customHeight="1" x14ac:dyDescent="0.25">
      <c r="A34" s="25" t="s">
        <v>20</v>
      </c>
      <c r="B34" s="36">
        <f t="shared" ref="B34:M34" si="16">B14/B13*100</f>
        <v>84.250770294912911</v>
      </c>
      <c r="C34" s="36">
        <f t="shared" si="16"/>
        <v>84.271094911353913</v>
      </c>
      <c r="D34" s="36">
        <f t="shared" si="16"/>
        <v>84.29246798742389</v>
      </c>
      <c r="E34" s="36">
        <f t="shared" si="16"/>
        <v>84.407240430238247</v>
      </c>
      <c r="F34" s="36">
        <f t="shared" si="16"/>
        <v>83.198203203802166</v>
      </c>
      <c r="G34" s="36">
        <f t="shared" si="16"/>
        <v>81.374767761152853</v>
      </c>
      <c r="H34" s="36">
        <f t="shared" si="16"/>
        <v>80.884604075137517</v>
      </c>
      <c r="I34" s="36">
        <f t="shared" si="16"/>
        <v>81.460941420276441</v>
      </c>
      <c r="J34" s="36">
        <f t="shared" si="16"/>
        <v>87.530471648118706</v>
      </c>
      <c r="K34" s="36">
        <f t="shared" si="16"/>
        <v>85.121118888635124</v>
      </c>
      <c r="L34" s="36">
        <f t="shared" si="16"/>
        <v>84.928800818544531</v>
      </c>
      <c r="M34" s="36">
        <f t="shared" si="16"/>
        <v>85.057887796803541</v>
      </c>
      <c r="N34" s="36">
        <f t="shared" ref="N34:S34" si="17">N14/N13*100</f>
        <v>85.622670878986327</v>
      </c>
      <c r="O34" s="36">
        <f t="shared" si="17"/>
        <v>87.319427727661903</v>
      </c>
      <c r="P34" s="36">
        <f t="shared" si="17"/>
        <v>89.793882645440064</v>
      </c>
      <c r="Q34" s="36">
        <f t="shared" si="17"/>
        <v>89.516064014189539</v>
      </c>
      <c r="R34" s="36">
        <f t="shared" si="17"/>
        <v>89.555671112816427</v>
      </c>
      <c r="S34" s="36">
        <f t="shared" si="17"/>
        <v>89.973651296170004</v>
      </c>
      <c r="T34" s="36"/>
    </row>
    <row r="35" spans="1:20" ht="15" customHeight="1" x14ac:dyDescent="0.25">
      <c r="A35" s="25" t="s">
        <v>21</v>
      </c>
      <c r="B35" s="36">
        <f t="shared" ref="B35:M35" si="18">B15/B13*100</f>
        <v>8.6419753086419746</v>
      </c>
      <c r="C35" s="36">
        <f t="shared" si="18"/>
        <v>9.1050147393528125</v>
      </c>
      <c r="D35" s="36">
        <f t="shared" si="18"/>
        <v>9.3201383623758502</v>
      </c>
      <c r="E35" s="36">
        <f t="shared" si="18"/>
        <v>9.0055806021309284</v>
      </c>
      <c r="F35" s="36">
        <f t="shared" si="18"/>
        <v>10.034320346024311</v>
      </c>
      <c r="G35" s="36">
        <f t="shared" si="18"/>
        <v>11.602027752272816</v>
      </c>
      <c r="H35" s="36">
        <f t="shared" si="18"/>
        <v>11.692669595599682</v>
      </c>
      <c r="I35" s="36">
        <f t="shared" si="18"/>
        <v>11.413129660886243</v>
      </c>
      <c r="J35" s="36">
        <f t="shared" si="18"/>
        <v>9.7526938703409289</v>
      </c>
      <c r="K35" s="36">
        <f t="shared" si="18"/>
        <v>11.013780100585329</v>
      </c>
      <c r="L35" s="36">
        <f t="shared" si="18"/>
        <v>11.268034417324943</v>
      </c>
      <c r="M35" s="36">
        <f t="shared" si="18"/>
        <v>11.111370884028018</v>
      </c>
      <c r="N35" s="36">
        <f t="shared" ref="N35:S35" si="19">N15/N13*100</f>
        <v>10.737535792998271</v>
      </c>
      <c r="O35" s="36">
        <f t="shared" si="19"/>
        <v>9.9579357496494652</v>
      </c>
      <c r="P35" s="36">
        <f t="shared" si="19"/>
        <v>7.7980731636407379</v>
      </c>
      <c r="Q35" s="36">
        <f t="shared" si="19"/>
        <v>8.0672793969444108</v>
      </c>
      <c r="R35" s="36">
        <f t="shared" si="19"/>
        <v>7.7922897502953443</v>
      </c>
      <c r="S35" s="36">
        <f t="shared" si="19"/>
        <v>7.5724211866731421</v>
      </c>
      <c r="T35" s="36"/>
    </row>
    <row r="36" spans="1:20" ht="15" customHeight="1" x14ac:dyDescent="0.25">
      <c r="A36" s="25" t="s">
        <v>22</v>
      </c>
      <c r="B36" s="36">
        <f t="shared" ref="B36:M36" si="20">B16/B13*100</f>
        <v>7.1072543964451143</v>
      </c>
      <c r="C36" s="36">
        <f t="shared" si="20"/>
        <v>6.6238903492932666</v>
      </c>
      <c r="D36" s="36">
        <f t="shared" si="20"/>
        <v>6.3873936502002557</v>
      </c>
      <c r="E36" s="36">
        <f t="shared" si="20"/>
        <v>6.5871789676308188</v>
      </c>
      <c r="F36" s="36">
        <f t="shared" si="20"/>
        <v>6.7674764501735245</v>
      </c>
      <c r="G36" s="36">
        <f t="shared" si="20"/>
        <v>7.0232044865743317</v>
      </c>
      <c r="H36" s="36">
        <f t="shared" si="20"/>
        <v>7.422726329262809</v>
      </c>
      <c r="I36" s="36">
        <f t="shared" si="20"/>
        <v>7.1259289188373112</v>
      </c>
      <c r="J36" s="36">
        <f t="shared" si="20"/>
        <v>2.7168344815403636</v>
      </c>
      <c r="K36" s="36">
        <f t="shared" si="20"/>
        <v>3.8651010107795583</v>
      </c>
      <c r="L36" s="36">
        <f t="shared" si="20"/>
        <v>3.8031647641305364</v>
      </c>
      <c r="M36" s="36">
        <f t="shared" si="20"/>
        <v>3.8307413191684354</v>
      </c>
      <c r="N36" s="36">
        <f t="shared" ref="N36:S36" si="21">N16/N13*100</f>
        <v>3.6397933280154011</v>
      </c>
      <c r="O36" s="36">
        <f t="shared" si="21"/>
        <v>2.7226365226886378</v>
      </c>
      <c r="P36" s="36">
        <f t="shared" si="21"/>
        <v>2.4080441909192074</v>
      </c>
      <c r="Q36" s="36">
        <f t="shared" si="21"/>
        <v>2.4166565888660458</v>
      </c>
      <c r="R36" s="36">
        <f t="shared" si="21"/>
        <v>2.6520391368882335</v>
      </c>
      <c r="S36" s="36">
        <f t="shared" si="21"/>
        <v>2.4539275171568562</v>
      </c>
      <c r="T36" s="36"/>
    </row>
    <row r="37" spans="1:20" ht="15" customHeight="1" x14ac:dyDescent="0.25">
      <c r="A37" s="26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</row>
    <row r="38" spans="1:20" ht="15" customHeight="1" x14ac:dyDescent="0.25">
      <c r="A38" s="24" t="s">
        <v>24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</row>
    <row r="39" spans="1:20" ht="15" customHeight="1" x14ac:dyDescent="0.25">
      <c r="A39" s="25" t="s">
        <v>20</v>
      </c>
      <c r="B39" s="36">
        <f t="shared" ref="B39:M39" si="22">B19/B18*100</f>
        <v>94.275504243548781</v>
      </c>
      <c r="C39" s="36">
        <f t="shared" si="22"/>
        <v>94.924861587134188</v>
      </c>
      <c r="D39" s="36">
        <f t="shared" si="22"/>
        <v>94.96956208679714</v>
      </c>
      <c r="E39" s="36">
        <f t="shared" si="22"/>
        <v>95.752480879843247</v>
      </c>
      <c r="F39" s="36">
        <f t="shared" si="22"/>
        <v>95.700491275622568</v>
      </c>
      <c r="G39" s="36">
        <f t="shared" si="22"/>
        <v>95.181697569815228</v>
      </c>
      <c r="H39" s="36">
        <f t="shared" si="22"/>
        <v>95.768055024837594</v>
      </c>
      <c r="I39" s="36">
        <f t="shared" si="22"/>
        <v>95.128939828080235</v>
      </c>
      <c r="J39" s="36">
        <f t="shared" si="22"/>
        <v>96.209625186561908</v>
      </c>
      <c r="K39" s="36">
        <f t="shared" si="22"/>
        <v>96.340098171484343</v>
      </c>
      <c r="L39" s="36">
        <f t="shared" si="22"/>
        <v>96.314035235134298</v>
      </c>
      <c r="M39" s="36">
        <f t="shared" si="22"/>
        <v>96.461241502783452</v>
      </c>
      <c r="N39" s="36">
        <f t="shared" ref="N39:S39" si="23">N19/N18*100</f>
        <v>96.512227249298434</v>
      </c>
      <c r="O39" s="36">
        <f t="shared" si="23"/>
        <v>97.220346612649109</v>
      </c>
      <c r="P39" s="36">
        <f t="shared" si="23"/>
        <v>97.55213831274429</v>
      </c>
      <c r="Q39" s="36">
        <f t="shared" si="23"/>
        <v>97.009562609630507</v>
      </c>
      <c r="R39" s="36">
        <f t="shared" si="23"/>
        <v>97.368132470665643</v>
      </c>
      <c r="S39" s="36">
        <f t="shared" si="23"/>
        <v>97.156048519287509</v>
      </c>
      <c r="T39" s="36"/>
    </row>
    <row r="40" spans="1:20" ht="15" customHeight="1" x14ac:dyDescent="0.25">
      <c r="A40" s="25" t="s">
        <v>21</v>
      </c>
      <c r="B40" s="36">
        <f t="shared" ref="B40:M40" si="24">B20/B18*100</f>
        <v>4.5562313163591384</v>
      </c>
      <c r="C40" s="36">
        <f t="shared" si="24"/>
        <v>4.1919325072501978</v>
      </c>
      <c r="D40" s="36">
        <f t="shared" si="24"/>
        <v>4.0223865942266155</v>
      </c>
      <c r="E40" s="36">
        <f t="shared" si="24"/>
        <v>3.631249604955439</v>
      </c>
      <c r="F40" s="36">
        <f t="shared" si="24"/>
        <v>3.4795866508554969</v>
      </c>
      <c r="G40" s="36">
        <f t="shared" si="24"/>
        <v>3.7666245995534413</v>
      </c>
      <c r="H40" s="36">
        <f t="shared" si="24"/>
        <v>3.5122914278435871</v>
      </c>
      <c r="I40" s="36">
        <f t="shared" si="24"/>
        <v>3.9687861976467715</v>
      </c>
      <c r="J40" s="36">
        <f t="shared" si="24"/>
        <v>3.2637774210807922</v>
      </c>
      <c r="K40" s="36">
        <f t="shared" si="24"/>
        <v>3.2408071877601397</v>
      </c>
      <c r="L40" s="36">
        <f t="shared" si="24"/>
        <v>3.2378231521160683</v>
      </c>
      <c r="M40" s="36">
        <f t="shared" si="24"/>
        <v>3.0911684896634681</v>
      </c>
      <c r="N40" s="36">
        <f t="shared" ref="N40:S40" si="25">N20/N18*100</f>
        <v>3.0897428555065574</v>
      </c>
      <c r="O40" s="36">
        <f t="shared" si="25"/>
        <v>2.4898717083051993</v>
      </c>
      <c r="P40" s="36">
        <f t="shared" si="25"/>
        <v>2.2424467204929956</v>
      </c>
      <c r="Q40" s="36">
        <f t="shared" si="25"/>
        <v>2.6735698523170939</v>
      </c>
      <c r="R40" s="36">
        <f t="shared" si="25"/>
        <v>2.1630661256716746</v>
      </c>
      <c r="S40" s="36">
        <f t="shared" si="25"/>
        <v>2.3849852475139328</v>
      </c>
      <c r="T40" s="36"/>
    </row>
    <row r="41" spans="1:20" s="28" customFormat="1" ht="15" customHeight="1" x14ac:dyDescent="0.25">
      <c r="A41" s="25" t="s">
        <v>22</v>
      </c>
      <c r="B41" s="36">
        <f t="shared" ref="B41:M41" si="26">B21/B18*100</f>
        <v>1.1682644400920867</v>
      </c>
      <c r="C41" s="36">
        <f t="shared" si="26"/>
        <v>0.88320590561560774</v>
      </c>
      <c r="D41" s="36">
        <f t="shared" si="26"/>
        <v>1.0080513189762388</v>
      </c>
      <c r="E41" s="36">
        <f t="shared" si="26"/>
        <v>0.61626951520131468</v>
      </c>
      <c r="F41" s="36">
        <f t="shared" si="26"/>
        <v>0.81992207352193802</v>
      </c>
      <c r="G41" s="36">
        <f t="shared" si="26"/>
        <v>1.0516778306313304</v>
      </c>
      <c r="H41" s="36">
        <f t="shared" si="26"/>
        <v>0.71965354731881293</v>
      </c>
      <c r="I41" s="36">
        <f t="shared" si="26"/>
        <v>0.90227397427299882</v>
      </c>
      <c r="J41" s="36">
        <f t="shared" si="26"/>
        <v>0.52659739235729774</v>
      </c>
      <c r="K41" s="36">
        <f t="shared" si="26"/>
        <v>0.41909464075551861</v>
      </c>
      <c r="L41" s="36">
        <f t="shared" si="26"/>
        <v>0.44814161274962888</v>
      </c>
      <c r="M41" s="36">
        <f t="shared" si="26"/>
        <v>0.44759000755308137</v>
      </c>
      <c r="N41" s="36">
        <f t="shared" ref="N41:S41" si="27">N21/N18*100</f>
        <v>0.39802989519500598</v>
      </c>
      <c r="O41" s="36">
        <f t="shared" si="27"/>
        <v>0.28978167904568986</v>
      </c>
      <c r="P41" s="36">
        <f t="shared" si="27"/>
        <v>0.20541496676271717</v>
      </c>
      <c r="Q41" s="36">
        <f t="shared" si="27"/>
        <v>0.31686753805239631</v>
      </c>
      <c r="R41" s="36">
        <f t="shared" si="27"/>
        <v>0.4688014036626823</v>
      </c>
      <c r="S41" s="36">
        <f t="shared" si="27"/>
        <v>0.45896623319855756</v>
      </c>
      <c r="T41" s="36"/>
    </row>
    <row r="42" spans="1:20" ht="15" customHeight="1" x14ac:dyDescent="0.25">
      <c r="A42" s="26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</row>
    <row r="43" spans="1:20" ht="15" customHeight="1" x14ac:dyDescent="0.25">
      <c r="A43" s="24" t="s">
        <v>245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</row>
    <row r="44" spans="1:20" ht="15" customHeight="1" x14ac:dyDescent="0.25">
      <c r="A44" s="25" t="s">
        <v>20</v>
      </c>
      <c r="B44" s="36">
        <f t="shared" ref="B44:M44" si="28">B24/B23*100</f>
        <v>93.437077131258462</v>
      </c>
      <c r="C44" s="36">
        <f t="shared" si="28"/>
        <v>94.133422728796518</v>
      </c>
      <c r="D44" s="36">
        <f t="shared" si="28"/>
        <v>93.929658437605681</v>
      </c>
      <c r="E44" s="36">
        <f t="shared" si="28"/>
        <v>94.633396000683646</v>
      </c>
      <c r="F44" s="36">
        <f t="shared" si="28"/>
        <v>93.98613518197574</v>
      </c>
      <c r="G44" s="36">
        <f t="shared" si="28"/>
        <v>93.401733592782605</v>
      </c>
      <c r="H44" s="36">
        <f t="shared" si="28"/>
        <v>94.697357203751068</v>
      </c>
      <c r="I44" s="36">
        <f t="shared" si="28"/>
        <v>93.769416637901287</v>
      </c>
      <c r="J44" s="36">
        <f t="shared" si="28"/>
        <v>95.010240178737675</v>
      </c>
      <c r="K44" s="36">
        <f t="shared" si="28"/>
        <v>93.483847283406746</v>
      </c>
      <c r="L44" s="36">
        <f t="shared" si="28"/>
        <v>93.777695716395854</v>
      </c>
      <c r="M44" s="36">
        <f t="shared" si="28"/>
        <v>94.76372924648787</v>
      </c>
      <c r="N44" s="36">
        <f t="shared" ref="N44:S44" si="29">N24/N23*100</f>
        <v>93.817253328469818</v>
      </c>
      <c r="O44" s="36">
        <f t="shared" si="29"/>
        <v>94.461805555555557</v>
      </c>
      <c r="P44" s="36">
        <f t="shared" si="29"/>
        <v>96.279594137542276</v>
      </c>
      <c r="Q44" s="36">
        <f t="shared" si="29"/>
        <v>96.327785817655581</v>
      </c>
      <c r="R44" s="36">
        <f t="shared" si="29"/>
        <v>96.181649675625579</v>
      </c>
      <c r="S44" s="36">
        <f t="shared" si="29"/>
        <v>97.421524663677133</v>
      </c>
      <c r="T44" s="36"/>
    </row>
    <row r="45" spans="1:20" ht="15" customHeight="1" x14ac:dyDescent="0.25">
      <c r="A45" s="25" t="s">
        <v>21</v>
      </c>
      <c r="B45" s="36">
        <f t="shared" ref="B45:M45" si="30">B25/B23*100</f>
        <v>5.2943166441136666</v>
      </c>
      <c r="C45" s="36">
        <f t="shared" si="30"/>
        <v>4.2239356352665105</v>
      </c>
      <c r="D45" s="36">
        <f t="shared" si="30"/>
        <v>5.2079810618870477</v>
      </c>
      <c r="E45" s="36">
        <f t="shared" si="30"/>
        <v>4.5975047000512737</v>
      </c>
      <c r="F45" s="36">
        <f t="shared" si="30"/>
        <v>5.2859618717504331</v>
      </c>
      <c r="G45" s="36">
        <f t="shared" si="30"/>
        <v>5.943746683177074</v>
      </c>
      <c r="H45" s="36">
        <f t="shared" si="30"/>
        <v>4.4671781756180726</v>
      </c>
      <c r="I45" s="36">
        <f t="shared" si="30"/>
        <v>5.3676216775975147</v>
      </c>
      <c r="J45" s="36">
        <f t="shared" si="30"/>
        <v>4.2450195494321354</v>
      </c>
      <c r="K45" s="36">
        <f t="shared" si="30"/>
        <v>5.7085168869309841</v>
      </c>
      <c r="L45" s="36">
        <f t="shared" si="30"/>
        <v>5.3360413589364848</v>
      </c>
      <c r="M45" s="36">
        <f t="shared" si="30"/>
        <v>4.6889253785805511</v>
      </c>
      <c r="N45" s="36">
        <f t="shared" ref="N45:S45" si="31">N25/N23*100</f>
        <v>5.23436075141346</v>
      </c>
      <c r="O45" s="36">
        <f t="shared" si="31"/>
        <v>4.9826388888888893</v>
      </c>
      <c r="P45" s="36">
        <f t="shared" si="31"/>
        <v>3.2318677189026679</v>
      </c>
      <c r="Q45" s="36">
        <f t="shared" si="31"/>
        <v>3.3104196816208393</v>
      </c>
      <c r="R45" s="36">
        <f t="shared" si="31"/>
        <v>3.2066728452270619</v>
      </c>
      <c r="S45" s="36">
        <f t="shared" si="31"/>
        <v>2.1300448430493271</v>
      </c>
      <c r="T45" s="36"/>
    </row>
    <row r="46" spans="1:20" ht="15" customHeight="1" thickBot="1" x14ac:dyDescent="0.3">
      <c r="A46" s="21" t="s">
        <v>22</v>
      </c>
      <c r="B46" s="37">
        <f t="shared" ref="B46:M46" si="32">B26/B23*100</f>
        <v>1.2686062246278755</v>
      </c>
      <c r="C46" s="37">
        <f t="shared" si="32"/>
        <v>1.6426416359369762</v>
      </c>
      <c r="D46" s="37">
        <f t="shared" si="32"/>
        <v>0.86236050050727087</v>
      </c>
      <c r="E46" s="37">
        <f t="shared" si="32"/>
        <v>0.7690992992650828</v>
      </c>
      <c r="F46" s="37">
        <f t="shared" si="32"/>
        <v>0.72790294627383023</v>
      </c>
      <c r="G46" s="37">
        <f t="shared" si="32"/>
        <v>0.65451972404033254</v>
      </c>
      <c r="H46" s="37">
        <f t="shared" si="32"/>
        <v>0.83546462063086113</v>
      </c>
      <c r="I46" s="37">
        <f t="shared" si="32"/>
        <v>0.86296168450120803</v>
      </c>
      <c r="J46" s="37">
        <f t="shared" si="32"/>
        <v>0.7447402718301992</v>
      </c>
      <c r="K46" s="37">
        <f t="shared" si="32"/>
        <v>0.80763582966226144</v>
      </c>
      <c r="L46" s="37">
        <f t="shared" si="32"/>
        <v>0.88626292466765144</v>
      </c>
      <c r="M46" s="37">
        <f t="shared" si="32"/>
        <v>0.54734537493158186</v>
      </c>
      <c r="N46" s="37">
        <f t="shared" ref="N46:S46" si="33">N26/N23*100</f>
        <v>0.94838592011672451</v>
      </c>
      <c r="O46" s="37">
        <f t="shared" si="33"/>
        <v>0.55555555555555558</v>
      </c>
      <c r="P46" s="37">
        <f t="shared" si="33"/>
        <v>0.48853814355505448</v>
      </c>
      <c r="Q46" s="37">
        <f t="shared" si="33"/>
        <v>0.36179450072358899</v>
      </c>
      <c r="R46" s="37">
        <f t="shared" si="33"/>
        <v>0.6116774791473587</v>
      </c>
      <c r="S46" s="37">
        <f t="shared" si="33"/>
        <v>0.44843049327354262</v>
      </c>
      <c r="T46" s="36"/>
    </row>
    <row r="47" spans="1:20" ht="15" customHeight="1" x14ac:dyDescent="0.25">
      <c r="A47" s="305" t="s">
        <v>244</v>
      </c>
      <c r="B47" s="305"/>
      <c r="C47" s="305"/>
      <c r="D47" s="305"/>
      <c r="E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67"/>
      <c r="T47" s="67"/>
    </row>
    <row r="48" spans="1:20" ht="15" customHeight="1" x14ac:dyDescent="0.25">
      <c r="A48" s="306" t="s">
        <v>242</v>
      </c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273"/>
      <c r="T48" s="273"/>
    </row>
    <row r="60" spans="1:2" ht="15" customHeight="1" x14ac:dyDescent="0.25">
      <c r="A60" s="28"/>
    </row>
    <row r="61" spans="1:2" ht="15" customHeight="1" x14ac:dyDescent="0.25">
      <c r="A61" s="28"/>
      <c r="B61" s="28"/>
    </row>
    <row r="62" spans="1:2" ht="15" customHeight="1" x14ac:dyDescent="0.25">
      <c r="A62" s="28"/>
      <c r="B62" s="28"/>
    </row>
    <row r="63" spans="1:2" ht="15" customHeight="1" x14ac:dyDescent="0.25">
      <c r="A63" s="28"/>
      <c r="B63" s="28"/>
    </row>
    <row r="64" spans="1:2" ht="15" customHeight="1" x14ac:dyDescent="0.25">
      <c r="A64" s="28"/>
      <c r="B64" s="28"/>
    </row>
    <row r="65" spans="2:2" ht="15" customHeight="1" x14ac:dyDescent="0.25">
      <c r="B65" s="28"/>
    </row>
  </sheetData>
  <mergeCells count="5">
    <mergeCell ref="A47:R47"/>
    <mergeCell ref="A48:R48"/>
    <mergeCell ref="A27:R27"/>
    <mergeCell ref="A7:R7"/>
    <mergeCell ref="T2:U3"/>
  </mergeCells>
  <hyperlinks>
    <hyperlink ref="T2" r:id="rId1" location="INDICE!A1"/>
    <hyperlink ref="T2:U3" location="INDICE!A1" display="INDICE"/>
  </hyperlinks>
  <printOptions horizontalCentered="1"/>
  <pageMargins left="0.98425196850393704" right="0.98425196850393704" top="0.39370078740157483" bottom="0.98425196850393704" header="0" footer="0"/>
  <pageSetup scale="64" orientation="landscape" r:id="rId2"/>
  <headerFooter alignWithMargins="0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0" transitionEvaluation="1"/>
  <dimension ref="A1:W89"/>
  <sheetViews>
    <sheetView topLeftCell="A30" zoomScaleNormal="100" zoomScaleSheetLayoutView="100" workbookViewId="0">
      <selection activeCell="U45" sqref="U45:V46"/>
    </sheetView>
  </sheetViews>
  <sheetFormatPr baseColWidth="10" defaultColWidth="11" defaultRowHeight="15" customHeight="1" x14ac:dyDescent="0.25"/>
  <cols>
    <col min="1" max="1" width="11.140625" style="42" bestFit="1" customWidth="1"/>
    <col min="2" max="19" width="8.7109375" style="46" customWidth="1"/>
    <col min="20" max="24" width="11.42578125" style="46" customWidth="1"/>
    <col min="25" max="257" width="11" style="46"/>
    <col min="258" max="258" width="15" style="46" customWidth="1"/>
    <col min="259" max="260" width="9.42578125" style="46" bestFit="1" customWidth="1"/>
    <col min="261" max="261" width="9.140625" style="46" bestFit="1" customWidth="1"/>
    <col min="262" max="262" width="9" style="46" bestFit="1" customWidth="1"/>
    <col min="263" max="263" width="9.42578125" style="46" bestFit="1" customWidth="1"/>
    <col min="264" max="264" width="9" style="46" bestFit="1" customWidth="1"/>
    <col min="265" max="265" width="9.140625" style="46" customWidth="1"/>
    <col min="266" max="274" width="9" style="46" bestFit="1" customWidth="1"/>
    <col min="275" max="513" width="11" style="46"/>
    <col min="514" max="514" width="15" style="46" customWidth="1"/>
    <col min="515" max="516" width="9.42578125" style="46" bestFit="1" customWidth="1"/>
    <col min="517" max="517" width="9.140625" style="46" bestFit="1" customWidth="1"/>
    <col min="518" max="518" width="9" style="46" bestFit="1" customWidth="1"/>
    <col min="519" max="519" width="9.42578125" style="46" bestFit="1" customWidth="1"/>
    <col min="520" max="520" width="9" style="46" bestFit="1" customWidth="1"/>
    <col min="521" max="521" width="9.140625" style="46" customWidth="1"/>
    <col min="522" max="530" width="9" style="46" bestFit="1" customWidth="1"/>
    <col min="531" max="769" width="11" style="46"/>
    <col min="770" max="770" width="15" style="46" customWidth="1"/>
    <col min="771" max="772" width="9.42578125" style="46" bestFit="1" customWidth="1"/>
    <col min="773" max="773" width="9.140625" style="46" bestFit="1" customWidth="1"/>
    <col min="774" max="774" width="9" style="46" bestFit="1" customWidth="1"/>
    <col min="775" max="775" width="9.42578125" style="46" bestFit="1" customWidth="1"/>
    <col min="776" max="776" width="9" style="46" bestFit="1" customWidth="1"/>
    <col min="777" max="777" width="9.140625" style="46" customWidth="1"/>
    <col min="778" max="786" width="9" style="46" bestFit="1" customWidth="1"/>
    <col min="787" max="1025" width="11" style="46"/>
    <col min="1026" max="1026" width="15" style="46" customWidth="1"/>
    <col min="1027" max="1028" width="9.42578125" style="46" bestFit="1" customWidth="1"/>
    <col min="1029" max="1029" width="9.140625" style="46" bestFit="1" customWidth="1"/>
    <col min="1030" max="1030" width="9" style="46" bestFit="1" customWidth="1"/>
    <col min="1031" max="1031" width="9.42578125" style="46" bestFit="1" customWidth="1"/>
    <col min="1032" max="1032" width="9" style="46" bestFit="1" customWidth="1"/>
    <col min="1033" max="1033" width="9.140625" style="46" customWidth="1"/>
    <col min="1034" max="1042" width="9" style="46" bestFit="1" customWidth="1"/>
    <col min="1043" max="1281" width="11" style="46"/>
    <col min="1282" max="1282" width="15" style="46" customWidth="1"/>
    <col min="1283" max="1284" width="9.42578125" style="46" bestFit="1" customWidth="1"/>
    <col min="1285" max="1285" width="9.140625" style="46" bestFit="1" customWidth="1"/>
    <col min="1286" max="1286" width="9" style="46" bestFit="1" customWidth="1"/>
    <col min="1287" max="1287" width="9.42578125" style="46" bestFit="1" customWidth="1"/>
    <col min="1288" max="1288" width="9" style="46" bestFit="1" customWidth="1"/>
    <col min="1289" max="1289" width="9.140625" style="46" customWidth="1"/>
    <col min="1290" max="1298" width="9" style="46" bestFit="1" customWidth="1"/>
    <col min="1299" max="1537" width="11" style="46"/>
    <col min="1538" max="1538" width="15" style="46" customWidth="1"/>
    <col min="1539" max="1540" width="9.42578125" style="46" bestFit="1" customWidth="1"/>
    <col min="1541" max="1541" width="9.140625" style="46" bestFit="1" customWidth="1"/>
    <col min="1542" max="1542" width="9" style="46" bestFit="1" customWidth="1"/>
    <col min="1543" max="1543" width="9.42578125" style="46" bestFit="1" customWidth="1"/>
    <col min="1544" max="1544" width="9" style="46" bestFit="1" customWidth="1"/>
    <col min="1545" max="1545" width="9.140625" style="46" customWidth="1"/>
    <col min="1546" max="1554" width="9" style="46" bestFit="1" customWidth="1"/>
    <col min="1555" max="1793" width="11" style="46"/>
    <col min="1794" max="1794" width="15" style="46" customWidth="1"/>
    <col min="1795" max="1796" width="9.42578125" style="46" bestFit="1" customWidth="1"/>
    <col min="1797" max="1797" width="9.140625" style="46" bestFit="1" customWidth="1"/>
    <col min="1798" max="1798" width="9" style="46" bestFit="1" customWidth="1"/>
    <col min="1799" max="1799" width="9.42578125" style="46" bestFit="1" customWidth="1"/>
    <col min="1800" max="1800" width="9" style="46" bestFit="1" customWidth="1"/>
    <col min="1801" max="1801" width="9.140625" style="46" customWidth="1"/>
    <col min="1802" max="1810" width="9" style="46" bestFit="1" customWidth="1"/>
    <col min="1811" max="2049" width="11" style="46"/>
    <col min="2050" max="2050" width="15" style="46" customWidth="1"/>
    <col min="2051" max="2052" width="9.42578125" style="46" bestFit="1" customWidth="1"/>
    <col min="2053" max="2053" width="9.140625" style="46" bestFit="1" customWidth="1"/>
    <col min="2054" max="2054" width="9" style="46" bestFit="1" customWidth="1"/>
    <col min="2055" max="2055" width="9.42578125" style="46" bestFit="1" customWidth="1"/>
    <col min="2056" max="2056" width="9" style="46" bestFit="1" customWidth="1"/>
    <col min="2057" max="2057" width="9.140625" style="46" customWidth="1"/>
    <col min="2058" max="2066" width="9" style="46" bestFit="1" customWidth="1"/>
    <col min="2067" max="2305" width="11" style="46"/>
    <col min="2306" max="2306" width="15" style="46" customWidth="1"/>
    <col min="2307" max="2308" width="9.42578125" style="46" bestFit="1" customWidth="1"/>
    <col min="2309" max="2309" width="9.140625" style="46" bestFit="1" customWidth="1"/>
    <col min="2310" max="2310" width="9" style="46" bestFit="1" customWidth="1"/>
    <col min="2311" max="2311" width="9.42578125" style="46" bestFit="1" customWidth="1"/>
    <col min="2312" max="2312" width="9" style="46" bestFit="1" customWidth="1"/>
    <col min="2313" max="2313" width="9.140625" style="46" customWidth="1"/>
    <col min="2314" max="2322" width="9" style="46" bestFit="1" customWidth="1"/>
    <col min="2323" max="2561" width="11" style="46"/>
    <col min="2562" max="2562" width="15" style="46" customWidth="1"/>
    <col min="2563" max="2564" width="9.42578125" style="46" bestFit="1" customWidth="1"/>
    <col min="2565" max="2565" width="9.140625" style="46" bestFit="1" customWidth="1"/>
    <col min="2566" max="2566" width="9" style="46" bestFit="1" customWidth="1"/>
    <col min="2567" max="2567" width="9.42578125" style="46" bestFit="1" customWidth="1"/>
    <col min="2568" max="2568" width="9" style="46" bestFit="1" customWidth="1"/>
    <col min="2569" max="2569" width="9.140625" style="46" customWidth="1"/>
    <col min="2570" max="2578" width="9" style="46" bestFit="1" customWidth="1"/>
    <col min="2579" max="2817" width="11" style="46"/>
    <col min="2818" max="2818" width="15" style="46" customWidth="1"/>
    <col min="2819" max="2820" width="9.42578125" style="46" bestFit="1" customWidth="1"/>
    <col min="2821" max="2821" width="9.140625" style="46" bestFit="1" customWidth="1"/>
    <col min="2822" max="2822" width="9" style="46" bestFit="1" customWidth="1"/>
    <col min="2823" max="2823" width="9.42578125" style="46" bestFit="1" customWidth="1"/>
    <col min="2824" max="2824" width="9" style="46" bestFit="1" customWidth="1"/>
    <col min="2825" max="2825" width="9.140625" style="46" customWidth="1"/>
    <col min="2826" max="2834" width="9" style="46" bestFit="1" customWidth="1"/>
    <col min="2835" max="3073" width="11" style="46"/>
    <col min="3074" max="3074" width="15" style="46" customWidth="1"/>
    <col min="3075" max="3076" width="9.42578125" style="46" bestFit="1" customWidth="1"/>
    <col min="3077" max="3077" width="9.140625" style="46" bestFit="1" customWidth="1"/>
    <col min="3078" max="3078" width="9" style="46" bestFit="1" customWidth="1"/>
    <col min="3079" max="3079" width="9.42578125" style="46" bestFit="1" customWidth="1"/>
    <col min="3080" max="3080" width="9" style="46" bestFit="1" customWidth="1"/>
    <col min="3081" max="3081" width="9.140625" style="46" customWidth="1"/>
    <col min="3082" max="3090" width="9" style="46" bestFit="1" customWidth="1"/>
    <col min="3091" max="3329" width="11" style="46"/>
    <col min="3330" max="3330" width="15" style="46" customWidth="1"/>
    <col min="3331" max="3332" width="9.42578125" style="46" bestFit="1" customWidth="1"/>
    <col min="3333" max="3333" width="9.140625" style="46" bestFit="1" customWidth="1"/>
    <col min="3334" max="3334" width="9" style="46" bestFit="1" customWidth="1"/>
    <col min="3335" max="3335" width="9.42578125" style="46" bestFit="1" customWidth="1"/>
    <col min="3336" max="3336" width="9" style="46" bestFit="1" customWidth="1"/>
    <col min="3337" max="3337" width="9.140625" style="46" customWidth="1"/>
    <col min="3338" max="3346" width="9" style="46" bestFit="1" customWidth="1"/>
    <col min="3347" max="3585" width="11" style="46"/>
    <col min="3586" max="3586" width="15" style="46" customWidth="1"/>
    <col min="3587" max="3588" width="9.42578125" style="46" bestFit="1" customWidth="1"/>
    <col min="3589" max="3589" width="9.140625" style="46" bestFit="1" customWidth="1"/>
    <col min="3590" max="3590" width="9" style="46" bestFit="1" customWidth="1"/>
    <col min="3591" max="3591" width="9.42578125" style="46" bestFit="1" customWidth="1"/>
    <col min="3592" max="3592" width="9" style="46" bestFit="1" customWidth="1"/>
    <col min="3593" max="3593" width="9.140625" style="46" customWidth="1"/>
    <col min="3594" max="3602" width="9" style="46" bestFit="1" customWidth="1"/>
    <col min="3603" max="3841" width="11" style="46"/>
    <col min="3842" max="3842" width="15" style="46" customWidth="1"/>
    <col min="3843" max="3844" width="9.42578125" style="46" bestFit="1" customWidth="1"/>
    <col min="3845" max="3845" width="9.140625" style="46" bestFit="1" customWidth="1"/>
    <col min="3846" max="3846" width="9" style="46" bestFit="1" customWidth="1"/>
    <col min="3847" max="3847" width="9.42578125" style="46" bestFit="1" customWidth="1"/>
    <col min="3848" max="3848" width="9" style="46" bestFit="1" customWidth="1"/>
    <col min="3849" max="3849" width="9.140625" style="46" customWidth="1"/>
    <col min="3850" max="3858" width="9" style="46" bestFit="1" customWidth="1"/>
    <col min="3859" max="4097" width="11" style="46"/>
    <col min="4098" max="4098" width="15" style="46" customWidth="1"/>
    <col min="4099" max="4100" width="9.42578125" style="46" bestFit="1" customWidth="1"/>
    <col min="4101" max="4101" width="9.140625" style="46" bestFit="1" customWidth="1"/>
    <col min="4102" max="4102" width="9" style="46" bestFit="1" customWidth="1"/>
    <col min="4103" max="4103" width="9.42578125" style="46" bestFit="1" customWidth="1"/>
    <col min="4104" max="4104" width="9" style="46" bestFit="1" customWidth="1"/>
    <col min="4105" max="4105" width="9.140625" style="46" customWidth="1"/>
    <col min="4106" max="4114" width="9" style="46" bestFit="1" customWidth="1"/>
    <col min="4115" max="4353" width="11" style="46"/>
    <col min="4354" max="4354" width="15" style="46" customWidth="1"/>
    <col min="4355" max="4356" width="9.42578125" style="46" bestFit="1" customWidth="1"/>
    <col min="4357" max="4357" width="9.140625" style="46" bestFit="1" customWidth="1"/>
    <col min="4358" max="4358" width="9" style="46" bestFit="1" customWidth="1"/>
    <col min="4359" max="4359" width="9.42578125" style="46" bestFit="1" customWidth="1"/>
    <col min="4360" max="4360" width="9" style="46" bestFit="1" customWidth="1"/>
    <col min="4361" max="4361" width="9.140625" style="46" customWidth="1"/>
    <col min="4362" max="4370" width="9" style="46" bestFit="1" customWidth="1"/>
    <col min="4371" max="4609" width="11" style="46"/>
    <col min="4610" max="4610" width="15" style="46" customWidth="1"/>
    <col min="4611" max="4612" width="9.42578125" style="46" bestFit="1" customWidth="1"/>
    <col min="4613" max="4613" width="9.140625" style="46" bestFit="1" customWidth="1"/>
    <col min="4614" max="4614" width="9" style="46" bestFit="1" customWidth="1"/>
    <col min="4615" max="4615" width="9.42578125" style="46" bestFit="1" customWidth="1"/>
    <col min="4616" max="4616" width="9" style="46" bestFit="1" customWidth="1"/>
    <col min="4617" max="4617" width="9.140625" style="46" customWidth="1"/>
    <col min="4618" max="4626" width="9" style="46" bestFit="1" customWidth="1"/>
    <col min="4627" max="4865" width="11" style="46"/>
    <col min="4866" max="4866" width="15" style="46" customWidth="1"/>
    <col min="4867" max="4868" width="9.42578125" style="46" bestFit="1" customWidth="1"/>
    <col min="4869" max="4869" width="9.140625" style="46" bestFit="1" customWidth="1"/>
    <col min="4870" max="4870" width="9" style="46" bestFit="1" customWidth="1"/>
    <col min="4871" max="4871" width="9.42578125" style="46" bestFit="1" customWidth="1"/>
    <col min="4872" max="4872" width="9" style="46" bestFit="1" customWidth="1"/>
    <col min="4873" max="4873" width="9.140625" style="46" customWidth="1"/>
    <col min="4874" max="4882" width="9" style="46" bestFit="1" customWidth="1"/>
    <col min="4883" max="5121" width="11" style="46"/>
    <col min="5122" max="5122" width="15" style="46" customWidth="1"/>
    <col min="5123" max="5124" width="9.42578125" style="46" bestFit="1" customWidth="1"/>
    <col min="5125" max="5125" width="9.140625" style="46" bestFit="1" customWidth="1"/>
    <col min="5126" max="5126" width="9" style="46" bestFit="1" customWidth="1"/>
    <col min="5127" max="5127" width="9.42578125" style="46" bestFit="1" customWidth="1"/>
    <col min="5128" max="5128" width="9" style="46" bestFit="1" customWidth="1"/>
    <col min="5129" max="5129" width="9.140625" style="46" customWidth="1"/>
    <col min="5130" max="5138" width="9" style="46" bestFit="1" customWidth="1"/>
    <col min="5139" max="5377" width="11" style="46"/>
    <col min="5378" max="5378" width="15" style="46" customWidth="1"/>
    <col min="5379" max="5380" width="9.42578125" style="46" bestFit="1" customWidth="1"/>
    <col min="5381" max="5381" width="9.140625" style="46" bestFit="1" customWidth="1"/>
    <col min="5382" max="5382" width="9" style="46" bestFit="1" customWidth="1"/>
    <col min="5383" max="5383" width="9.42578125" style="46" bestFit="1" customWidth="1"/>
    <col min="5384" max="5384" width="9" style="46" bestFit="1" customWidth="1"/>
    <col min="5385" max="5385" width="9.140625" style="46" customWidth="1"/>
    <col min="5386" max="5394" width="9" style="46" bestFit="1" customWidth="1"/>
    <col min="5395" max="5633" width="11" style="46"/>
    <col min="5634" max="5634" width="15" style="46" customWidth="1"/>
    <col min="5635" max="5636" width="9.42578125" style="46" bestFit="1" customWidth="1"/>
    <col min="5637" max="5637" width="9.140625" style="46" bestFit="1" customWidth="1"/>
    <col min="5638" max="5638" width="9" style="46" bestFit="1" customWidth="1"/>
    <col min="5639" max="5639" width="9.42578125" style="46" bestFit="1" customWidth="1"/>
    <col min="5640" max="5640" width="9" style="46" bestFit="1" customWidth="1"/>
    <col min="5641" max="5641" width="9.140625" style="46" customWidth="1"/>
    <col min="5642" max="5650" width="9" style="46" bestFit="1" customWidth="1"/>
    <col min="5651" max="5889" width="11" style="46"/>
    <col min="5890" max="5890" width="15" style="46" customWidth="1"/>
    <col min="5891" max="5892" width="9.42578125" style="46" bestFit="1" customWidth="1"/>
    <col min="5893" max="5893" width="9.140625" style="46" bestFit="1" customWidth="1"/>
    <col min="5894" max="5894" width="9" style="46" bestFit="1" customWidth="1"/>
    <col min="5895" max="5895" width="9.42578125" style="46" bestFit="1" customWidth="1"/>
    <col min="5896" max="5896" width="9" style="46" bestFit="1" customWidth="1"/>
    <col min="5897" max="5897" width="9.140625" style="46" customWidth="1"/>
    <col min="5898" max="5906" width="9" style="46" bestFit="1" customWidth="1"/>
    <col min="5907" max="6145" width="11" style="46"/>
    <col min="6146" max="6146" width="15" style="46" customWidth="1"/>
    <col min="6147" max="6148" width="9.42578125" style="46" bestFit="1" customWidth="1"/>
    <col min="6149" max="6149" width="9.140625" style="46" bestFit="1" customWidth="1"/>
    <col min="6150" max="6150" width="9" style="46" bestFit="1" customWidth="1"/>
    <col min="6151" max="6151" width="9.42578125" style="46" bestFit="1" customWidth="1"/>
    <col min="6152" max="6152" width="9" style="46" bestFit="1" customWidth="1"/>
    <col min="6153" max="6153" width="9.140625" style="46" customWidth="1"/>
    <col min="6154" max="6162" width="9" style="46" bestFit="1" customWidth="1"/>
    <col min="6163" max="6401" width="11" style="46"/>
    <col min="6402" max="6402" width="15" style="46" customWidth="1"/>
    <col min="6403" max="6404" width="9.42578125" style="46" bestFit="1" customWidth="1"/>
    <col min="6405" max="6405" width="9.140625" style="46" bestFit="1" customWidth="1"/>
    <col min="6406" max="6406" width="9" style="46" bestFit="1" customWidth="1"/>
    <col min="6407" max="6407" width="9.42578125" style="46" bestFit="1" customWidth="1"/>
    <col min="6408" max="6408" width="9" style="46" bestFit="1" customWidth="1"/>
    <col min="6409" max="6409" width="9.140625" style="46" customWidth="1"/>
    <col min="6410" max="6418" width="9" style="46" bestFit="1" customWidth="1"/>
    <col min="6419" max="6657" width="11" style="46"/>
    <col min="6658" max="6658" width="15" style="46" customWidth="1"/>
    <col min="6659" max="6660" width="9.42578125" style="46" bestFit="1" customWidth="1"/>
    <col min="6661" max="6661" width="9.140625" style="46" bestFit="1" customWidth="1"/>
    <col min="6662" max="6662" width="9" style="46" bestFit="1" customWidth="1"/>
    <col min="6663" max="6663" width="9.42578125" style="46" bestFit="1" customWidth="1"/>
    <col min="6664" max="6664" width="9" style="46" bestFit="1" customWidth="1"/>
    <col min="6665" max="6665" width="9.140625" style="46" customWidth="1"/>
    <col min="6666" max="6674" width="9" style="46" bestFit="1" customWidth="1"/>
    <col min="6675" max="6913" width="11" style="46"/>
    <col min="6914" max="6914" width="15" style="46" customWidth="1"/>
    <col min="6915" max="6916" width="9.42578125" style="46" bestFit="1" customWidth="1"/>
    <col min="6917" max="6917" width="9.140625" style="46" bestFit="1" customWidth="1"/>
    <col min="6918" max="6918" width="9" style="46" bestFit="1" customWidth="1"/>
    <col min="6919" max="6919" width="9.42578125" style="46" bestFit="1" customWidth="1"/>
    <col min="6920" max="6920" width="9" style="46" bestFit="1" customWidth="1"/>
    <col min="6921" max="6921" width="9.140625" style="46" customWidth="1"/>
    <col min="6922" max="6930" width="9" style="46" bestFit="1" customWidth="1"/>
    <col min="6931" max="7169" width="11" style="46"/>
    <col min="7170" max="7170" width="15" style="46" customWidth="1"/>
    <col min="7171" max="7172" width="9.42578125" style="46" bestFit="1" customWidth="1"/>
    <col min="7173" max="7173" width="9.140625" style="46" bestFit="1" customWidth="1"/>
    <col min="7174" max="7174" width="9" style="46" bestFit="1" customWidth="1"/>
    <col min="7175" max="7175" width="9.42578125" style="46" bestFit="1" customWidth="1"/>
    <col min="7176" max="7176" width="9" style="46" bestFit="1" customWidth="1"/>
    <col min="7177" max="7177" width="9.140625" style="46" customWidth="1"/>
    <col min="7178" max="7186" width="9" style="46" bestFit="1" customWidth="1"/>
    <col min="7187" max="7425" width="11" style="46"/>
    <col min="7426" max="7426" width="15" style="46" customWidth="1"/>
    <col min="7427" max="7428" width="9.42578125" style="46" bestFit="1" customWidth="1"/>
    <col min="7429" max="7429" width="9.140625" style="46" bestFit="1" customWidth="1"/>
    <col min="7430" max="7430" width="9" style="46" bestFit="1" customWidth="1"/>
    <col min="7431" max="7431" width="9.42578125" style="46" bestFit="1" customWidth="1"/>
    <col min="7432" max="7432" width="9" style="46" bestFit="1" customWidth="1"/>
    <col min="7433" max="7433" width="9.140625" style="46" customWidth="1"/>
    <col min="7434" max="7442" width="9" style="46" bestFit="1" customWidth="1"/>
    <col min="7443" max="7681" width="11" style="46"/>
    <col min="7682" max="7682" width="15" style="46" customWidth="1"/>
    <col min="7683" max="7684" width="9.42578125" style="46" bestFit="1" customWidth="1"/>
    <col min="7685" max="7685" width="9.140625" style="46" bestFit="1" customWidth="1"/>
    <col min="7686" max="7686" width="9" style="46" bestFit="1" customWidth="1"/>
    <col min="7687" max="7687" width="9.42578125" style="46" bestFit="1" customWidth="1"/>
    <col min="7688" max="7688" width="9" style="46" bestFit="1" customWidth="1"/>
    <col min="7689" max="7689" width="9.140625" style="46" customWidth="1"/>
    <col min="7690" max="7698" width="9" style="46" bestFit="1" customWidth="1"/>
    <col min="7699" max="7937" width="11" style="46"/>
    <col min="7938" max="7938" width="15" style="46" customWidth="1"/>
    <col min="7939" max="7940" width="9.42578125" style="46" bestFit="1" customWidth="1"/>
    <col min="7941" max="7941" width="9.140625" style="46" bestFit="1" customWidth="1"/>
    <col min="7942" max="7942" width="9" style="46" bestFit="1" customWidth="1"/>
    <col min="7943" max="7943" width="9.42578125" style="46" bestFit="1" customWidth="1"/>
    <col min="7944" max="7944" width="9" style="46" bestFit="1" customWidth="1"/>
    <col min="7945" max="7945" width="9.140625" style="46" customWidth="1"/>
    <col min="7946" max="7954" width="9" style="46" bestFit="1" customWidth="1"/>
    <col min="7955" max="8193" width="11" style="46"/>
    <col min="8194" max="8194" width="15" style="46" customWidth="1"/>
    <col min="8195" max="8196" width="9.42578125" style="46" bestFit="1" customWidth="1"/>
    <col min="8197" max="8197" width="9.140625" style="46" bestFit="1" customWidth="1"/>
    <col min="8198" max="8198" width="9" style="46" bestFit="1" customWidth="1"/>
    <col min="8199" max="8199" width="9.42578125" style="46" bestFit="1" customWidth="1"/>
    <col min="8200" max="8200" width="9" style="46" bestFit="1" customWidth="1"/>
    <col min="8201" max="8201" width="9.140625" style="46" customWidth="1"/>
    <col min="8202" max="8210" width="9" style="46" bestFit="1" customWidth="1"/>
    <col min="8211" max="8449" width="11" style="46"/>
    <col min="8450" max="8450" width="15" style="46" customWidth="1"/>
    <col min="8451" max="8452" width="9.42578125" style="46" bestFit="1" customWidth="1"/>
    <col min="8453" max="8453" width="9.140625" style="46" bestFit="1" customWidth="1"/>
    <col min="8454" max="8454" width="9" style="46" bestFit="1" customWidth="1"/>
    <col min="8455" max="8455" width="9.42578125" style="46" bestFit="1" customWidth="1"/>
    <col min="8456" max="8456" width="9" style="46" bestFit="1" customWidth="1"/>
    <col min="8457" max="8457" width="9.140625" style="46" customWidth="1"/>
    <col min="8458" max="8466" width="9" style="46" bestFit="1" customWidth="1"/>
    <col min="8467" max="8705" width="11" style="46"/>
    <col min="8706" max="8706" width="15" style="46" customWidth="1"/>
    <col min="8707" max="8708" width="9.42578125" style="46" bestFit="1" customWidth="1"/>
    <col min="8709" max="8709" width="9.140625" style="46" bestFit="1" customWidth="1"/>
    <col min="8710" max="8710" width="9" style="46" bestFit="1" customWidth="1"/>
    <col min="8711" max="8711" width="9.42578125" style="46" bestFit="1" customWidth="1"/>
    <col min="8712" max="8712" width="9" style="46" bestFit="1" customWidth="1"/>
    <col min="8713" max="8713" width="9.140625" style="46" customWidth="1"/>
    <col min="8714" max="8722" width="9" style="46" bestFit="1" customWidth="1"/>
    <col min="8723" max="8961" width="11" style="46"/>
    <col min="8962" max="8962" width="15" style="46" customWidth="1"/>
    <col min="8963" max="8964" width="9.42578125" style="46" bestFit="1" customWidth="1"/>
    <col min="8965" max="8965" width="9.140625" style="46" bestFit="1" customWidth="1"/>
    <col min="8966" max="8966" width="9" style="46" bestFit="1" customWidth="1"/>
    <col min="8967" max="8967" width="9.42578125" style="46" bestFit="1" customWidth="1"/>
    <col min="8968" max="8968" width="9" style="46" bestFit="1" customWidth="1"/>
    <col min="8969" max="8969" width="9.140625" style="46" customWidth="1"/>
    <col min="8970" max="8978" width="9" style="46" bestFit="1" customWidth="1"/>
    <col min="8979" max="9217" width="11" style="46"/>
    <col min="9218" max="9218" width="15" style="46" customWidth="1"/>
    <col min="9219" max="9220" width="9.42578125" style="46" bestFit="1" customWidth="1"/>
    <col min="9221" max="9221" width="9.140625" style="46" bestFit="1" customWidth="1"/>
    <col min="9222" max="9222" width="9" style="46" bestFit="1" customWidth="1"/>
    <col min="9223" max="9223" width="9.42578125" style="46" bestFit="1" customWidth="1"/>
    <col min="9224" max="9224" width="9" style="46" bestFit="1" customWidth="1"/>
    <col min="9225" max="9225" width="9.140625" style="46" customWidth="1"/>
    <col min="9226" max="9234" width="9" style="46" bestFit="1" customWidth="1"/>
    <col min="9235" max="9473" width="11" style="46"/>
    <col min="9474" max="9474" width="15" style="46" customWidth="1"/>
    <col min="9475" max="9476" width="9.42578125" style="46" bestFit="1" customWidth="1"/>
    <col min="9477" max="9477" width="9.140625" style="46" bestFit="1" customWidth="1"/>
    <col min="9478" max="9478" width="9" style="46" bestFit="1" customWidth="1"/>
    <col min="9479" max="9479" width="9.42578125" style="46" bestFit="1" customWidth="1"/>
    <col min="9480" max="9480" width="9" style="46" bestFit="1" customWidth="1"/>
    <col min="9481" max="9481" width="9.140625" style="46" customWidth="1"/>
    <col min="9482" max="9490" width="9" style="46" bestFit="1" customWidth="1"/>
    <col min="9491" max="9729" width="11" style="46"/>
    <col min="9730" max="9730" width="15" style="46" customWidth="1"/>
    <col min="9731" max="9732" width="9.42578125" style="46" bestFit="1" customWidth="1"/>
    <col min="9733" max="9733" width="9.140625" style="46" bestFit="1" customWidth="1"/>
    <col min="9734" max="9734" width="9" style="46" bestFit="1" customWidth="1"/>
    <col min="9735" max="9735" width="9.42578125" style="46" bestFit="1" customWidth="1"/>
    <col min="9736" max="9736" width="9" style="46" bestFit="1" customWidth="1"/>
    <col min="9737" max="9737" width="9.140625" style="46" customWidth="1"/>
    <col min="9738" max="9746" width="9" style="46" bestFit="1" customWidth="1"/>
    <col min="9747" max="9985" width="11" style="46"/>
    <col min="9986" max="9986" width="15" style="46" customWidth="1"/>
    <col min="9987" max="9988" width="9.42578125" style="46" bestFit="1" customWidth="1"/>
    <col min="9989" max="9989" width="9.140625" style="46" bestFit="1" customWidth="1"/>
    <col min="9990" max="9990" width="9" style="46" bestFit="1" customWidth="1"/>
    <col min="9991" max="9991" width="9.42578125" style="46" bestFit="1" customWidth="1"/>
    <col min="9992" max="9992" width="9" style="46" bestFit="1" customWidth="1"/>
    <col min="9993" max="9993" width="9.140625" style="46" customWidth="1"/>
    <col min="9994" max="10002" width="9" style="46" bestFit="1" customWidth="1"/>
    <col min="10003" max="10241" width="11" style="46"/>
    <col min="10242" max="10242" width="15" style="46" customWidth="1"/>
    <col min="10243" max="10244" width="9.42578125" style="46" bestFit="1" customWidth="1"/>
    <col min="10245" max="10245" width="9.140625" style="46" bestFit="1" customWidth="1"/>
    <col min="10246" max="10246" width="9" style="46" bestFit="1" customWidth="1"/>
    <col min="10247" max="10247" width="9.42578125" style="46" bestFit="1" customWidth="1"/>
    <col min="10248" max="10248" width="9" style="46" bestFit="1" customWidth="1"/>
    <col min="10249" max="10249" width="9.140625" style="46" customWidth="1"/>
    <col min="10250" max="10258" width="9" style="46" bestFit="1" customWidth="1"/>
    <col min="10259" max="10497" width="11" style="46"/>
    <col min="10498" max="10498" width="15" style="46" customWidth="1"/>
    <col min="10499" max="10500" width="9.42578125" style="46" bestFit="1" customWidth="1"/>
    <col min="10501" max="10501" width="9.140625" style="46" bestFit="1" customWidth="1"/>
    <col min="10502" max="10502" width="9" style="46" bestFit="1" customWidth="1"/>
    <col min="10503" max="10503" width="9.42578125" style="46" bestFit="1" customWidth="1"/>
    <col min="10504" max="10504" width="9" style="46" bestFit="1" customWidth="1"/>
    <col min="10505" max="10505" width="9.140625" style="46" customWidth="1"/>
    <col min="10506" max="10514" width="9" style="46" bestFit="1" customWidth="1"/>
    <col min="10515" max="10753" width="11" style="46"/>
    <col min="10754" max="10754" width="15" style="46" customWidth="1"/>
    <col min="10755" max="10756" width="9.42578125" style="46" bestFit="1" customWidth="1"/>
    <col min="10757" max="10757" width="9.140625" style="46" bestFit="1" customWidth="1"/>
    <col min="10758" max="10758" width="9" style="46" bestFit="1" customWidth="1"/>
    <col min="10759" max="10759" width="9.42578125" style="46" bestFit="1" customWidth="1"/>
    <col min="10760" max="10760" width="9" style="46" bestFit="1" customWidth="1"/>
    <col min="10761" max="10761" width="9.140625" style="46" customWidth="1"/>
    <col min="10762" max="10770" width="9" style="46" bestFit="1" customWidth="1"/>
    <col min="10771" max="11009" width="11" style="46"/>
    <col min="11010" max="11010" width="15" style="46" customWidth="1"/>
    <col min="11011" max="11012" width="9.42578125" style="46" bestFit="1" customWidth="1"/>
    <col min="11013" max="11013" width="9.140625" style="46" bestFit="1" customWidth="1"/>
    <col min="11014" max="11014" width="9" style="46" bestFit="1" customWidth="1"/>
    <col min="11015" max="11015" width="9.42578125" style="46" bestFit="1" customWidth="1"/>
    <col min="11016" max="11016" width="9" style="46" bestFit="1" customWidth="1"/>
    <col min="11017" max="11017" width="9.140625" style="46" customWidth="1"/>
    <col min="11018" max="11026" width="9" style="46" bestFit="1" customWidth="1"/>
    <col min="11027" max="11265" width="11" style="46"/>
    <col min="11266" max="11266" width="15" style="46" customWidth="1"/>
    <col min="11267" max="11268" width="9.42578125" style="46" bestFit="1" customWidth="1"/>
    <col min="11269" max="11269" width="9.140625" style="46" bestFit="1" customWidth="1"/>
    <col min="11270" max="11270" width="9" style="46" bestFit="1" customWidth="1"/>
    <col min="11271" max="11271" width="9.42578125" style="46" bestFit="1" customWidth="1"/>
    <col min="11272" max="11272" width="9" style="46" bestFit="1" customWidth="1"/>
    <col min="11273" max="11273" width="9.140625" style="46" customWidth="1"/>
    <col min="11274" max="11282" width="9" style="46" bestFit="1" customWidth="1"/>
    <col min="11283" max="11521" width="11" style="46"/>
    <col min="11522" max="11522" width="15" style="46" customWidth="1"/>
    <col min="11523" max="11524" width="9.42578125" style="46" bestFit="1" customWidth="1"/>
    <col min="11525" max="11525" width="9.140625" style="46" bestFit="1" customWidth="1"/>
    <col min="11526" max="11526" width="9" style="46" bestFit="1" customWidth="1"/>
    <col min="11527" max="11527" width="9.42578125" style="46" bestFit="1" customWidth="1"/>
    <col min="11528" max="11528" width="9" style="46" bestFit="1" customWidth="1"/>
    <col min="11529" max="11529" width="9.140625" style="46" customWidth="1"/>
    <col min="11530" max="11538" width="9" style="46" bestFit="1" customWidth="1"/>
    <col min="11539" max="11777" width="11" style="46"/>
    <col min="11778" max="11778" width="15" style="46" customWidth="1"/>
    <col min="11779" max="11780" width="9.42578125" style="46" bestFit="1" customWidth="1"/>
    <col min="11781" max="11781" width="9.140625" style="46" bestFit="1" customWidth="1"/>
    <col min="11782" max="11782" width="9" style="46" bestFit="1" customWidth="1"/>
    <col min="11783" max="11783" width="9.42578125" style="46" bestFit="1" customWidth="1"/>
    <col min="11784" max="11784" width="9" style="46" bestFit="1" customWidth="1"/>
    <col min="11785" max="11785" width="9.140625" style="46" customWidth="1"/>
    <col min="11786" max="11794" width="9" style="46" bestFit="1" customWidth="1"/>
    <col min="11795" max="12033" width="11" style="46"/>
    <col min="12034" max="12034" width="15" style="46" customWidth="1"/>
    <col min="12035" max="12036" width="9.42578125" style="46" bestFit="1" customWidth="1"/>
    <col min="12037" max="12037" width="9.140625" style="46" bestFit="1" customWidth="1"/>
    <col min="12038" max="12038" width="9" style="46" bestFit="1" customWidth="1"/>
    <col min="12039" max="12039" width="9.42578125" style="46" bestFit="1" customWidth="1"/>
    <col min="12040" max="12040" width="9" style="46" bestFit="1" customWidth="1"/>
    <col min="12041" max="12041" width="9.140625" style="46" customWidth="1"/>
    <col min="12042" max="12050" width="9" style="46" bestFit="1" customWidth="1"/>
    <col min="12051" max="12289" width="11" style="46"/>
    <col min="12290" max="12290" width="15" style="46" customWidth="1"/>
    <col min="12291" max="12292" width="9.42578125" style="46" bestFit="1" customWidth="1"/>
    <col min="12293" max="12293" width="9.140625" style="46" bestFit="1" customWidth="1"/>
    <col min="12294" max="12294" width="9" style="46" bestFit="1" customWidth="1"/>
    <col min="12295" max="12295" width="9.42578125" style="46" bestFit="1" customWidth="1"/>
    <col min="12296" max="12296" width="9" style="46" bestFit="1" customWidth="1"/>
    <col min="12297" max="12297" width="9.140625" style="46" customWidth="1"/>
    <col min="12298" max="12306" width="9" style="46" bestFit="1" customWidth="1"/>
    <col min="12307" max="12545" width="11" style="46"/>
    <col min="12546" max="12546" width="15" style="46" customWidth="1"/>
    <col min="12547" max="12548" width="9.42578125" style="46" bestFit="1" customWidth="1"/>
    <col min="12549" max="12549" width="9.140625" style="46" bestFit="1" customWidth="1"/>
    <col min="12550" max="12550" width="9" style="46" bestFit="1" customWidth="1"/>
    <col min="12551" max="12551" width="9.42578125" style="46" bestFit="1" customWidth="1"/>
    <col min="12552" max="12552" width="9" style="46" bestFit="1" customWidth="1"/>
    <col min="12553" max="12553" width="9.140625" style="46" customWidth="1"/>
    <col min="12554" max="12562" width="9" style="46" bestFit="1" customWidth="1"/>
    <col min="12563" max="12801" width="11" style="46"/>
    <col min="12802" max="12802" width="15" style="46" customWidth="1"/>
    <col min="12803" max="12804" width="9.42578125" style="46" bestFit="1" customWidth="1"/>
    <col min="12805" max="12805" width="9.140625" style="46" bestFit="1" customWidth="1"/>
    <col min="12806" max="12806" width="9" style="46" bestFit="1" customWidth="1"/>
    <col min="12807" max="12807" width="9.42578125" style="46" bestFit="1" customWidth="1"/>
    <col min="12808" max="12808" width="9" style="46" bestFit="1" customWidth="1"/>
    <col min="12809" max="12809" width="9.140625" style="46" customWidth="1"/>
    <col min="12810" max="12818" width="9" style="46" bestFit="1" customWidth="1"/>
    <col min="12819" max="13057" width="11" style="46"/>
    <col min="13058" max="13058" width="15" style="46" customWidth="1"/>
    <col min="13059" max="13060" width="9.42578125" style="46" bestFit="1" customWidth="1"/>
    <col min="13061" max="13061" width="9.140625" style="46" bestFit="1" customWidth="1"/>
    <col min="13062" max="13062" width="9" style="46" bestFit="1" customWidth="1"/>
    <col min="13063" max="13063" width="9.42578125" style="46" bestFit="1" customWidth="1"/>
    <col min="13064" max="13064" width="9" style="46" bestFit="1" customWidth="1"/>
    <col min="13065" max="13065" width="9.140625" style="46" customWidth="1"/>
    <col min="13066" max="13074" width="9" style="46" bestFit="1" customWidth="1"/>
    <col min="13075" max="13313" width="11" style="46"/>
    <col min="13314" max="13314" width="15" style="46" customWidth="1"/>
    <col min="13315" max="13316" width="9.42578125" style="46" bestFit="1" customWidth="1"/>
    <col min="13317" max="13317" width="9.140625" style="46" bestFit="1" customWidth="1"/>
    <col min="13318" max="13318" width="9" style="46" bestFit="1" customWidth="1"/>
    <col min="13319" max="13319" width="9.42578125" style="46" bestFit="1" customWidth="1"/>
    <col min="13320" max="13320" width="9" style="46" bestFit="1" customWidth="1"/>
    <col min="13321" max="13321" width="9.140625" style="46" customWidth="1"/>
    <col min="13322" max="13330" width="9" style="46" bestFit="1" customWidth="1"/>
    <col min="13331" max="13569" width="11" style="46"/>
    <col min="13570" max="13570" width="15" style="46" customWidth="1"/>
    <col min="13571" max="13572" width="9.42578125" style="46" bestFit="1" customWidth="1"/>
    <col min="13573" max="13573" width="9.140625" style="46" bestFit="1" customWidth="1"/>
    <col min="13574" max="13574" width="9" style="46" bestFit="1" customWidth="1"/>
    <col min="13575" max="13575" width="9.42578125" style="46" bestFit="1" customWidth="1"/>
    <col min="13576" max="13576" width="9" style="46" bestFit="1" customWidth="1"/>
    <col min="13577" max="13577" width="9.140625" style="46" customWidth="1"/>
    <col min="13578" max="13586" width="9" style="46" bestFit="1" customWidth="1"/>
    <col min="13587" max="13825" width="11" style="46"/>
    <col min="13826" max="13826" width="15" style="46" customWidth="1"/>
    <col min="13827" max="13828" width="9.42578125" style="46" bestFit="1" customWidth="1"/>
    <col min="13829" max="13829" width="9.140625" style="46" bestFit="1" customWidth="1"/>
    <col min="13830" max="13830" width="9" style="46" bestFit="1" customWidth="1"/>
    <col min="13831" max="13831" width="9.42578125" style="46" bestFit="1" customWidth="1"/>
    <col min="13832" max="13832" width="9" style="46" bestFit="1" customWidth="1"/>
    <col min="13833" max="13833" width="9.140625" style="46" customWidth="1"/>
    <col min="13834" max="13842" width="9" style="46" bestFit="1" customWidth="1"/>
    <col min="13843" max="14081" width="11" style="46"/>
    <col min="14082" max="14082" width="15" style="46" customWidth="1"/>
    <col min="14083" max="14084" width="9.42578125" style="46" bestFit="1" customWidth="1"/>
    <col min="14085" max="14085" width="9.140625" style="46" bestFit="1" customWidth="1"/>
    <col min="14086" max="14086" width="9" style="46" bestFit="1" customWidth="1"/>
    <col min="14087" max="14087" width="9.42578125" style="46" bestFit="1" customWidth="1"/>
    <col min="14088" max="14088" width="9" style="46" bestFit="1" customWidth="1"/>
    <col min="14089" max="14089" width="9.140625" style="46" customWidth="1"/>
    <col min="14090" max="14098" width="9" style="46" bestFit="1" customWidth="1"/>
    <col min="14099" max="14337" width="11" style="46"/>
    <col min="14338" max="14338" width="15" style="46" customWidth="1"/>
    <col min="14339" max="14340" width="9.42578125" style="46" bestFit="1" customWidth="1"/>
    <col min="14341" max="14341" width="9.140625" style="46" bestFit="1" customWidth="1"/>
    <col min="14342" max="14342" width="9" style="46" bestFit="1" customWidth="1"/>
    <col min="14343" max="14343" width="9.42578125" style="46" bestFit="1" customWidth="1"/>
    <col min="14344" max="14344" width="9" style="46" bestFit="1" customWidth="1"/>
    <col min="14345" max="14345" width="9.140625" style="46" customWidth="1"/>
    <col min="14346" max="14354" width="9" style="46" bestFit="1" customWidth="1"/>
    <col min="14355" max="14593" width="11" style="46"/>
    <col min="14594" max="14594" width="15" style="46" customWidth="1"/>
    <col min="14595" max="14596" width="9.42578125" style="46" bestFit="1" customWidth="1"/>
    <col min="14597" max="14597" width="9.140625" style="46" bestFit="1" customWidth="1"/>
    <col min="14598" max="14598" width="9" style="46" bestFit="1" customWidth="1"/>
    <col min="14599" max="14599" width="9.42578125" style="46" bestFit="1" customWidth="1"/>
    <col min="14600" max="14600" width="9" style="46" bestFit="1" customWidth="1"/>
    <col min="14601" max="14601" width="9.140625" style="46" customWidth="1"/>
    <col min="14602" max="14610" width="9" style="46" bestFit="1" customWidth="1"/>
    <col min="14611" max="14849" width="11" style="46"/>
    <col min="14850" max="14850" width="15" style="46" customWidth="1"/>
    <col min="14851" max="14852" width="9.42578125" style="46" bestFit="1" customWidth="1"/>
    <col min="14853" max="14853" width="9.140625" style="46" bestFit="1" customWidth="1"/>
    <col min="14854" max="14854" width="9" style="46" bestFit="1" customWidth="1"/>
    <col min="14855" max="14855" width="9.42578125" style="46" bestFit="1" customWidth="1"/>
    <col min="14856" max="14856" width="9" style="46" bestFit="1" customWidth="1"/>
    <col min="14857" max="14857" width="9.140625" style="46" customWidth="1"/>
    <col min="14858" max="14866" width="9" style="46" bestFit="1" customWidth="1"/>
    <col min="14867" max="15105" width="11" style="46"/>
    <col min="15106" max="15106" width="15" style="46" customWidth="1"/>
    <col min="15107" max="15108" width="9.42578125" style="46" bestFit="1" customWidth="1"/>
    <col min="15109" max="15109" width="9.140625" style="46" bestFit="1" customWidth="1"/>
    <col min="15110" max="15110" width="9" style="46" bestFit="1" customWidth="1"/>
    <col min="15111" max="15111" width="9.42578125" style="46" bestFit="1" customWidth="1"/>
    <col min="15112" max="15112" width="9" style="46" bestFit="1" customWidth="1"/>
    <col min="15113" max="15113" width="9.140625" style="46" customWidth="1"/>
    <col min="15114" max="15122" width="9" style="46" bestFit="1" customWidth="1"/>
    <col min="15123" max="15361" width="11" style="46"/>
    <col min="15362" max="15362" width="15" style="46" customWidth="1"/>
    <col min="15363" max="15364" width="9.42578125" style="46" bestFit="1" customWidth="1"/>
    <col min="15365" max="15365" width="9.140625" style="46" bestFit="1" customWidth="1"/>
    <col min="15366" max="15366" width="9" style="46" bestFit="1" customWidth="1"/>
    <col min="15367" max="15367" width="9.42578125" style="46" bestFit="1" customWidth="1"/>
    <col min="15368" max="15368" width="9" style="46" bestFit="1" customWidth="1"/>
    <col min="15369" max="15369" width="9.140625" style="46" customWidth="1"/>
    <col min="15370" max="15378" width="9" style="46" bestFit="1" customWidth="1"/>
    <col min="15379" max="15617" width="11" style="46"/>
    <col min="15618" max="15618" width="15" style="46" customWidth="1"/>
    <col min="15619" max="15620" width="9.42578125" style="46" bestFit="1" customWidth="1"/>
    <col min="15621" max="15621" width="9.140625" style="46" bestFit="1" customWidth="1"/>
    <col min="15622" max="15622" width="9" style="46" bestFit="1" customWidth="1"/>
    <col min="15623" max="15623" width="9.42578125" style="46" bestFit="1" customWidth="1"/>
    <col min="15624" max="15624" width="9" style="46" bestFit="1" customWidth="1"/>
    <col min="15625" max="15625" width="9.140625" style="46" customWidth="1"/>
    <col min="15626" max="15634" width="9" style="46" bestFit="1" customWidth="1"/>
    <col min="15635" max="15873" width="11" style="46"/>
    <col min="15874" max="15874" width="15" style="46" customWidth="1"/>
    <col min="15875" max="15876" width="9.42578125" style="46" bestFit="1" customWidth="1"/>
    <col min="15877" max="15877" width="9.140625" style="46" bestFit="1" customWidth="1"/>
    <col min="15878" max="15878" width="9" style="46" bestFit="1" customWidth="1"/>
    <col min="15879" max="15879" width="9.42578125" style="46" bestFit="1" customWidth="1"/>
    <col min="15880" max="15880" width="9" style="46" bestFit="1" customWidth="1"/>
    <col min="15881" max="15881" width="9.140625" style="46" customWidth="1"/>
    <col min="15882" max="15890" width="9" style="46" bestFit="1" customWidth="1"/>
    <col min="15891" max="16129" width="11" style="46"/>
    <col min="16130" max="16130" width="15" style="46" customWidth="1"/>
    <col min="16131" max="16132" width="9.42578125" style="46" bestFit="1" customWidth="1"/>
    <col min="16133" max="16133" width="9.140625" style="46" bestFit="1" customWidth="1"/>
    <col min="16134" max="16134" width="9" style="46" bestFit="1" customWidth="1"/>
    <col min="16135" max="16135" width="9.42578125" style="46" bestFit="1" customWidth="1"/>
    <col min="16136" max="16136" width="9" style="46" bestFit="1" customWidth="1"/>
    <col min="16137" max="16137" width="9.140625" style="46" customWidth="1"/>
    <col min="16138" max="16146" width="9" style="46" bestFit="1" customWidth="1"/>
    <col min="16147" max="16384" width="11" style="46"/>
  </cols>
  <sheetData>
    <row r="1" spans="1:23" s="41" customFormat="1" ht="15" customHeight="1" x14ac:dyDescent="0.25">
      <c r="A1" s="284" t="s">
        <v>459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</row>
    <row r="2" spans="1:23" s="41" customFormat="1" ht="15" customHeight="1" x14ac:dyDescent="0.25">
      <c r="A2" s="284" t="s">
        <v>25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/>
      <c r="U2"/>
    </row>
    <row r="3" spans="1:23" s="41" customFormat="1" ht="15" customHeight="1" x14ac:dyDescent="0.25">
      <c r="A3" s="284" t="s">
        <v>247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308" t="s">
        <v>356</v>
      </c>
      <c r="U3" s="308"/>
    </row>
    <row r="4" spans="1:23" s="41" customFormat="1" ht="15" customHeight="1" x14ac:dyDescent="0.25">
      <c r="A4" s="284" t="s">
        <v>248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308"/>
      <c r="U4" s="308"/>
    </row>
    <row r="5" spans="1:23" s="41" customFormat="1" ht="15" customHeight="1" x14ac:dyDescent="0.25">
      <c r="A5" s="284" t="s">
        <v>515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75"/>
      <c r="U5" s="20"/>
      <c r="V5" s="42"/>
      <c r="W5" s="42"/>
    </row>
    <row r="6" spans="1:23" s="41" customFormat="1" ht="15" customHeight="1" x14ac:dyDescent="0.25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42"/>
      <c r="U6" s="42"/>
      <c r="V6" s="42"/>
      <c r="W6" s="42"/>
    </row>
    <row r="7" spans="1:23" s="42" customFormat="1" ht="15" customHeight="1" thickBot="1" x14ac:dyDescent="0.3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46"/>
      <c r="U7" s="46"/>
      <c r="V7" s="46"/>
      <c r="W7" s="46"/>
    </row>
    <row r="8" spans="1:23" s="42" customFormat="1" ht="15" customHeight="1" thickBot="1" x14ac:dyDescent="0.3">
      <c r="A8" s="43" t="s">
        <v>246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U8" s="46"/>
      <c r="V8" s="46"/>
      <c r="W8" s="46"/>
    </row>
    <row r="9" spans="1:23" ht="15" customHeight="1" x14ac:dyDescent="0.25">
      <c r="A9" s="45"/>
    </row>
    <row r="10" spans="1:23" ht="15" customHeight="1" x14ac:dyDescent="0.25">
      <c r="A10" s="47" t="s">
        <v>26</v>
      </c>
      <c r="B10" s="59">
        <f t="shared" ref="B10:M10" si="0">+B11+B16</f>
        <v>434913</v>
      </c>
      <c r="C10" s="59">
        <f t="shared" si="0"/>
        <v>435783</v>
      </c>
      <c r="D10" s="59">
        <f t="shared" si="0"/>
        <v>435923</v>
      </c>
      <c r="E10" s="59">
        <f t="shared" si="0"/>
        <v>435743</v>
      </c>
      <c r="F10" s="59">
        <f t="shared" si="0"/>
        <v>422990</v>
      </c>
      <c r="G10" s="59">
        <f t="shared" si="0"/>
        <v>412242</v>
      </c>
      <c r="H10" s="59">
        <f t="shared" si="0"/>
        <v>409730</v>
      </c>
      <c r="I10" s="59">
        <f t="shared" si="0"/>
        <v>411644</v>
      </c>
      <c r="J10" s="59">
        <f t="shared" si="0"/>
        <v>435676</v>
      </c>
      <c r="K10" s="59">
        <f t="shared" si="0"/>
        <v>418794</v>
      </c>
      <c r="L10" s="59">
        <f t="shared" si="0"/>
        <v>410497</v>
      </c>
      <c r="M10" s="59">
        <f t="shared" si="0"/>
        <v>403489</v>
      </c>
      <c r="N10" s="59">
        <f t="shared" ref="N10:S10" si="1">+N11+N16</f>
        <v>391991</v>
      </c>
      <c r="O10" s="59">
        <f t="shared" si="1"/>
        <v>391855</v>
      </c>
      <c r="P10" s="59">
        <f t="shared" si="1"/>
        <v>397591</v>
      </c>
      <c r="Q10" s="59">
        <f t="shared" si="1"/>
        <v>394914</v>
      </c>
      <c r="R10" s="59">
        <f t="shared" si="1"/>
        <v>395478</v>
      </c>
      <c r="S10" s="59">
        <f t="shared" si="1"/>
        <v>398299</v>
      </c>
      <c r="U10"/>
      <c r="V10" s="259"/>
    </row>
    <row r="11" spans="1:23" ht="15" customHeight="1" x14ac:dyDescent="0.25">
      <c r="A11" s="49" t="s">
        <v>27</v>
      </c>
      <c r="B11" s="58">
        <f t="shared" ref="B11:M11" si="2">SUM(B12:B14)</f>
        <v>229029</v>
      </c>
      <c r="C11" s="58">
        <f t="shared" si="2"/>
        <v>228429</v>
      </c>
      <c r="D11" s="58">
        <f t="shared" si="2"/>
        <v>227649</v>
      </c>
      <c r="E11" s="58">
        <f t="shared" si="2"/>
        <v>225544</v>
      </c>
      <c r="F11" s="58">
        <f t="shared" si="2"/>
        <v>221779</v>
      </c>
      <c r="G11" s="58">
        <f t="shared" si="2"/>
        <v>218659</v>
      </c>
      <c r="H11" s="58">
        <f t="shared" si="2"/>
        <v>218602</v>
      </c>
      <c r="I11" s="58">
        <f t="shared" si="2"/>
        <v>216829</v>
      </c>
      <c r="J11" s="58">
        <f t="shared" si="2"/>
        <v>226309</v>
      </c>
      <c r="K11" s="58">
        <f t="shared" si="2"/>
        <v>210799</v>
      </c>
      <c r="L11" s="58">
        <f t="shared" si="2"/>
        <v>204021</v>
      </c>
      <c r="M11" s="58">
        <f t="shared" si="2"/>
        <v>201892</v>
      </c>
      <c r="N11" s="58">
        <f t="shared" ref="N11:S11" si="3">SUM(N12:N14)</f>
        <v>198404</v>
      </c>
      <c r="O11" s="58">
        <f t="shared" si="3"/>
        <v>200179</v>
      </c>
      <c r="P11" s="58">
        <f t="shared" si="3"/>
        <v>206485</v>
      </c>
      <c r="Q11" s="58">
        <f t="shared" si="3"/>
        <v>206524</v>
      </c>
      <c r="R11" s="58">
        <f t="shared" si="3"/>
        <v>206913</v>
      </c>
      <c r="S11" s="58">
        <f t="shared" si="3"/>
        <v>206298</v>
      </c>
      <c r="U11"/>
      <c r="V11" s="259"/>
    </row>
    <row r="12" spans="1:23" ht="15" customHeight="1" x14ac:dyDescent="0.25">
      <c r="A12" s="49" t="s">
        <v>28</v>
      </c>
      <c r="B12" s="48">
        <f>77607+7+42</f>
        <v>77656</v>
      </c>
      <c r="C12" s="48">
        <v>76204</v>
      </c>
      <c r="D12" s="48">
        <v>77893</v>
      </c>
      <c r="E12" s="48">
        <v>76742</v>
      </c>
      <c r="F12" s="48">
        <v>75634</v>
      </c>
      <c r="G12" s="48">
        <v>74352</v>
      </c>
      <c r="H12" s="48">
        <v>76309</v>
      </c>
      <c r="I12" s="48">
        <v>72888</v>
      </c>
      <c r="J12" s="48">
        <v>73215</v>
      </c>
      <c r="K12" s="48">
        <v>68858</v>
      </c>
      <c r="L12" s="48">
        <v>68425</v>
      </c>
      <c r="M12" s="48">
        <v>67181</v>
      </c>
      <c r="N12" s="48">
        <v>66009</v>
      </c>
      <c r="O12" s="48">
        <v>67737</v>
      </c>
      <c r="P12" s="48">
        <v>74143</v>
      </c>
      <c r="Q12" s="48">
        <v>74173</v>
      </c>
      <c r="R12" s="48">
        <v>72441</v>
      </c>
      <c r="S12" s="48">
        <v>69574</v>
      </c>
      <c r="U12"/>
      <c r="V12" s="259"/>
    </row>
    <row r="13" spans="1:23" ht="15" customHeight="1" x14ac:dyDescent="0.25">
      <c r="A13" s="49" t="s">
        <v>29</v>
      </c>
      <c r="B13" s="48">
        <f>76669+7+27</f>
        <v>76703</v>
      </c>
      <c r="C13" s="48">
        <v>77093</v>
      </c>
      <c r="D13" s="48">
        <v>74396</v>
      </c>
      <c r="E13" s="48">
        <v>76415</v>
      </c>
      <c r="F13" s="48">
        <v>73800</v>
      </c>
      <c r="G13" s="48">
        <v>73159</v>
      </c>
      <c r="H13" s="48">
        <v>71933</v>
      </c>
      <c r="I13" s="48">
        <v>74054</v>
      </c>
      <c r="J13" s="48">
        <v>75698</v>
      </c>
      <c r="K13" s="48">
        <v>68990</v>
      </c>
      <c r="L13" s="48">
        <v>67873</v>
      </c>
      <c r="M13" s="48">
        <v>67579</v>
      </c>
      <c r="N13" s="48">
        <v>65999</v>
      </c>
      <c r="O13" s="48">
        <v>66262</v>
      </c>
      <c r="P13" s="48">
        <v>66713</v>
      </c>
      <c r="Q13" s="48">
        <v>67028</v>
      </c>
      <c r="R13" s="48">
        <v>68130</v>
      </c>
      <c r="S13" s="48">
        <v>68083</v>
      </c>
    </row>
    <row r="14" spans="1:23" ht="15" customHeight="1" x14ac:dyDescent="0.25">
      <c r="A14" s="49" t="s">
        <v>30</v>
      </c>
      <c r="B14" s="48">
        <f>74635+9+26</f>
        <v>74670</v>
      </c>
      <c r="C14" s="48">
        <v>75132</v>
      </c>
      <c r="D14" s="48">
        <v>75360</v>
      </c>
      <c r="E14" s="48">
        <v>72387</v>
      </c>
      <c r="F14" s="48">
        <v>72345</v>
      </c>
      <c r="G14" s="48">
        <v>71148</v>
      </c>
      <c r="H14" s="48">
        <v>70360</v>
      </c>
      <c r="I14" s="48">
        <v>69887</v>
      </c>
      <c r="J14" s="48">
        <v>77396</v>
      </c>
      <c r="K14" s="48">
        <v>72951</v>
      </c>
      <c r="L14" s="48">
        <v>67723</v>
      </c>
      <c r="M14" s="48">
        <v>67132</v>
      </c>
      <c r="N14" s="48">
        <v>66396</v>
      </c>
      <c r="O14" s="48">
        <v>66180</v>
      </c>
      <c r="P14" s="48">
        <v>65629</v>
      </c>
      <c r="Q14" s="48">
        <v>65323</v>
      </c>
      <c r="R14" s="48">
        <v>66342</v>
      </c>
      <c r="S14" s="48">
        <v>68641</v>
      </c>
    </row>
    <row r="15" spans="1:23" ht="15" customHeight="1" x14ac:dyDescent="0.25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23" ht="15" customHeight="1" x14ac:dyDescent="0.25">
      <c r="A16" s="49" t="s">
        <v>31</v>
      </c>
      <c r="B16" s="58">
        <f t="shared" ref="B16:M16" si="4">SUM(B17:B19)</f>
        <v>205884</v>
      </c>
      <c r="C16" s="58">
        <f t="shared" si="4"/>
        <v>207354</v>
      </c>
      <c r="D16" s="58">
        <f t="shared" si="4"/>
        <v>208274</v>
      </c>
      <c r="E16" s="58">
        <f t="shared" si="4"/>
        <v>210199</v>
      </c>
      <c r="F16" s="58">
        <f t="shared" si="4"/>
        <v>201211</v>
      </c>
      <c r="G16" s="58">
        <f t="shared" si="4"/>
        <v>193583</v>
      </c>
      <c r="H16" s="58">
        <f t="shared" si="4"/>
        <v>191128</v>
      </c>
      <c r="I16" s="58">
        <f t="shared" si="4"/>
        <v>194815</v>
      </c>
      <c r="J16" s="58">
        <f t="shared" si="4"/>
        <v>209367</v>
      </c>
      <c r="K16" s="58">
        <f t="shared" si="4"/>
        <v>207995</v>
      </c>
      <c r="L16" s="58">
        <f t="shared" si="4"/>
        <v>206476</v>
      </c>
      <c r="M16" s="58">
        <f t="shared" si="4"/>
        <v>201597</v>
      </c>
      <c r="N16" s="58">
        <f t="shared" ref="N16:S16" si="5">SUM(N17:N19)</f>
        <v>193587</v>
      </c>
      <c r="O16" s="58">
        <f t="shared" si="5"/>
        <v>191676</v>
      </c>
      <c r="P16" s="58">
        <f t="shared" si="5"/>
        <v>191106</v>
      </c>
      <c r="Q16" s="58">
        <f t="shared" si="5"/>
        <v>188390</v>
      </c>
      <c r="R16" s="58">
        <f t="shared" si="5"/>
        <v>188565</v>
      </c>
      <c r="S16" s="58">
        <f t="shared" si="5"/>
        <v>192001</v>
      </c>
    </row>
    <row r="17" spans="1:22" ht="15" customHeight="1" x14ac:dyDescent="0.25">
      <c r="A17" s="49" t="s">
        <v>32</v>
      </c>
      <c r="B17" s="48">
        <f>70382+8+25</f>
        <v>70415</v>
      </c>
      <c r="C17" s="48">
        <v>70222</v>
      </c>
      <c r="D17" s="48">
        <v>69964</v>
      </c>
      <c r="E17" s="48">
        <v>70018</v>
      </c>
      <c r="F17" s="48">
        <v>65479</v>
      </c>
      <c r="G17" s="48">
        <v>66159</v>
      </c>
      <c r="H17" s="48">
        <v>64111</v>
      </c>
      <c r="I17" s="48">
        <v>64463</v>
      </c>
      <c r="J17" s="48">
        <v>69784</v>
      </c>
      <c r="K17" s="48">
        <v>69845</v>
      </c>
      <c r="L17" s="48">
        <v>67642</v>
      </c>
      <c r="M17" s="48">
        <v>62962</v>
      </c>
      <c r="N17" s="48">
        <v>61834</v>
      </c>
      <c r="O17" s="48">
        <v>62895</v>
      </c>
      <c r="P17" s="48">
        <v>62233</v>
      </c>
      <c r="Q17" s="48">
        <v>61696</v>
      </c>
      <c r="R17" s="48">
        <v>62612</v>
      </c>
      <c r="S17" s="48">
        <v>64130</v>
      </c>
    </row>
    <row r="18" spans="1:22" ht="15" customHeight="1" x14ac:dyDescent="0.25">
      <c r="A18" s="49" t="s">
        <v>33</v>
      </c>
      <c r="B18" s="48">
        <f>67081+13+38</f>
        <v>67132</v>
      </c>
      <c r="C18" s="48">
        <v>68475</v>
      </c>
      <c r="D18" s="48">
        <v>68314</v>
      </c>
      <c r="E18" s="48">
        <v>68781</v>
      </c>
      <c r="F18" s="48">
        <v>67063</v>
      </c>
      <c r="G18" s="48">
        <v>63881</v>
      </c>
      <c r="H18" s="48">
        <v>64661</v>
      </c>
      <c r="I18" s="48">
        <v>64445</v>
      </c>
      <c r="J18" s="48">
        <v>69614</v>
      </c>
      <c r="K18" s="48">
        <v>68404</v>
      </c>
      <c r="L18" s="48">
        <v>69680</v>
      </c>
      <c r="M18" s="48">
        <v>67484</v>
      </c>
      <c r="N18" s="48">
        <v>62580</v>
      </c>
      <c r="O18" s="48">
        <v>62903</v>
      </c>
      <c r="P18" s="48">
        <v>63446</v>
      </c>
      <c r="Q18" s="48">
        <v>61515</v>
      </c>
      <c r="R18" s="48">
        <v>61540</v>
      </c>
      <c r="S18" s="48">
        <v>63234</v>
      </c>
    </row>
    <row r="19" spans="1:22" ht="15" customHeight="1" x14ac:dyDescent="0.25">
      <c r="A19" s="49" t="s">
        <v>34</v>
      </c>
      <c r="B19" s="48">
        <f>68290+12+35</f>
        <v>68337</v>
      </c>
      <c r="C19" s="48">
        <v>68657</v>
      </c>
      <c r="D19" s="48">
        <v>69996</v>
      </c>
      <c r="E19" s="48">
        <v>71400</v>
      </c>
      <c r="F19" s="48">
        <v>68669</v>
      </c>
      <c r="G19" s="48">
        <v>63543</v>
      </c>
      <c r="H19" s="48">
        <v>62356</v>
      </c>
      <c r="I19" s="48">
        <v>65907</v>
      </c>
      <c r="J19" s="48">
        <v>69969</v>
      </c>
      <c r="K19" s="48">
        <v>69746</v>
      </c>
      <c r="L19" s="48">
        <v>69154</v>
      </c>
      <c r="M19" s="48">
        <v>71151</v>
      </c>
      <c r="N19" s="48">
        <v>69173</v>
      </c>
      <c r="O19" s="48">
        <v>65878</v>
      </c>
      <c r="P19" s="48">
        <v>65427</v>
      </c>
      <c r="Q19" s="48">
        <v>65179</v>
      </c>
      <c r="R19" s="48">
        <v>64413</v>
      </c>
      <c r="S19" s="48">
        <v>64637</v>
      </c>
    </row>
    <row r="20" spans="1:22" ht="15" customHeight="1" x14ac:dyDescent="0.25"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22" ht="15" customHeight="1" x14ac:dyDescent="0.2">
      <c r="A21" s="47" t="s">
        <v>35</v>
      </c>
      <c r="B21" s="59">
        <f t="shared" ref="B21:M21" si="6">+B22+B27</f>
        <v>42869</v>
      </c>
      <c r="C21" s="59">
        <f t="shared" si="6"/>
        <v>44889</v>
      </c>
      <c r="D21" s="59">
        <f t="shared" si="6"/>
        <v>45914</v>
      </c>
      <c r="E21" s="59">
        <f t="shared" si="6"/>
        <v>44085</v>
      </c>
      <c r="F21" s="59">
        <f t="shared" si="6"/>
        <v>48287</v>
      </c>
      <c r="G21" s="59">
        <f t="shared" si="6"/>
        <v>55329</v>
      </c>
      <c r="H21" s="59">
        <f t="shared" si="6"/>
        <v>55445</v>
      </c>
      <c r="I21" s="59">
        <f t="shared" si="6"/>
        <v>54153</v>
      </c>
      <c r="J21" s="59">
        <f t="shared" si="6"/>
        <v>45555</v>
      </c>
      <c r="K21" s="59">
        <f t="shared" si="6"/>
        <v>50627</v>
      </c>
      <c r="L21" s="59">
        <f t="shared" si="6"/>
        <v>50672</v>
      </c>
      <c r="M21" s="59">
        <f t="shared" si="6"/>
        <v>48888</v>
      </c>
      <c r="N21" s="59">
        <f t="shared" ref="N21:S21" si="7">+N22+N27</f>
        <v>45652</v>
      </c>
      <c r="O21" s="59">
        <f t="shared" si="7"/>
        <v>41298</v>
      </c>
      <c r="P21" s="59">
        <f t="shared" si="7"/>
        <v>32072</v>
      </c>
      <c r="Q21" s="59">
        <f t="shared" si="7"/>
        <v>33148</v>
      </c>
      <c r="R21" s="59">
        <f t="shared" si="7"/>
        <v>31831</v>
      </c>
      <c r="S21" s="59">
        <f t="shared" si="7"/>
        <v>31077</v>
      </c>
      <c r="U21" s="259"/>
      <c r="V21" s="259"/>
    </row>
    <row r="22" spans="1:22" ht="15" customHeight="1" x14ac:dyDescent="0.2">
      <c r="A22" s="49" t="s">
        <v>27</v>
      </c>
      <c r="B22" s="58">
        <f t="shared" ref="B22:M22" si="8">SUM(B23:B25)</f>
        <v>16439</v>
      </c>
      <c r="C22" s="58">
        <f t="shared" si="8"/>
        <v>15823</v>
      </c>
      <c r="D22" s="58">
        <f t="shared" si="8"/>
        <v>16896</v>
      </c>
      <c r="E22" s="58">
        <f t="shared" si="8"/>
        <v>16888</v>
      </c>
      <c r="F22" s="58">
        <f t="shared" si="8"/>
        <v>17932</v>
      </c>
      <c r="G22" s="58">
        <f t="shared" si="8"/>
        <v>19460</v>
      </c>
      <c r="H22" s="58">
        <f t="shared" si="8"/>
        <v>20620</v>
      </c>
      <c r="I22" s="58">
        <f t="shared" si="8"/>
        <v>21177</v>
      </c>
      <c r="J22" s="58">
        <f t="shared" si="8"/>
        <v>20007</v>
      </c>
      <c r="K22" s="58">
        <f t="shared" si="8"/>
        <v>21459</v>
      </c>
      <c r="L22" s="58">
        <f t="shared" si="8"/>
        <v>21120</v>
      </c>
      <c r="M22" s="58">
        <f t="shared" si="8"/>
        <v>20039</v>
      </c>
      <c r="N22" s="58">
        <f t="shared" ref="N22:S22" si="9">SUM(N23:N25)</f>
        <v>18677</v>
      </c>
      <c r="O22" s="58">
        <f t="shared" si="9"/>
        <v>16922</v>
      </c>
      <c r="P22" s="58">
        <f t="shared" si="9"/>
        <v>10254</v>
      </c>
      <c r="Q22" s="58">
        <f t="shared" si="9"/>
        <v>11764</v>
      </c>
      <c r="R22" s="58">
        <f t="shared" si="9"/>
        <v>12335</v>
      </c>
      <c r="S22" s="58">
        <f t="shared" si="9"/>
        <v>12423</v>
      </c>
      <c r="U22" s="259"/>
      <c r="V22" s="259"/>
    </row>
    <row r="23" spans="1:22" ht="15" customHeight="1" x14ac:dyDescent="0.2">
      <c r="A23" s="49" t="s">
        <v>28</v>
      </c>
      <c r="B23" s="48">
        <f>4611+5</f>
        <v>4616</v>
      </c>
      <c r="C23" s="48">
        <v>4348</v>
      </c>
      <c r="D23" s="48">
        <v>4787</v>
      </c>
      <c r="E23" s="48">
        <v>4895</v>
      </c>
      <c r="F23" s="48">
        <v>4944</v>
      </c>
      <c r="G23" s="48">
        <v>5409</v>
      </c>
      <c r="H23" s="48">
        <v>6048</v>
      </c>
      <c r="I23" s="48">
        <v>6214</v>
      </c>
      <c r="J23" s="48">
        <v>7235</v>
      </c>
      <c r="K23" s="48">
        <v>7454</v>
      </c>
      <c r="L23" s="48">
        <v>7628</v>
      </c>
      <c r="M23" s="48">
        <v>7514</v>
      </c>
      <c r="N23" s="48">
        <v>7252</v>
      </c>
      <c r="O23" s="48">
        <v>6596</v>
      </c>
      <c r="P23" s="48">
        <v>141</v>
      </c>
      <c r="Q23" s="48">
        <v>76</v>
      </c>
      <c r="R23" s="48">
        <v>82</v>
      </c>
      <c r="S23" s="48">
        <v>139</v>
      </c>
      <c r="U23" s="259"/>
      <c r="V23" s="259"/>
    </row>
    <row r="24" spans="1:22" ht="15" customHeight="1" x14ac:dyDescent="0.25">
      <c r="A24" s="49" t="s">
        <v>29</v>
      </c>
      <c r="B24" s="48">
        <v>5126</v>
      </c>
      <c r="C24" s="48">
        <v>4913</v>
      </c>
      <c r="D24" s="48">
        <v>5375</v>
      </c>
      <c r="E24" s="48">
        <v>5200</v>
      </c>
      <c r="F24" s="48">
        <v>5649</v>
      </c>
      <c r="G24" s="48">
        <v>6107</v>
      </c>
      <c r="H24" s="48">
        <v>6507</v>
      </c>
      <c r="I24" s="48">
        <v>6669</v>
      </c>
      <c r="J24" s="48">
        <v>6052</v>
      </c>
      <c r="K24" s="48">
        <v>6670</v>
      </c>
      <c r="L24" s="48">
        <v>6343</v>
      </c>
      <c r="M24" s="48">
        <v>5918</v>
      </c>
      <c r="N24" s="48">
        <v>5431</v>
      </c>
      <c r="O24" s="48">
        <v>4961</v>
      </c>
      <c r="P24" s="48">
        <v>5180</v>
      </c>
      <c r="Q24" s="48">
        <v>6312</v>
      </c>
      <c r="R24" s="48">
        <v>6776</v>
      </c>
      <c r="S24" s="48">
        <v>6859</v>
      </c>
    </row>
    <row r="25" spans="1:22" ht="15" customHeight="1" x14ac:dyDescent="0.25">
      <c r="A25" s="49" t="s">
        <v>30</v>
      </c>
      <c r="B25" s="48">
        <f>6676+21</f>
        <v>6697</v>
      </c>
      <c r="C25" s="48">
        <v>6562</v>
      </c>
      <c r="D25" s="48">
        <v>6734</v>
      </c>
      <c r="E25" s="48">
        <v>6793</v>
      </c>
      <c r="F25" s="48">
        <v>7339</v>
      </c>
      <c r="G25" s="48">
        <v>7944</v>
      </c>
      <c r="H25" s="48">
        <v>8065</v>
      </c>
      <c r="I25" s="48">
        <v>8294</v>
      </c>
      <c r="J25" s="48">
        <v>6720</v>
      </c>
      <c r="K25" s="48">
        <v>7335</v>
      </c>
      <c r="L25" s="48">
        <v>7149</v>
      </c>
      <c r="M25" s="48">
        <v>6607</v>
      </c>
      <c r="N25" s="48">
        <v>5994</v>
      </c>
      <c r="O25" s="48">
        <v>5365</v>
      </c>
      <c r="P25" s="48">
        <v>4933</v>
      </c>
      <c r="Q25" s="48">
        <v>5376</v>
      </c>
      <c r="R25" s="48">
        <v>5477</v>
      </c>
      <c r="S25" s="48">
        <v>5425</v>
      </c>
    </row>
    <row r="26" spans="1:22" ht="15" customHeight="1" x14ac:dyDescent="0.25"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22" ht="15" customHeight="1" x14ac:dyDescent="0.25">
      <c r="A27" s="49" t="s">
        <v>31</v>
      </c>
      <c r="B27" s="58">
        <f t="shared" ref="B27:M27" si="10">SUM(B28:B30)</f>
        <v>26430</v>
      </c>
      <c r="C27" s="58">
        <f t="shared" si="10"/>
        <v>29066</v>
      </c>
      <c r="D27" s="58">
        <f t="shared" si="10"/>
        <v>29018</v>
      </c>
      <c r="E27" s="58">
        <f t="shared" si="10"/>
        <v>27197</v>
      </c>
      <c r="F27" s="58">
        <f t="shared" si="10"/>
        <v>30355</v>
      </c>
      <c r="G27" s="58">
        <f t="shared" si="10"/>
        <v>35869</v>
      </c>
      <c r="H27" s="58">
        <f t="shared" si="10"/>
        <v>34825</v>
      </c>
      <c r="I27" s="58">
        <f t="shared" si="10"/>
        <v>32976</v>
      </c>
      <c r="J27" s="58">
        <f t="shared" si="10"/>
        <v>25548</v>
      </c>
      <c r="K27" s="58">
        <f t="shared" si="10"/>
        <v>29168</v>
      </c>
      <c r="L27" s="58">
        <f t="shared" si="10"/>
        <v>29552</v>
      </c>
      <c r="M27" s="58">
        <f t="shared" si="10"/>
        <v>28849</v>
      </c>
      <c r="N27" s="58">
        <f t="shared" ref="N27:S27" si="11">SUM(N28:N30)</f>
        <v>26975</v>
      </c>
      <c r="O27" s="58">
        <f t="shared" si="11"/>
        <v>24376</v>
      </c>
      <c r="P27" s="58">
        <f t="shared" si="11"/>
        <v>21818</v>
      </c>
      <c r="Q27" s="58">
        <f t="shared" si="11"/>
        <v>21384</v>
      </c>
      <c r="R27" s="58">
        <f t="shared" si="11"/>
        <v>19496</v>
      </c>
      <c r="S27" s="58">
        <f t="shared" si="11"/>
        <v>18654</v>
      </c>
    </row>
    <row r="28" spans="1:22" ht="15" customHeight="1" x14ac:dyDescent="0.25">
      <c r="A28" s="49" t="s">
        <v>32</v>
      </c>
      <c r="B28" s="48">
        <f>10999+2+21</f>
        <v>11022</v>
      </c>
      <c r="C28" s="48">
        <v>11312</v>
      </c>
      <c r="D28" s="48">
        <v>11562</v>
      </c>
      <c r="E28" s="48">
        <v>11301</v>
      </c>
      <c r="F28" s="48">
        <v>11933</v>
      </c>
      <c r="G28" s="48">
        <v>12731</v>
      </c>
      <c r="H28" s="48">
        <v>13499</v>
      </c>
      <c r="I28" s="48">
        <v>13789</v>
      </c>
      <c r="J28" s="48">
        <v>11865</v>
      </c>
      <c r="K28" s="48">
        <v>13230</v>
      </c>
      <c r="L28" s="48">
        <v>12541</v>
      </c>
      <c r="M28" s="48">
        <v>11779</v>
      </c>
      <c r="N28" s="48">
        <v>11103</v>
      </c>
      <c r="O28" s="48">
        <v>10151</v>
      </c>
      <c r="P28" s="48">
        <v>9151</v>
      </c>
      <c r="Q28" s="48">
        <v>8617</v>
      </c>
      <c r="R28" s="48">
        <v>7866</v>
      </c>
      <c r="S28" s="48">
        <v>7855</v>
      </c>
    </row>
    <row r="29" spans="1:22" ht="15" customHeight="1" x14ac:dyDescent="0.25">
      <c r="A29" s="49" t="s">
        <v>33</v>
      </c>
      <c r="B29" s="48">
        <f>11437+1+16</f>
        <v>11454</v>
      </c>
      <c r="C29" s="48">
        <v>11343</v>
      </c>
      <c r="D29" s="48">
        <v>11210</v>
      </c>
      <c r="E29" s="48">
        <v>11207</v>
      </c>
      <c r="F29" s="48">
        <v>11154</v>
      </c>
      <c r="G29" s="48">
        <v>11324</v>
      </c>
      <c r="H29" s="48">
        <v>11763</v>
      </c>
      <c r="I29" s="48">
        <v>11608</v>
      </c>
      <c r="J29" s="48">
        <v>8777</v>
      </c>
      <c r="K29" s="48">
        <v>9918</v>
      </c>
      <c r="L29" s="48">
        <v>10412</v>
      </c>
      <c r="M29" s="48">
        <v>10154</v>
      </c>
      <c r="N29" s="48">
        <v>9848</v>
      </c>
      <c r="O29" s="48">
        <v>8528</v>
      </c>
      <c r="P29" s="48">
        <v>7640</v>
      </c>
      <c r="Q29" s="48">
        <v>7796</v>
      </c>
      <c r="R29" s="48">
        <v>7424</v>
      </c>
      <c r="S29" s="48">
        <v>6865</v>
      </c>
    </row>
    <row r="30" spans="1:22" ht="15" customHeight="1" x14ac:dyDescent="0.25">
      <c r="A30" s="49" t="s">
        <v>34</v>
      </c>
      <c r="B30" s="48">
        <f>3954</f>
        <v>3954</v>
      </c>
      <c r="C30" s="48">
        <v>6411</v>
      </c>
      <c r="D30" s="48">
        <v>6246</v>
      </c>
      <c r="E30" s="48">
        <v>4689</v>
      </c>
      <c r="F30" s="48">
        <v>7268</v>
      </c>
      <c r="G30" s="48">
        <v>11814</v>
      </c>
      <c r="H30" s="48">
        <v>9563</v>
      </c>
      <c r="I30" s="48">
        <v>7579</v>
      </c>
      <c r="J30" s="48">
        <v>4906</v>
      </c>
      <c r="K30" s="48">
        <v>6020</v>
      </c>
      <c r="L30" s="48">
        <v>6599</v>
      </c>
      <c r="M30" s="48">
        <v>6916</v>
      </c>
      <c r="N30" s="48">
        <v>6024</v>
      </c>
      <c r="O30" s="48">
        <v>5697</v>
      </c>
      <c r="P30" s="48">
        <v>5027</v>
      </c>
      <c r="Q30" s="48">
        <v>4971</v>
      </c>
      <c r="R30" s="48">
        <v>4206</v>
      </c>
      <c r="S30" s="48">
        <v>3934</v>
      </c>
    </row>
    <row r="31" spans="1:22" ht="15" customHeight="1" x14ac:dyDescent="0.25"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22" ht="15" customHeight="1" x14ac:dyDescent="0.25">
      <c r="A32" s="47" t="s">
        <v>36</v>
      </c>
      <c r="B32" s="59">
        <f t="shared" ref="B32:M32" si="12">+B33+B38</f>
        <v>34323</v>
      </c>
      <c r="C32" s="59">
        <f t="shared" si="12"/>
        <v>31914</v>
      </c>
      <c r="D32" s="59">
        <f t="shared" si="12"/>
        <v>30772</v>
      </c>
      <c r="E32" s="59">
        <f t="shared" si="12"/>
        <v>31449</v>
      </c>
      <c r="F32" s="59">
        <f t="shared" si="12"/>
        <v>31952</v>
      </c>
      <c r="G32" s="59">
        <f t="shared" si="12"/>
        <v>32947</v>
      </c>
      <c r="H32" s="59">
        <f t="shared" si="12"/>
        <v>34606</v>
      </c>
      <c r="I32" s="59">
        <f t="shared" si="12"/>
        <v>33150</v>
      </c>
      <c r="J32" s="59">
        <f t="shared" si="12"/>
        <v>12531</v>
      </c>
      <c r="K32" s="59">
        <f t="shared" si="12"/>
        <v>17451</v>
      </c>
      <c r="L32" s="59">
        <f t="shared" si="12"/>
        <v>16823</v>
      </c>
      <c r="M32" s="59">
        <f t="shared" si="12"/>
        <v>16575</v>
      </c>
      <c r="N32" s="59">
        <f t="shared" ref="N32:S32" si="13">+N33+N38</f>
        <v>15203</v>
      </c>
      <c r="O32" s="59">
        <f t="shared" si="13"/>
        <v>11106</v>
      </c>
      <c r="P32" s="59">
        <f t="shared" si="13"/>
        <v>9706</v>
      </c>
      <c r="Q32" s="59">
        <f t="shared" si="13"/>
        <v>9724</v>
      </c>
      <c r="R32" s="59">
        <f t="shared" si="13"/>
        <v>10710</v>
      </c>
      <c r="S32" s="59">
        <f t="shared" si="13"/>
        <v>9943</v>
      </c>
    </row>
    <row r="33" spans="1:23" ht="15" customHeight="1" x14ac:dyDescent="0.25">
      <c r="A33" s="49" t="s">
        <v>27</v>
      </c>
      <c r="B33" s="58">
        <f t="shared" ref="B33:M33" si="14">SUM(B34:B36)</f>
        <v>23598</v>
      </c>
      <c r="C33" s="58">
        <f t="shared" si="14"/>
        <v>22083</v>
      </c>
      <c r="D33" s="58">
        <f t="shared" si="14"/>
        <v>21360</v>
      </c>
      <c r="E33" s="58">
        <f t="shared" si="14"/>
        <v>21819</v>
      </c>
      <c r="F33" s="58">
        <f t="shared" si="14"/>
        <v>22073</v>
      </c>
      <c r="G33" s="58">
        <f t="shared" si="14"/>
        <v>22351</v>
      </c>
      <c r="H33" s="58">
        <f t="shared" si="14"/>
        <v>23177</v>
      </c>
      <c r="I33" s="58">
        <f t="shared" si="14"/>
        <v>22674</v>
      </c>
      <c r="J33" s="58">
        <f t="shared" si="14"/>
        <v>8229</v>
      </c>
      <c r="K33" s="58">
        <f t="shared" si="14"/>
        <v>11935</v>
      </c>
      <c r="L33" s="58">
        <f t="shared" si="14"/>
        <v>11134</v>
      </c>
      <c r="M33" s="58">
        <f t="shared" si="14"/>
        <v>10899</v>
      </c>
      <c r="N33" s="58">
        <f t="shared" ref="N33:S33" si="15">SUM(N34:N36)</f>
        <v>9995</v>
      </c>
      <c r="O33" s="58">
        <f t="shared" si="15"/>
        <v>7157</v>
      </c>
      <c r="P33" s="58">
        <f t="shared" si="15"/>
        <v>6362</v>
      </c>
      <c r="Q33" s="58">
        <f t="shared" si="15"/>
        <v>6251</v>
      </c>
      <c r="R33" s="58">
        <f t="shared" si="15"/>
        <v>7331</v>
      </c>
      <c r="S33" s="58">
        <f t="shared" si="15"/>
        <v>6903</v>
      </c>
    </row>
    <row r="34" spans="1:23" ht="15" customHeight="1" x14ac:dyDescent="0.25">
      <c r="A34" s="49" t="s">
        <v>28</v>
      </c>
      <c r="B34" s="48">
        <v>12084</v>
      </c>
      <c r="C34" s="48">
        <v>11240</v>
      </c>
      <c r="D34" s="48">
        <v>11204</v>
      </c>
      <c r="E34" s="48">
        <v>11356</v>
      </c>
      <c r="F34" s="48">
        <v>11297</v>
      </c>
      <c r="G34" s="48">
        <v>11236</v>
      </c>
      <c r="H34" s="48">
        <v>11850</v>
      </c>
      <c r="I34" s="48">
        <v>11774</v>
      </c>
      <c r="J34" s="48">
        <v>4169</v>
      </c>
      <c r="K34" s="48">
        <v>5861</v>
      </c>
      <c r="L34" s="48">
        <v>5695</v>
      </c>
      <c r="M34" s="48">
        <v>5776</v>
      </c>
      <c r="N34" s="48">
        <v>5358</v>
      </c>
      <c r="O34" s="48">
        <v>3776</v>
      </c>
      <c r="P34" s="48">
        <v>3188</v>
      </c>
      <c r="Q34" s="48">
        <v>932</v>
      </c>
      <c r="R34" s="48">
        <v>779</v>
      </c>
      <c r="S34" s="48">
        <v>576</v>
      </c>
    </row>
    <row r="35" spans="1:23" ht="15" customHeight="1" x14ac:dyDescent="0.25">
      <c r="A35" s="49" t="s">
        <v>29</v>
      </c>
      <c r="B35" s="48">
        <v>6531</v>
      </c>
      <c r="C35" s="48">
        <v>6072</v>
      </c>
      <c r="D35" s="48">
        <v>5754</v>
      </c>
      <c r="E35" s="48">
        <v>5880</v>
      </c>
      <c r="F35" s="48">
        <v>5829</v>
      </c>
      <c r="G35" s="48">
        <v>6104</v>
      </c>
      <c r="H35" s="48">
        <v>6084</v>
      </c>
      <c r="I35" s="48">
        <v>5889</v>
      </c>
      <c r="J35" s="48">
        <v>2257</v>
      </c>
      <c r="K35" s="48">
        <v>3560</v>
      </c>
      <c r="L35" s="48">
        <v>3138</v>
      </c>
      <c r="M35" s="48">
        <v>2906</v>
      </c>
      <c r="N35" s="48">
        <v>2735</v>
      </c>
      <c r="O35" s="48">
        <v>1983</v>
      </c>
      <c r="P35" s="48">
        <v>1879</v>
      </c>
      <c r="Q35" s="48">
        <v>3775</v>
      </c>
      <c r="R35" s="48">
        <v>4797</v>
      </c>
      <c r="S35" s="48">
        <v>4705</v>
      </c>
    </row>
    <row r="36" spans="1:23" ht="15" customHeight="1" x14ac:dyDescent="0.25">
      <c r="A36" s="49" t="s">
        <v>30</v>
      </c>
      <c r="B36" s="48">
        <v>4983</v>
      </c>
      <c r="C36" s="48">
        <v>4771</v>
      </c>
      <c r="D36" s="48">
        <v>4402</v>
      </c>
      <c r="E36" s="48">
        <v>4583</v>
      </c>
      <c r="F36" s="48">
        <v>4947</v>
      </c>
      <c r="G36" s="48">
        <v>5011</v>
      </c>
      <c r="H36" s="48">
        <v>5243</v>
      </c>
      <c r="I36" s="48">
        <v>5011</v>
      </c>
      <c r="J36" s="48">
        <v>1803</v>
      </c>
      <c r="K36" s="48">
        <v>2514</v>
      </c>
      <c r="L36" s="48">
        <v>2301</v>
      </c>
      <c r="M36" s="48">
        <v>2217</v>
      </c>
      <c r="N36" s="48">
        <v>1902</v>
      </c>
      <c r="O36" s="48">
        <v>1398</v>
      </c>
      <c r="P36" s="48">
        <v>1295</v>
      </c>
      <c r="Q36" s="48">
        <v>1544</v>
      </c>
      <c r="R36" s="48">
        <v>1755</v>
      </c>
      <c r="S36" s="48">
        <v>1622</v>
      </c>
    </row>
    <row r="37" spans="1:23" ht="15" customHeight="1" x14ac:dyDescent="0.25"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23" ht="15" customHeight="1" x14ac:dyDescent="0.25">
      <c r="A38" s="49" t="s">
        <v>31</v>
      </c>
      <c r="B38" s="58">
        <f t="shared" ref="B38:M38" si="16">SUM(B39:B41)</f>
        <v>10725</v>
      </c>
      <c r="C38" s="58">
        <f t="shared" si="16"/>
        <v>9831</v>
      </c>
      <c r="D38" s="58">
        <f t="shared" si="16"/>
        <v>9412</v>
      </c>
      <c r="E38" s="58">
        <f t="shared" si="16"/>
        <v>9630</v>
      </c>
      <c r="F38" s="58">
        <f t="shared" si="16"/>
        <v>9879</v>
      </c>
      <c r="G38" s="58">
        <f t="shared" si="16"/>
        <v>10596</v>
      </c>
      <c r="H38" s="58">
        <f t="shared" si="16"/>
        <v>11429</v>
      </c>
      <c r="I38" s="58">
        <f t="shared" si="16"/>
        <v>10476</v>
      </c>
      <c r="J38" s="58">
        <f t="shared" si="16"/>
        <v>4302</v>
      </c>
      <c r="K38" s="58">
        <f t="shared" si="16"/>
        <v>5516</v>
      </c>
      <c r="L38" s="58">
        <f t="shared" si="16"/>
        <v>5689</v>
      </c>
      <c r="M38" s="58">
        <f t="shared" si="16"/>
        <v>5676</v>
      </c>
      <c r="N38" s="58">
        <f t="shared" ref="N38:S38" si="17">SUM(N39:N41)</f>
        <v>5208</v>
      </c>
      <c r="O38" s="58">
        <f t="shared" si="17"/>
        <v>3949</v>
      </c>
      <c r="P38" s="58">
        <f t="shared" si="17"/>
        <v>3344</v>
      </c>
      <c r="Q38" s="58">
        <f t="shared" si="17"/>
        <v>3473</v>
      </c>
      <c r="R38" s="58">
        <f t="shared" si="17"/>
        <v>3379</v>
      </c>
      <c r="S38" s="58">
        <f t="shared" si="17"/>
        <v>3040</v>
      </c>
    </row>
    <row r="39" spans="1:23" ht="15" customHeight="1" x14ac:dyDescent="0.25">
      <c r="A39" s="49" t="s">
        <v>32</v>
      </c>
      <c r="B39" s="48">
        <v>6257</v>
      </c>
      <c r="C39" s="48">
        <v>5761</v>
      </c>
      <c r="D39" s="48">
        <v>5476</v>
      </c>
      <c r="E39" s="48">
        <v>5822</v>
      </c>
      <c r="F39" s="48">
        <v>5956</v>
      </c>
      <c r="G39" s="48">
        <v>6416</v>
      </c>
      <c r="H39" s="48">
        <v>7064</v>
      </c>
      <c r="I39" s="48">
        <v>6400</v>
      </c>
      <c r="J39" s="48">
        <v>2693</v>
      </c>
      <c r="K39" s="48">
        <v>3368</v>
      </c>
      <c r="L39" s="48">
        <v>3411</v>
      </c>
      <c r="M39" s="48">
        <v>3219</v>
      </c>
      <c r="N39" s="48">
        <v>3077</v>
      </c>
      <c r="O39" s="48">
        <v>2300</v>
      </c>
      <c r="P39" s="48">
        <v>1960</v>
      </c>
      <c r="Q39" s="48">
        <v>1919</v>
      </c>
      <c r="R39" s="48">
        <v>1831</v>
      </c>
      <c r="S39" s="48">
        <v>1713</v>
      </c>
    </row>
    <row r="40" spans="1:23" ht="15" customHeight="1" x14ac:dyDescent="0.25">
      <c r="A40" s="49" t="s">
        <v>33</v>
      </c>
      <c r="B40" s="48">
        <v>4330</v>
      </c>
      <c r="C40" s="48">
        <v>3952</v>
      </c>
      <c r="D40" s="48">
        <v>3844</v>
      </c>
      <c r="E40" s="48">
        <v>3708</v>
      </c>
      <c r="F40" s="48">
        <v>3799</v>
      </c>
      <c r="G40" s="48">
        <v>4001</v>
      </c>
      <c r="H40" s="48">
        <v>4171</v>
      </c>
      <c r="I40" s="48">
        <v>3349</v>
      </c>
      <c r="J40" s="48">
        <v>1289</v>
      </c>
      <c r="K40" s="48">
        <v>1683</v>
      </c>
      <c r="L40" s="48">
        <v>1784</v>
      </c>
      <c r="M40" s="48">
        <v>1856</v>
      </c>
      <c r="N40" s="48">
        <v>1614</v>
      </c>
      <c r="O40" s="48">
        <v>1240</v>
      </c>
      <c r="P40" s="48">
        <v>1030</v>
      </c>
      <c r="Q40" s="48">
        <v>1182</v>
      </c>
      <c r="R40" s="48">
        <v>1219</v>
      </c>
      <c r="S40" s="48">
        <v>1050</v>
      </c>
    </row>
    <row r="41" spans="1:23" ht="15" customHeight="1" thickBot="1" x14ac:dyDescent="0.3">
      <c r="A41" s="50" t="s">
        <v>34</v>
      </c>
      <c r="B41" s="51">
        <v>138</v>
      </c>
      <c r="C41" s="51">
        <v>118</v>
      </c>
      <c r="D41" s="51">
        <v>92</v>
      </c>
      <c r="E41" s="51">
        <v>100</v>
      </c>
      <c r="F41" s="51">
        <v>124</v>
      </c>
      <c r="G41" s="51">
        <v>179</v>
      </c>
      <c r="H41" s="51">
        <v>194</v>
      </c>
      <c r="I41" s="51">
        <v>727</v>
      </c>
      <c r="J41" s="51">
        <v>320</v>
      </c>
      <c r="K41" s="51">
        <v>465</v>
      </c>
      <c r="L41" s="51">
        <v>494</v>
      </c>
      <c r="M41" s="51">
        <v>601</v>
      </c>
      <c r="N41" s="51">
        <v>517</v>
      </c>
      <c r="O41" s="51">
        <v>409</v>
      </c>
      <c r="P41" s="51">
        <v>354</v>
      </c>
      <c r="Q41" s="51">
        <v>372</v>
      </c>
      <c r="R41" s="51">
        <v>329</v>
      </c>
      <c r="S41" s="51">
        <v>277</v>
      </c>
    </row>
    <row r="42" spans="1:23" ht="15" customHeight="1" x14ac:dyDescent="0.25">
      <c r="A42" s="306" t="s">
        <v>242</v>
      </c>
      <c r="B42" s="306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273"/>
    </row>
    <row r="43" spans="1:23" ht="15" customHeight="1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273"/>
    </row>
    <row r="44" spans="1:23" ht="15" customHeight="1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273"/>
      <c r="U44"/>
      <c r="V44"/>
    </row>
    <row r="45" spans="1:23" ht="15" customHeight="1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273"/>
      <c r="T45" s="41"/>
      <c r="U45" s="308" t="s">
        <v>356</v>
      </c>
      <c r="V45" s="308"/>
      <c r="W45" s="41"/>
    </row>
    <row r="46" spans="1:23" ht="15" customHeight="1" x14ac:dyDescent="0.25">
      <c r="A46" s="52"/>
      <c r="T46" s="41"/>
      <c r="U46" s="308"/>
      <c r="V46" s="308"/>
      <c r="W46" s="41"/>
    </row>
    <row r="47" spans="1:23" s="41" customFormat="1" ht="15" customHeight="1" x14ac:dyDescent="0.25">
      <c r="A47" s="284" t="s">
        <v>460</v>
      </c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U47" s="275"/>
      <c r="V47" s="20"/>
    </row>
    <row r="48" spans="1:23" s="41" customFormat="1" ht="15" customHeight="1" x14ac:dyDescent="0.25">
      <c r="A48" s="284" t="s">
        <v>25</v>
      </c>
      <c r="B48" s="284"/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</row>
    <row r="49" spans="1:23" s="41" customFormat="1" ht="15" customHeight="1" x14ac:dyDescent="0.25">
      <c r="A49" s="284" t="s">
        <v>247</v>
      </c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</row>
    <row r="50" spans="1:23" s="41" customFormat="1" ht="15" customHeight="1" x14ac:dyDescent="0.25">
      <c r="A50" s="284" t="s">
        <v>248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</row>
    <row r="51" spans="1:23" s="41" customFormat="1" ht="15" customHeight="1" x14ac:dyDescent="0.25">
      <c r="A51" s="284" t="s">
        <v>515</v>
      </c>
      <c r="B51" s="284"/>
      <c r="C51" s="284"/>
      <c r="D51" s="284"/>
      <c r="E51" s="284"/>
      <c r="F51" s="284"/>
      <c r="G51" s="284"/>
      <c r="H51" s="284"/>
      <c r="I51" s="284"/>
      <c r="J51" s="284"/>
      <c r="K51" s="284"/>
      <c r="L51" s="284"/>
      <c r="M51" s="284"/>
      <c r="N51" s="284"/>
      <c r="O51" s="284"/>
      <c r="P51" s="284"/>
      <c r="Q51" s="284"/>
      <c r="R51" s="284"/>
      <c r="S51" s="284"/>
      <c r="T51" s="46"/>
      <c r="U51" s="46"/>
      <c r="V51" s="46"/>
      <c r="W51" s="46"/>
    </row>
    <row r="52" spans="1:23" s="41" customFormat="1" ht="15" customHeight="1" x14ac:dyDescent="0.25">
      <c r="A52" s="286" t="s">
        <v>37</v>
      </c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6"/>
      <c r="U52" s="46"/>
      <c r="V52" s="46"/>
      <c r="W52" s="46"/>
    </row>
    <row r="53" spans="1:23" ht="15" customHeight="1" thickBot="1" x14ac:dyDescent="0.3">
      <c r="A53" s="285"/>
      <c r="B53" s="287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</row>
    <row r="54" spans="1:23" ht="15" customHeight="1" thickBot="1" x14ac:dyDescent="0.3">
      <c r="A54" s="43" t="s">
        <v>246</v>
      </c>
      <c r="B54" s="44">
        <v>2000</v>
      </c>
      <c r="C54" s="44">
        <v>2001</v>
      </c>
      <c r="D54" s="44">
        <v>2002</v>
      </c>
      <c r="E54" s="44">
        <v>2003</v>
      </c>
      <c r="F54" s="44">
        <v>2004</v>
      </c>
      <c r="G54" s="44">
        <v>2005</v>
      </c>
      <c r="H54" s="44">
        <v>2006</v>
      </c>
      <c r="I54" s="44">
        <v>2007</v>
      </c>
      <c r="J54" s="44">
        <v>2008</v>
      </c>
      <c r="K54" s="44">
        <v>2009</v>
      </c>
      <c r="L54" s="44">
        <v>2010</v>
      </c>
      <c r="M54" s="44">
        <v>2011</v>
      </c>
      <c r="N54" s="44">
        <v>2012</v>
      </c>
      <c r="O54" s="44">
        <v>2013</v>
      </c>
      <c r="P54" s="44">
        <v>2014</v>
      </c>
      <c r="Q54" s="44">
        <v>2015</v>
      </c>
      <c r="R54" s="44">
        <v>2016</v>
      </c>
      <c r="S54" s="44">
        <v>2017</v>
      </c>
    </row>
    <row r="55" spans="1:23" ht="15" customHeight="1" x14ac:dyDescent="0.25">
      <c r="A55" s="45"/>
    </row>
    <row r="56" spans="1:23" ht="15" customHeight="1" x14ac:dyDescent="0.25">
      <c r="A56" s="47" t="s">
        <v>26</v>
      </c>
      <c r="B56" s="53">
        <f t="shared" ref="B56:Q60" si="18">+B10/(B10+B21+B32)*100</f>
        <v>84.9265287392234</v>
      </c>
      <c r="C56" s="53">
        <f t="shared" si="18"/>
        <v>85.01656307429387</v>
      </c>
      <c r="D56" s="53">
        <f t="shared" si="18"/>
        <v>85.040059772653237</v>
      </c>
      <c r="E56" s="53">
        <f t="shared" si="18"/>
        <v>85.226403691149812</v>
      </c>
      <c r="F56" s="53">
        <f t="shared" si="18"/>
        <v>84.055171701153952</v>
      </c>
      <c r="G56" s="53">
        <f t="shared" si="18"/>
        <v>82.363071857555568</v>
      </c>
      <c r="H56" s="53">
        <f t="shared" si="18"/>
        <v>81.981908075737181</v>
      </c>
      <c r="I56" s="53">
        <f t="shared" si="18"/>
        <v>82.502550371081497</v>
      </c>
      <c r="J56" s="53">
        <f t="shared" si="18"/>
        <v>88.236032744520642</v>
      </c>
      <c r="K56" s="53">
        <f t="shared" si="18"/>
        <v>86.017269426050376</v>
      </c>
      <c r="L56" s="53">
        <f t="shared" si="18"/>
        <v>85.879470786121942</v>
      </c>
      <c r="M56" s="53">
        <f t="shared" si="18"/>
        <v>86.040575581296167</v>
      </c>
      <c r="N56" s="53">
        <f t="shared" si="18"/>
        <v>86.561656722152776</v>
      </c>
      <c r="O56" s="53">
        <f t="shared" si="18"/>
        <v>88.204178193351183</v>
      </c>
      <c r="P56" s="53">
        <f t="shared" si="18"/>
        <v>90.491363751197738</v>
      </c>
      <c r="Q56" s="53">
        <f t="shared" si="18"/>
        <v>90.207087481098071</v>
      </c>
      <c r="R56" s="53">
        <f t="shared" ref="R56:S56" si="19">+R10/(R10+R21+R32)*100</f>
        <v>90.287864225067864</v>
      </c>
      <c r="S56" s="53">
        <f t="shared" si="19"/>
        <v>90.662821321181198</v>
      </c>
    </row>
    <row r="57" spans="1:23" ht="15" customHeight="1" x14ac:dyDescent="0.25">
      <c r="A57" s="49" t="s">
        <v>27</v>
      </c>
      <c r="B57" s="54">
        <f t="shared" si="18"/>
        <v>85.120007730445309</v>
      </c>
      <c r="C57" s="54">
        <f t="shared" si="18"/>
        <v>85.767548388307958</v>
      </c>
      <c r="D57" s="54">
        <f t="shared" si="18"/>
        <v>85.612906865233825</v>
      </c>
      <c r="E57" s="54">
        <f t="shared" si="18"/>
        <v>85.352184097694987</v>
      </c>
      <c r="F57" s="54">
        <f t="shared" si="18"/>
        <v>84.718317391437211</v>
      </c>
      <c r="G57" s="54">
        <f t="shared" si="18"/>
        <v>83.947863477559792</v>
      </c>
      <c r="H57" s="54">
        <f t="shared" si="18"/>
        <v>83.309006512982137</v>
      </c>
      <c r="I57" s="54">
        <f t="shared" si="18"/>
        <v>83.178226177689112</v>
      </c>
      <c r="J57" s="54">
        <f t="shared" si="18"/>
        <v>88.907265905831977</v>
      </c>
      <c r="K57" s="54">
        <f t="shared" si="18"/>
        <v>86.324751323748018</v>
      </c>
      <c r="L57" s="54">
        <f t="shared" si="18"/>
        <v>86.348957782245265</v>
      </c>
      <c r="M57" s="54">
        <f t="shared" si="18"/>
        <v>86.712193445861786</v>
      </c>
      <c r="N57" s="54">
        <f t="shared" si="18"/>
        <v>87.373390406736078</v>
      </c>
      <c r="O57" s="54">
        <f t="shared" si="18"/>
        <v>89.262813366747224</v>
      </c>
      <c r="P57" s="54">
        <f t="shared" si="18"/>
        <v>92.55225211899544</v>
      </c>
      <c r="Q57" s="54">
        <f t="shared" si="18"/>
        <v>91.976894882403499</v>
      </c>
      <c r="R57" s="54">
        <f t="shared" ref="R57:S57" si="20">+R11/(R11+R22+R33)*100</f>
        <v>91.320466592226111</v>
      </c>
      <c r="S57" s="54">
        <f t="shared" si="20"/>
        <v>91.434421870013821</v>
      </c>
    </row>
    <row r="58" spans="1:23" ht="15" customHeight="1" x14ac:dyDescent="0.25">
      <c r="A58" s="49" t="s">
        <v>28</v>
      </c>
      <c r="B58" s="55">
        <f t="shared" si="18"/>
        <v>82.301072533808124</v>
      </c>
      <c r="C58" s="55">
        <f t="shared" si="18"/>
        <v>83.018127941432809</v>
      </c>
      <c r="D58" s="55">
        <f t="shared" si="18"/>
        <v>82.967278769545388</v>
      </c>
      <c r="E58" s="55">
        <f t="shared" si="18"/>
        <v>82.524491090727253</v>
      </c>
      <c r="F58" s="55">
        <f t="shared" si="18"/>
        <v>82.322721088435372</v>
      </c>
      <c r="G58" s="55">
        <f t="shared" si="18"/>
        <v>81.708188182027968</v>
      </c>
      <c r="H58" s="55">
        <f t="shared" si="18"/>
        <v>81.001411784686923</v>
      </c>
      <c r="I58" s="55">
        <f t="shared" si="18"/>
        <v>80.205994982173507</v>
      </c>
      <c r="J58" s="55">
        <f t="shared" si="18"/>
        <v>86.523121284817833</v>
      </c>
      <c r="K58" s="55">
        <f t="shared" si="18"/>
        <v>83.796380806347585</v>
      </c>
      <c r="L58" s="55">
        <f t="shared" si="18"/>
        <v>83.702353574399368</v>
      </c>
      <c r="M58" s="55">
        <f t="shared" si="18"/>
        <v>83.484733630748963</v>
      </c>
      <c r="N58" s="55">
        <f t="shared" si="18"/>
        <v>83.960620206311461</v>
      </c>
      <c r="O58" s="55">
        <f t="shared" si="18"/>
        <v>86.721120485475424</v>
      </c>
      <c r="P58" s="55">
        <f t="shared" si="18"/>
        <v>95.702963651383726</v>
      </c>
      <c r="Q58" s="55">
        <f t="shared" si="18"/>
        <v>98.65923571115043</v>
      </c>
      <c r="R58" s="55">
        <f t="shared" ref="R58:S58" si="21">+R12/(R12+R23+R34)*100</f>
        <v>98.825407219448309</v>
      </c>
      <c r="S58" s="55">
        <f t="shared" si="21"/>
        <v>98.982771130617877</v>
      </c>
    </row>
    <row r="59" spans="1:23" ht="15" customHeight="1" x14ac:dyDescent="0.25">
      <c r="A59" s="49" t="s">
        <v>29</v>
      </c>
      <c r="B59" s="55">
        <f t="shared" si="18"/>
        <v>86.807378904481666</v>
      </c>
      <c r="C59" s="55">
        <f t="shared" si="18"/>
        <v>87.528100093099297</v>
      </c>
      <c r="D59" s="55">
        <f t="shared" si="18"/>
        <v>86.987430575855015</v>
      </c>
      <c r="E59" s="55">
        <f t="shared" si="18"/>
        <v>87.336419223955659</v>
      </c>
      <c r="F59" s="55">
        <f t="shared" si="18"/>
        <v>86.540491099697462</v>
      </c>
      <c r="G59" s="55">
        <f t="shared" si="18"/>
        <v>85.696380461520434</v>
      </c>
      <c r="H59" s="55">
        <f t="shared" si="18"/>
        <v>85.103639203066578</v>
      </c>
      <c r="I59" s="55">
        <f t="shared" si="18"/>
        <v>85.500854385073666</v>
      </c>
      <c r="J59" s="55">
        <f t="shared" si="18"/>
        <v>90.109157570202484</v>
      </c>
      <c r="K59" s="55">
        <f t="shared" si="18"/>
        <v>87.086594294370116</v>
      </c>
      <c r="L59" s="55">
        <f t="shared" si="18"/>
        <v>87.743361687824802</v>
      </c>
      <c r="M59" s="55">
        <f t="shared" si="18"/>
        <v>88.450715286048975</v>
      </c>
      <c r="N59" s="55">
        <f t="shared" si="18"/>
        <v>88.989415492482976</v>
      </c>
      <c r="O59" s="55">
        <f t="shared" si="18"/>
        <v>90.514438707209791</v>
      </c>
      <c r="P59" s="55">
        <f t="shared" si="18"/>
        <v>90.431328959496824</v>
      </c>
      <c r="Q59" s="55">
        <f t="shared" si="18"/>
        <v>86.919535758283089</v>
      </c>
      <c r="R59" s="55">
        <f t="shared" ref="R59:S59" si="22">+R13/(R13+R24+R35)*100</f>
        <v>85.479843920555069</v>
      </c>
      <c r="S59" s="55">
        <f t="shared" si="22"/>
        <v>85.480934624028521</v>
      </c>
    </row>
    <row r="60" spans="1:23" ht="15" customHeight="1" x14ac:dyDescent="0.25">
      <c r="A60" s="49" t="s">
        <v>30</v>
      </c>
      <c r="B60" s="55">
        <f t="shared" si="18"/>
        <v>86.473653734800223</v>
      </c>
      <c r="C60" s="55">
        <f t="shared" si="18"/>
        <v>86.892962470363727</v>
      </c>
      <c r="D60" s="55">
        <f t="shared" si="18"/>
        <v>87.12541620421753</v>
      </c>
      <c r="E60" s="55">
        <f t="shared" si="18"/>
        <v>86.418824540668311</v>
      </c>
      <c r="F60" s="55">
        <f t="shared" si="18"/>
        <v>85.482860890217538</v>
      </c>
      <c r="G60" s="55">
        <f t="shared" si="18"/>
        <v>84.596268860801644</v>
      </c>
      <c r="H60" s="55">
        <f t="shared" si="18"/>
        <v>84.094277382033752</v>
      </c>
      <c r="I60" s="55">
        <f t="shared" si="18"/>
        <v>84.006875661121256</v>
      </c>
      <c r="J60" s="55">
        <f t="shared" si="18"/>
        <v>90.080191808563882</v>
      </c>
      <c r="K60" s="55">
        <f t="shared" si="18"/>
        <v>88.105072463768124</v>
      </c>
      <c r="L60" s="55">
        <f t="shared" si="18"/>
        <v>87.754784704495094</v>
      </c>
      <c r="M60" s="55">
        <f t="shared" si="18"/>
        <v>88.382747906682809</v>
      </c>
      <c r="N60" s="55">
        <f t="shared" si="18"/>
        <v>89.371668551122596</v>
      </c>
      <c r="O60" s="55">
        <f t="shared" si="18"/>
        <v>90.728376951866522</v>
      </c>
      <c r="P60" s="55">
        <f t="shared" si="18"/>
        <v>91.332785949872658</v>
      </c>
      <c r="Q60" s="55">
        <f t="shared" si="18"/>
        <v>90.421217280566978</v>
      </c>
      <c r="R60" s="55">
        <f t="shared" ref="R60:S60" si="23">+R14/(R14+R25+R36)*100</f>
        <v>90.17044064479299</v>
      </c>
      <c r="S60" s="55">
        <f t="shared" si="23"/>
        <v>90.689409153366455</v>
      </c>
    </row>
    <row r="61" spans="1:23" ht="15" customHeight="1" x14ac:dyDescent="0.25"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</row>
    <row r="62" spans="1:23" ht="15" customHeight="1" x14ac:dyDescent="0.25">
      <c r="A62" s="49" t="s">
        <v>31</v>
      </c>
      <c r="B62" s="54">
        <f t="shared" ref="B62:Q65" si="24">+B16/(B16+B27+B38)*100</f>
        <v>84.712330119857299</v>
      </c>
      <c r="C62" s="54">
        <f t="shared" si="24"/>
        <v>84.20432810425136</v>
      </c>
      <c r="D62" s="54">
        <f t="shared" si="24"/>
        <v>84.422627926584084</v>
      </c>
      <c r="E62" s="54">
        <f t="shared" si="24"/>
        <v>85.091852679475039</v>
      </c>
      <c r="F62" s="54">
        <f t="shared" si="24"/>
        <v>83.336163515500431</v>
      </c>
      <c r="G62" s="54">
        <f t="shared" si="24"/>
        <v>80.643454642404862</v>
      </c>
      <c r="H62" s="54">
        <f t="shared" si="24"/>
        <v>80.514950585975342</v>
      </c>
      <c r="I62" s="54">
        <f t="shared" si="24"/>
        <v>81.763315943878084</v>
      </c>
      <c r="J62" s="54">
        <f t="shared" si="24"/>
        <v>87.521789839350888</v>
      </c>
      <c r="K62" s="54">
        <f t="shared" si="24"/>
        <v>85.707869242909368</v>
      </c>
      <c r="L62" s="54">
        <f t="shared" si="24"/>
        <v>85.420553788107583</v>
      </c>
      <c r="M62" s="54">
        <f t="shared" si="24"/>
        <v>85.378321376237707</v>
      </c>
      <c r="N62" s="54">
        <f t="shared" si="24"/>
        <v>85.745227443858795</v>
      </c>
      <c r="O62" s="54">
        <f t="shared" si="24"/>
        <v>87.125058522461259</v>
      </c>
      <c r="P62" s="54">
        <f t="shared" si="24"/>
        <v>88.365361495921718</v>
      </c>
      <c r="Q62" s="54">
        <f t="shared" si="24"/>
        <v>88.343564036070845</v>
      </c>
      <c r="R62" s="54">
        <f t="shared" ref="R62:S62" si="25">+R16/(R16+R27+R38)*100</f>
        <v>89.181328036322356</v>
      </c>
      <c r="S62" s="54">
        <f t="shared" si="25"/>
        <v>89.84814806148951</v>
      </c>
    </row>
    <row r="63" spans="1:23" ht="15" customHeight="1" x14ac:dyDescent="0.25">
      <c r="A63" s="49" t="s">
        <v>32</v>
      </c>
      <c r="B63" s="55">
        <f t="shared" si="24"/>
        <v>80.296257440645874</v>
      </c>
      <c r="C63" s="55">
        <f t="shared" si="24"/>
        <v>80.442178818947255</v>
      </c>
      <c r="D63" s="55">
        <f t="shared" si="24"/>
        <v>80.416542148456358</v>
      </c>
      <c r="E63" s="55">
        <f t="shared" si="24"/>
        <v>80.350236972263346</v>
      </c>
      <c r="F63" s="55">
        <f t="shared" si="24"/>
        <v>78.54212647538624</v>
      </c>
      <c r="G63" s="55">
        <f t="shared" si="24"/>
        <v>77.554919935291778</v>
      </c>
      <c r="H63" s="55">
        <f t="shared" si="24"/>
        <v>75.715095542905729</v>
      </c>
      <c r="I63" s="55">
        <f t="shared" si="24"/>
        <v>76.150593016113035</v>
      </c>
      <c r="J63" s="55">
        <f t="shared" si="24"/>
        <v>82.739323231604658</v>
      </c>
      <c r="K63" s="55">
        <f t="shared" si="24"/>
        <v>80.798907950904066</v>
      </c>
      <c r="L63" s="55">
        <f t="shared" si="24"/>
        <v>80.917290714644594</v>
      </c>
      <c r="M63" s="55">
        <f t="shared" si="24"/>
        <v>80.761929194458688</v>
      </c>
      <c r="N63" s="55">
        <f t="shared" si="24"/>
        <v>81.345541610755916</v>
      </c>
      <c r="O63" s="55">
        <f t="shared" si="24"/>
        <v>83.474902450030527</v>
      </c>
      <c r="P63" s="55">
        <f t="shared" si="24"/>
        <v>84.850839877835952</v>
      </c>
      <c r="Q63" s="55">
        <f t="shared" si="24"/>
        <v>85.413667072765534</v>
      </c>
      <c r="R63" s="55">
        <f t="shared" ref="R63:S63" si="26">+R17/(R17+R28+R39)*100</f>
        <v>86.589497849506984</v>
      </c>
      <c r="S63" s="55">
        <f t="shared" si="26"/>
        <v>87.017286764905421</v>
      </c>
    </row>
    <row r="64" spans="1:23" ht="15" customHeight="1" x14ac:dyDescent="0.25">
      <c r="A64" s="49" t="s">
        <v>33</v>
      </c>
      <c r="B64" s="55">
        <f t="shared" si="24"/>
        <v>80.963867046167209</v>
      </c>
      <c r="C64" s="55">
        <f t="shared" si="24"/>
        <v>81.741673630177871</v>
      </c>
      <c r="D64" s="55">
        <f t="shared" si="24"/>
        <v>81.942711831877929</v>
      </c>
      <c r="E64" s="55">
        <f t="shared" si="24"/>
        <v>82.17955457847448</v>
      </c>
      <c r="F64" s="55">
        <f t="shared" si="24"/>
        <v>81.768191572376125</v>
      </c>
      <c r="G64" s="55">
        <f t="shared" si="24"/>
        <v>80.651718304168867</v>
      </c>
      <c r="H64" s="55">
        <f t="shared" si="24"/>
        <v>80.229542775606419</v>
      </c>
      <c r="I64" s="55">
        <f t="shared" si="24"/>
        <v>81.162942998916904</v>
      </c>
      <c r="J64" s="55">
        <f t="shared" si="24"/>
        <v>87.36696787148594</v>
      </c>
      <c r="K64" s="55">
        <f t="shared" si="24"/>
        <v>85.499656271483033</v>
      </c>
      <c r="L64" s="55">
        <f t="shared" si="24"/>
        <v>85.104304069568613</v>
      </c>
      <c r="M64" s="55">
        <f t="shared" si="24"/>
        <v>84.891941530178386</v>
      </c>
      <c r="N64" s="55">
        <f t="shared" si="24"/>
        <v>84.519596985494715</v>
      </c>
      <c r="O64" s="55">
        <f t="shared" si="24"/>
        <v>86.558599716530665</v>
      </c>
      <c r="P64" s="55">
        <f t="shared" si="24"/>
        <v>87.977702590271235</v>
      </c>
      <c r="Q64" s="55">
        <f t="shared" si="24"/>
        <v>87.263983657951854</v>
      </c>
      <c r="R64" s="55">
        <f t="shared" ref="R64:S64" si="27">+R18/(R18+R29+R40)*100</f>
        <v>87.685051935653931</v>
      </c>
      <c r="S64" s="55">
        <f t="shared" si="27"/>
        <v>88.87545854474412</v>
      </c>
    </row>
    <row r="65" spans="1:19" ht="15" customHeight="1" x14ac:dyDescent="0.25">
      <c r="A65" s="49" t="s">
        <v>34</v>
      </c>
      <c r="B65" s="55">
        <f t="shared" si="24"/>
        <v>94.350329287992381</v>
      </c>
      <c r="C65" s="55">
        <f t="shared" si="24"/>
        <v>91.316202484505098</v>
      </c>
      <c r="D65" s="55">
        <f t="shared" si="24"/>
        <v>91.697015746587368</v>
      </c>
      <c r="E65" s="55">
        <f t="shared" si="24"/>
        <v>93.714315714866984</v>
      </c>
      <c r="F65" s="55">
        <f t="shared" si="24"/>
        <v>90.281484597888536</v>
      </c>
      <c r="G65" s="55">
        <f t="shared" si="24"/>
        <v>84.122802372378729</v>
      </c>
      <c r="H65" s="55">
        <f t="shared" si="24"/>
        <v>86.469845936238954</v>
      </c>
      <c r="I65" s="55">
        <f t="shared" si="24"/>
        <v>88.807890800803094</v>
      </c>
      <c r="J65" s="55">
        <f t="shared" si="24"/>
        <v>93.050069818471968</v>
      </c>
      <c r="K65" s="55">
        <f t="shared" si="24"/>
        <v>91.492962180740122</v>
      </c>
      <c r="L65" s="55">
        <f t="shared" si="24"/>
        <v>90.697338911694885</v>
      </c>
      <c r="M65" s="55">
        <f t="shared" si="24"/>
        <v>90.444653480449489</v>
      </c>
      <c r="N65" s="55">
        <f t="shared" si="24"/>
        <v>91.360910795889794</v>
      </c>
      <c r="O65" s="55">
        <f t="shared" si="24"/>
        <v>91.517559457657256</v>
      </c>
      <c r="P65" s="55">
        <f t="shared" si="24"/>
        <v>92.400576206078412</v>
      </c>
      <c r="Q65" s="55">
        <f t="shared" si="24"/>
        <v>92.42364084966394</v>
      </c>
      <c r="R65" s="55">
        <f t="shared" ref="R65:S65" si="28">+R19/(R19+R30+R41)*100</f>
        <v>93.422579335151127</v>
      </c>
      <c r="S65" s="55">
        <f t="shared" si="28"/>
        <v>93.88362770160353</v>
      </c>
    </row>
    <row r="66" spans="1:19" ht="15" customHeight="1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</row>
    <row r="67" spans="1:19" ht="15" customHeight="1" x14ac:dyDescent="0.25">
      <c r="A67" s="47" t="s">
        <v>35</v>
      </c>
      <c r="B67" s="53">
        <f t="shared" ref="B67:Q71" si="29">+B21/(B21+B32+B10)*100</f>
        <v>8.3711348258657896</v>
      </c>
      <c r="C67" s="53">
        <f t="shared" si="29"/>
        <v>8.7573597406093793</v>
      </c>
      <c r="D67" s="53">
        <f t="shared" si="29"/>
        <v>8.9569242834206975</v>
      </c>
      <c r="E67" s="53">
        <f t="shared" si="29"/>
        <v>8.6225275144393354</v>
      </c>
      <c r="F67" s="53">
        <f t="shared" si="29"/>
        <v>9.5954326956514837</v>
      </c>
      <c r="G67" s="53">
        <f t="shared" si="29"/>
        <v>11.054347695787165</v>
      </c>
      <c r="H67" s="53">
        <f t="shared" si="29"/>
        <v>11.093859110290309</v>
      </c>
      <c r="I67" s="53">
        <f t="shared" si="29"/>
        <v>10.853457381244901</v>
      </c>
      <c r="J67" s="53">
        <f t="shared" si="29"/>
        <v>9.2261048845395148</v>
      </c>
      <c r="K67" s="53">
        <f t="shared" si="29"/>
        <v>10.39842094020605</v>
      </c>
      <c r="L67" s="53">
        <f t="shared" si="29"/>
        <v>10.6010142429162</v>
      </c>
      <c r="M67" s="53">
        <f t="shared" si="29"/>
        <v>10.42494754260564</v>
      </c>
      <c r="N67" s="53">
        <f t="shared" si="29"/>
        <v>10.081131333830927</v>
      </c>
      <c r="O67" s="53">
        <f t="shared" si="29"/>
        <v>9.2959287262610317</v>
      </c>
      <c r="P67" s="53">
        <f t="shared" si="29"/>
        <v>7.2995591404946643</v>
      </c>
      <c r="Q67" s="53">
        <f t="shared" si="29"/>
        <v>7.5717359623194893</v>
      </c>
      <c r="R67" s="53">
        <f t="shared" ref="R67:S67" si="30">+R21/(R21+R32+R10)*100</f>
        <v>7.267036361436376</v>
      </c>
      <c r="S67" s="53">
        <f t="shared" si="30"/>
        <v>7.073903018080256</v>
      </c>
    </row>
    <row r="68" spans="1:19" ht="15" customHeight="1" x14ac:dyDescent="0.25">
      <c r="A68" s="49" t="s">
        <v>27</v>
      </c>
      <c r="B68" s="54">
        <f t="shared" si="29"/>
        <v>6.109653393591163</v>
      </c>
      <c r="C68" s="54">
        <f t="shared" si="29"/>
        <v>5.941014136332063</v>
      </c>
      <c r="D68" s="54">
        <f t="shared" si="29"/>
        <v>6.3541490381903305</v>
      </c>
      <c r="E68" s="54">
        <f t="shared" si="29"/>
        <v>6.3908935065524819</v>
      </c>
      <c r="F68" s="54">
        <f t="shared" si="29"/>
        <v>6.8499220731595516</v>
      </c>
      <c r="G68" s="54">
        <f t="shared" si="29"/>
        <v>7.4711099166890618</v>
      </c>
      <c r="H68" s="54">
        <f t="shared" si="29"/>
        <v>7.8582616549605762</v>
      </c>
      <c r="I68" s="54">
        <f t="shared" si="29"/>
        <v>8.1237532607027774</v>
      </c>
      <c r="J68" s="54">
        <f t="shared" si="29"/>
        <v>7.8599068926908791</v>
      </c>
      <c r="K68" s="54">
        <f t="shared" si="29"/>
        <v>8.7877211877490335</v>
      </c>
      <c r="L68" s="54">
        <f t="shared" si="29"/>
        <v>8.9387366416252245</v>
      </c>
      <c r="M68" s="54">
        <f t="shared" si="29"/>
        <v>8.6067087574625258</v>
      </c>
      <c r="N68" s="54">
        <f t="shared" si="29"/>
        <v>8.2249995596188068</v>
      </c>
      <c r="O68" s="54">
        <f t="shared" si="29"/>
        <v>7.545773171971569</v>
      </c>
      <c r="P68" s="54">
        <f t="shared" si="29"/>
        <v>4.5961246251697663</v>
      </c>
      <c r="Q68" s="54">
        <f t="shared" si="29"/>
        <v>5.2391789399614321</v>
      </c>
      <c r="R68" s="54">
        <f t="shared" ref="R68:S68" si="31">+R22/(R22+R33+R11)*100</f>
        <v>5.4440173184628762</v>
      </c>
      <c r="S68" s="54">
        <f t="shared" si="31"/>
        <v>5.5060631847675783</v>
      </c>
    </row>
    <row r="69" spans="1:19" ht="15" customHeight="1" x14ac:dyDescent="0.25">
      <c r="A69" s="49" t="s">
        <v>28</v>
      </c>
      <c r="B69" s="55">
        <f t="shared" si="29"/>
        <v>4.8921107295773449</v>
      </c>
      <c r="C69" s="55">
        <f t="shared" si="29"/>
        <v>4.7367962349660102</v>
      </c>
      <c r="D69" s="55">
        <f t="shared" si="29"/>
        <v>5.0988453836649485</v>
      </c>
      <c r="E69" s="55">
        <f t="shared" si="29"/>
        <v>5.2638370630047424</v>
      </c>
      <c r="F69" s="55">
        <f t="shared" si="29"/>
        <v>5.3812244897959181</v>
      </c>
      <c r="G69" s="55">
        <f t="shared" si="29"/>
        <v>5.944152005011154</v>
      </c>
      <c r="H69" s="55">
        <f t="shared" si="29"/>
        <v>6.4199051025932246</v>
      </c>
      <c r="I69" s="55">
        <f t="shared" si="29"/>
        <v>6.8378889915929397</v>
      </c>
      <c r="J69" s="55">
        <f t="shared" si="29"/>
        <v>8.5500892234604517</v>
      </c>
      <c r="K69" s="55">
        <f t="shared" si="29"/>
        <v>9.071106081072859</v>
      </c>
      <c r="L69" s="55">
        <f t="shared" si="29"/>
        <v>9.3311151343152119</v>
      </c>
      <c r="M69" s="55">
        <f t="shared" si="29"/>
        <v>9.3375253196803811</v>
      </c>
      <c r="N69" s="55">
        <f t="shared" si="29"/>
        <v>9.2242333278215192</v>
      </c>
      <c r="O69" s="55">
        <f t="shared" si="29"/>
        <v>8.4446094560165932</v>
      </c>
      <c r="P69" s="55">
        <f t="shared" si="29"/>
        <v>0.18200123915737298</v>
      </c>
      <c r="Q69" s="55">
        <f t="shared" si="29"/>
        <v>0.10108937098469027</v>
      </c>
      <c r="R69" s="55">
        <f t="shared" ref="R69:S69" si="32">+R23/(R23+R34+R12)*100</f>
        <v>0.11186597910016098</v>
      </c>
      <c r="S69" s="55">
        <f t="shared" si="32"/>
        <v>0.19775498299876224</v>
      </c>
    </row>
    <row r="70" spans="1:19" ht="15" customHeight="1" x14ac:dyDescent="0.25">
      <c r="A70" s="49" t="s">
        <v>29</v>
      </c>
      <c r="B70" s="55">
        <f t="shared" si="29"/>
        <v>5.8012675418741511</v>
      </c>
      <c r="C70" s="55">
        <f t="shared" si="29"/>
        <v>5.5780103998728405</v>
      </c>
      <c r="D70" s="55">
        <f t="shared" si="29"/>
        <v>6.2847120724934227</v>
      </c>
      <c r="E70" s="55">
        <f t="shared" si="29"/>
        <v>5.9431967541002342</v>
      </c>
      <c r="F70" s="55">
        <f t="shared" si="29"/>
        <v>6.6242172658833463</v>
      </c>
      <c r="G70" s="55">
        <f t="shared" si="29"/>
        <v>7.1535668267541288</v>
      </c>
      <c r="H70" s="55">
        <f t="shared" si="29"/>
        <v>7.698405186692538</v>
      </c>
      <c r="I70" s="55">
        <f t="shared" si="29"/>
        <v>7.6998568327714398</v>
      </c>
      <c r="J70" s="55">
        <f t="shared" si="29"/>
        <v>7.2041615579654081</v>
      </c>
      <c r="K70" s="55">
        <f t="shared" si="29"/>
        <v>8.4195910123706135</v>
      </c>
      <c r="L70" s="55">
        <f t="shared" si="29"/>
        <v>8.1999638027768444</v>
      </c>
      <c r="M70" s="55">
        <f t="shared" si="29"/>
        <v>7.7457691451906339</v>
      </c>
      <c r="N70" s="55">
        <f t="shared" si="29"/>
        <v>7.3228611878918635</v>
      </c>
      <c r="O70" s="55">
        <f t="shared" si="29"/>
        <v>6.7767669316722676</v>
      </c>
      <c r="P70" s="55">
        <f t="shared" si="29"/>
        <v>7.0216342243669683</v>
      </c>
      <c r="Q70" s="55">
        <f t="shared" si="29"/>
        <v>8.18517798093756</v>
      </c>
      <c r="R70" s="55">
        <f t="shared" ref="R70:S70" si="33">+R24/(R24+R35+R13)*100</f>
        <v>8.5015620491073118</v>
      </c>
      <c r="S70" s="55">
        <f t="shared" si="33"/>
        <v>8.6117493439803123</v>
      </c>
    </row>
    <row r="71" spans="1:19" ht="15" customHeight="1" x14ac:dyDescent="0.25">
      <c r="A71" s="49" t="s">
        <v>30</v>
      </c>
      <c r="B71" s="55">
        <f t="shared" si="29"/>
        <v>7.7556456282570938</v>
      </c>
      <c r="C71" s="55">
        <f t="shared" si="29"/>
        <v>7.5891979413635564</v>
      </c>
      <c r="D71" s="55">
        <f t="shared" si="29"/>
        <v>7.7853311135775067</v>
      </c>
      <c r="E71" s="55">
        <f t="shared" si="29"/>
        <v>8.1097859436744155</v>
      </c>
      <c r="F71" s="55">
        <f t="shared" si="29"/>
        <v>8.6717633018633826</v>
      </c>
      <c r="G71" s="55">
        <f t="shared" si="29"/>
        <v>9.4455608004470708</v>
      </c>
      <c r="H71" s="55">
        <f t="shared" si="29"/>
        <v>9.6392886169144703</v>
      </c>
      <c r="I71" s="55">
        <f t="shared" si="29"/>
        <v>9.9697086258294068</v>
      </c>
      <c r="J71" s="55">
        <f t="shared" si="29"/>
        <v>7.8213200805409748</v>
      </c>
      <c r="K71" s="55">
        <f t="shared" si="29"/>
        <v>8.858695652173914</v>
      </c>
      <c r="L71" s="55">
        <f t="shared" si="29"/>
        <v>9.2636025552978367</v>
      </c>
      <c r="M71" s="55">
        <f t="shared" si="29"/>
        <v>8.6984570014218754</v>
      </c>
      <c r="N71" s="55">
        <f t="shared" si="29"/>
        <v>8.0681634630915848</v>
      </c>
      <c r="O71" s="55">
        <f t="shared" si="29"/>
        <v>7.3550580590323946</v>
      </c>
      <c r="P71" s="55">
        <f t="shared" si="29"/>
        <v>6.8650235885160811</v>
      </c>
      <c r="Q71" s="55">
        <f t="shared" si="29"/>
        <v>7.4415514305884303</v>
      </c>
      <c r="R71" s="55">
        <f t="shared" ref="R71:S71" si="34">+R25/(R25+R36+R14)*100</f>
        <v>7.4442058335825152</v>
      </c>
      <c r="S71" s="55">
        <f t="shared" si="34"/>
        <v>7.1675827079589904</v>
      </c>
    </row>
    <row r="72" spans="1:19" ht="15" customHeight="1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</row>
    <row r="73" spans="1:19" ht="15" customHeight="1" x14ac:dyDescent="0.25">
      <c r="A73" s="49" t="s">
        <v>31</v>
      </c>
      <c r="B73" s="54">
        <f t="shared" ref="B73:Q76" si="35">+B27/(B27+B38+B16)*100</f>
        <v>10.874797871946477</v>
      </c>
      <c r="C73" s="54">
        <f t="shared" si="35"/>
        <v>11.803403844045302</v>
      </c>
      <c r="D73" s="54">
        <f t="shared" si="35"/>
        <v>11.762273818016734</v>
      </c>
      <c r="E73" s="54">
        <f t="shared" si="35"/>
        <v>11.00977225069426</v>
      </c>
      <c r="F73" s="54">
        <f t="shared" si="35"/>
        <v>12.572221416885835</v>
      </c>
      <c r="G73" s="54">
        <f t="shared" si="35"/>
        <v>14.94242818103046</v>
      </c>
      <c r="H73" s="54">
        <f t="shared" si="35"/>
        <v>14.670446790405339</v>
      </c>
      <c r="I73" s="54">
        <f t="shared" si="35"/>
        <v>13.839935870263192</v>
      </c>
      <c r="J73" s="54">
        <f t="shared" si="35"/>
        <v>10.679842987747525</v>
      </c>
      <c r="K73" s="54">
        <f t="shared" si="35"/>
        <v>12.019169355403641</v>
      </c>
      <c r="L73" s="54">
        <f t="shared" si="35"/>
        <v>12.225867440022837</v>
      </c>
      <c r="M73" s="54">
        <f t="shared" si="35"/>
        <v>12.217836542126529</v>
      </c>
      <c r="N73" s="54">
        <f t="shared" si="35"/>
        <v>11.948000177171458</v>
      </c>
      <c r="O73" s="54">
        <f t="shared" si="35"/>
        <v>11.079949636592561</v>
      </c>
      <c r="P73" s="54">
        <f t="shared" si="35"/>
        <v>10.088408826086152</v>
      </c>
      <c r="Q73" s="54">
        <f t="shared" si="35"/>
        <v>10.027808128602043</v>
      </c>
      <c r="R73" s="54">
        <f t="shared" ref="R73:S73" si="36">+R27/(R27+R38+R16)*100</f>
        <v>9.2205826712069623</v>
      </c>
      <c r="S73" s="54">
        <f t="shared" si="36"/>
        <v>8.7292636701841406</v>
      </c>
    </row>
    <row r="74" spans="1:19" ht="15" customHeight="1" x14ac:dyDescent="0.25">
      <c r="A74" s="49" t="s">
        <v>32</v>
      </c>
      <c r="B74" s="55">
        <f t="shared" si="35"/>
        <v>12.568704814468493</v>
      </c>
      <c r="C74" s="55">
        <f t="shared" si="35"/>
        <v>12.958359585314163</v>
      </c>
      <c r="D74" s="55">
        <f t="shared" si="35"/>
        <v>13.289349670122528</v>
      </c>
      <c r="E74" s="55">
        <f t="shared" si="35"/>
        <v>12.968637036527008</v>
      </c>
      <c r="F74" s="55">
        <f t="shared" si="35"/>
        <v>14.31364552346224</v>
      </c>
      <c r="G74" s="55">
        <f t="shared" si="35"/>
        <v>14.923920943427191</v>
      </c>
      <c r="H74" s="55">
        <f t="shared" si="35"/>
        <v>15.942319956539198</v>
      </c>
      <c r="I74" s="55">
        <f t="shared" si="35"/>
        <v>16.289042196285973</v>
      </c>
      <c r="J74" s="55">
        <f t="shared" si="35"/>
        <v>14.067724265490503</v>
      </c>
      <c r="K74" s="55">
        <f t="shared" si="35"/>
        <v>15.304882986476636</v>
      </c>
      <c r="L74" s="55">
        <f t="shared" si="35"/>
        <v>15.002272890398832</v>
      </c>
      <c r="M74" s="55">
        <f t="shared" si="35"/>
        <v>15.109030271934326</v>
      </c>
      <c r="N74" s="55">
        <f t="shared" si="35"/>
        <v>14.606519851606285</v>
      </c>
      <c r="O74" s="55">
        <f t="shared" si="35"/>
        <v>13.472513471186263</v>
      </c>
      <c r="P74" s="55">
        <f t="shared" si="35"/>
        <v>12.476821553228621</v>
      </c>
      <c r="Q74" s="55">
        <f t="shared" si="35"/>
        <v>11.929615682799867</v>
      </c>
      <c r="R74" s="55">
        <f t="shared" ref="R74:S74" si="37">+R28/(R28+R39+R17)*100</f>
        <v>10.878313902833673</v>
      </c>
      <c r="S74" s="55">
        <f t="shared" si="37"/>
        <v>10.658362506445222</v>
      </c>
    </row>
    <row r="75" spans="1:19" ht="15" customHeight="1" x14ac:dyDescent="0.25">
      <c r="A75" s="49" t="s">
        <v>33</v>
      </c>
      <c r="B75" s="55">
        <f t="shared" si="35"/>
        <v>13.813980413912876</v>
      </c>
      <c r="C75" s="55">
        <f t="shared" si="35"/>
        <v>13.540647009669332</v>
      </c>
      <c r="D75" s="55">
        <f t="shared" si="35"/>
        <v>13.446406294981289</v>
      </c>
      <c r="E75" s="55">
        <f t="shared" si="35"/>
        <v>13.390126170904223</v>
      </c>
      <c r="F75" s="55">
        <f t="shared" si="35"/>
        <v>13.599785407725321</v>
      </c>
      <c r="G75" s="55">
        <f t="shared" si="35"/>
        <v>14.296896699744968</v>
      </c>
      <c r="H75" s="55">
        <f t="shared" si="35"/>
        <v>14.595198213288665</v>
      </c>
      <c r="I75" s="55">
        <f t="shared" si="35"/>
        <v>14.619279111357397</v>
      </c>
      <c r="J75" s="55">
        <f t="shared" si="35"/>
        <v>11.01531124497992</v>
      </c>
      <c r="K75" s="55">
        <f t="shared" si="35"/>
        <v>12.396725204674707</v>
      </c>
      <c r="L75" s="55">
        <f t="shared" si="35"/>
        <v>12.716791245297768</v>
      </c>
      <c r="M75" s="55">
        <f t="shared" si="35"/>
        <v>12.773291065992401</v>
      </c>
      <c r="N75" s="55">
        <f t="shared" si="35"/>
        <v>13.300559142108535</v>
      </c>
      <c r="O75" s="55">
        <f t="shared" si="35"/>
        <v>11.735080018164053</v>
      </c>
      <c r="P75" s="55">
        <f t="shared" si="35"/>
        <v>10.594042930833657</v>
      </c>
      <c r="Q75" s="55">
        <f t="shared" si="35"/>
        <v>11.059254110337196</v>
      </c>
      <c r="R75" s="55">
        <f t="shared" ref="R75:S75" si="38">+R29/(R29+R40+R18)*100</f>
        <v>10.57806021401194</v>
      </c>
      <c r="S75" s="55">
        <f t="shared" si="38"/>
        <v>9.6487652672560404</v>
      </c>
    </row>
    <row r="76" spans="1:19" ht="15" customHeight="1" x14ac:dyDescent="0.25">
      <c r="A76" s="49" t="s">
        <v>34</v>
      </c>
      <c r="B76" s="55">
        <f t="shared" si="35"/>
        <v>5.4591392950337578</v>
      </c>
      <c r="C76" s="55">
        <f t="shared" si="35"/>
        <v>8.5268534035591728</v>
      </c>
      <c r="D76" s="55">
        <f t="shared" si="35"/>
        <v>8.1824612885476995</v>
      </c>
      <c r="E76" s="55">
        <f t="shared" si="35"/>
        <v>6.154431742115003</v>
      </c>
      <c r="F76" s="55">
        <f t="shared" si="35"/>
        <v>9.5554883580284251</v>
      </c>
      <c r="G76" s="55">
        <f t="shared" si="35"/>
        <v>15.640224528701546</v>
      </c>
      <c r="H76" s="55">
        <f t="shared" si="35"/>
        <v>13.261131834759334</v>
      </c>
      <c r="I76" s="55">
        <f t="shared" si="35"/>
        <v>10.212496462883863</v>
      </c>
      <c r="J76" s="55">
        <f t="shared" si="35"/>
        <v>6.5243699714076726</v>
      </c>
      <c r="K76" s="55">
        <f t="shared" si="35"/>
        <v>7.8970497566606763</v>
      </c>
      <c r="L76" s="55">
        <f t="shared" si="35"/>
        <v>8.6547667449211119</v>
      </c>
      <c r="M76" s="55">
        <f t="shared" si="35"/>
        <v>8.7913764173488591</v>
      </c>
      <c r="N76" s="55">
        <f t="shared" si="35"/>
        <v>7.9562564387035417</v>
      </c>
      <c r="O76" s="55">
        <f t="shared" si="35"/>
        <v>7.9142587241609244</v>
      </c>
      <c r="P76" s="55">
        <f t="shared" si="35"/>
        <v>7.0994802847135912</v>
      </c>
      <c r="Q76" s="55">
        <f t="shared" si="35"/>
        <v>7.0488641842261988</v>
      </c>
      <c r="R76" s="55">
        <f t="shared" ref="R76:S76" si="39">+R30/(R30+R41+R19)*100</f>
        <v>6.1002494633636948</v>
      </c>
      <c r="S76" s="55">
        <f t="shared" si="39"/>
        <v>5.7140367185684404</v>
      </c>
    </row>
    <row r="77" spans="1:19" ht="15" customHeight="1" x14ac:dyDescent="0.25"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</row>
    <row r="78" spans="1:19" ht="15" customHeight="1" x14ac:dyDescent="0.25">
      <c r="A78" s="47" t="s">
        <v>36</v>
      </c>
      <c r="B78" s="53">
        <f t="shared" ref="B78:Q82" si="40">+B32/(B32+B21+B10)*100</f>
        <v>6.7023364349108094</v>
      </c>
      <c r="C78" s="53">
        <f t="shared" si="40"/>
        <v>6.2260771850967451</v>
      </c>
      <c r="D78" s="53">
        <f t="shared" si="40"/>
        <v>6.0030159439260729</v>
      </c>
      <c r="E78" s="53">
        <f t="shared" si="40"/>
        <v>6.1510687944108575</v>
      </c>
      <c r="F78" s="53">
        <f t="shared" si="40"/>
        <v>6.3493956031945702</v>
      </c>
      <c r="G78" s="53">
        <f t="shared" si="40"/>
        <v>6.5825804466572633</v>
      </c>
      <c r="H78" s="53">
        <f t="shared" si="40"/>
        <v>6.9242328139725196</v>
      </c>
      <c r="I78" s="53">
        <f t="shared" si="40"/>
        <v>6.6439922476736006</v>
      </c>
      <c r="J78" s="53">
        <f t="shared" si="40"/>
        <v>2.5378623709398456</v>
      </c>
      <c r="K78" s="53">
        <f t="shared" si="40"/>
        <v>3.5843096337435707</v>
      </c>
      <c r="L78" s="53">
        <f t="shared" si="40"/>
        <v>3.5195149709618576</v>
      </c>
      <c r="M78" s="53">
        <f t="shared" si="40"/>
        <v>3.5344768760981937</v>
      </c>
      <c r="N78" s="53">
        <f t="shared" si="40"/>
        <v>3.3572119440162882</v>
      </c>
      <c r="O78" s="53">
        <f t="shared" si="40"/>
        <v>2.4998930803877917</v>
      </c>
      <c r="P78" s="53">
        <f t="shared" si="40"/>
        <v>2.209077108307596</v>
      </c>
      <c r="Q78" s="53">
        <f t="shared" si="40"/>
        <v>2.22117655658244</v>
      </c>
      <c r="R78" s="53">
        <f t="shared" ref="R78:S78" si="41">+R32/(R32+R21+R10)*100</f>
        <v>2.4450994134957615</v>
      </c>
      <c r="S78" s="53">
        <f t="shared" si="41"/>
        <v>2.263275660738552</v>
      </c>
    </row>
    <row r="79" spans="1:19" ht="15" customHeight="1" x14ac:dyDescent="0.25">
      <c r="A79" s="49"/>
      <c r="B79" s="54">
        <f t="shared" si="40"/>
        <v>8.7703388759635175</v>
      </c>
      <c r="C79" s="54">
        <f t="shared" si="40"/>
        <v>8.2914374753599791</v>
      </c>
      <c r="D79" s="54">
        <f t="shared" si="40"/>
        <v>8.0329440965758447</v>
      </c>
      <c r="E79" s="54">
        <f t="shared" si="40"/>
        <v>8.2569223957525235</v>
      </c>
      <c r="F79" s="54">
        <f t="shared" si="40"/>
        <v>8.4317605354032334</v>
      </c>
      <c r="G79" s="54">
        <f t="shared" si="40"/>
        <v>8.5810266057511431</v>
      </c>
      <c r="H79" s="54">
        <f t="shared" si="40"/>
        <v>8.8327318320572861</v>
      </c>
      <c r="I79" s="54">
        <f t="shared" si="40"/>
        <v>8.6980205616081019</v>
      </c>
      <c r="J79" s="54">
        <f t="shared" si="40"/>
        <v>3.2328272014771455</v>
      </c>
      <c r="K79" s="54">
        <f t="shared" si="40"/>
        <v>4.887527488502946</v>
      </c>
      <c r="L79" s="54">
        <f t="shared" si="40"/>
        <v>4.7123055761295101</v>
      </c>
      <c r="M79" s="54">
        <f t="shared" si="40"/>
        <v>4.6810977966756857</v>
      </c>
      <c r="N79" s="54">
        <f t="shared" si="40"/>
        <v>4.4016100336451229</v>
      </c>
      <c r="O79" s="54">
        <f t="shared" si="40"/>
        <v>3.1914134612812028</v>
      </c>
      <c r="P79" s="54">
        <f t="shared" si="40"/>
        <v>2.8516232558348014</v>
      </c>
      <c r="Q79" s="54">
        <f t="shared" si="40"/>
        <v>2.7839261776350659</v>
      </c>
      <c r="R79" s="54">
        <f t="shared" ref="R79:S79" si="42">+R33/(R33+R22+R11)*100</f>
        <v>3.2355160893110129</v>
      </c>
      <c r="S79" s="54">
        <f t="shared" si="42"/>
        <v>3.0595149452185937</v>
      </c>
    </row>
    <row r="80" spans="1:19" ht="15" customHeight="1" x14ac:dyDescent="0.25">
      <c r="A80" s="49" t="s">
        <v>28</v>
      </c>
      <c r="B80" s="55">
        <f t="shared" si="40"/>
        <v>12.806816736614524</v>
      </c>
      <c r="C80" s="55">
        <f t="shared" si="40"/>
        <v>12.245075823601185</v>
      </c>
      <c r="D80" s="55">
        <f t="shared" si="40"/>
        <v>11.933875846789656</v>
      </c>
      <c r="E80" s="55">
        <f t="shared" si="40"/>
        <v>12.211671846267999</v>
      </c>
      <c r="F80" s="55">
        <f t="shared" si="40"/>
        <v>12.296054421768709</v>
      </c>
      <c r="G80" s="55">
        <f t="shared" si="40"/>
        <v>12.347659812960867</v>
      </c>
      <c r="H80" s="55">
        <f t="shared" si="40"/>
        <v>12.578683112719864</v>
      </c>
      <c r="I80" s="55">
        <f t="shared" si="40"/>
        <v>12.95611602623355</v>
      </c>
      <c r="J80" s="55">
        <f t="shared" si="40"/>
        <v>4.9267894917217179</v>
      </c>
      <c r="K80" s="55">
        <f t="shared" si="40"/>
        <v>7.1325131125795584</v>
      </c>
      <c r="L80" s="55">
        <f t="shared" si="40"/>
        <v>6.9665312912854134</v>
      </c>
      <c r="M80" s="55">
        <f t="shared" si="40"/>
        <v>7.1777410495706535</v>
      </c>
      <c r="N80" s="55">
        <f t="shared" si="40"/>
        <v>6.8151464658670298</v>
      </c>
      <c r="O80" s="55">
        <f t="shared" si="40"/>
        <v>4.8342700585079825</v>
      </c>
      <c r="P80" s="55">
        <f t="shared" si="40"/>
        <v>4.1150351094589013</v>
      </c>
      <c r="Q80" s="55">
        <f t="shared" si="40"/>
        <v>1.239674917864886</v>
      </c>
      <c r="R80" s="55">
        <f t="shared" ref="R80:S80" si="43">+R34/(R34+R23+R12)*100</f>
        <v>1.0627268014515292</v>
      </c>
      <c r="S80" s="55">
        <f t="shared" si="43"/>
        <v>0.81947388638336016</v>
      </c>
    </row>
    <row r="81" spans="1:19" ht="15" customHeight="1" x14ac:dyDescent="0.25">
      <c r="A81" s="49" t="s">
        <v>29</v>
      </c>
      <c r="B81" s="55">
        <f t="shared" si="40"/>
        <v>7.3913535536441826</v>
      </c>
      <c r="C81" s="55">
        <f t="shared" si="40"/>
        <v>6.8938895070278612</v>
      </c>
      <c r="D81" s="55">
        <f t="shared" si="40"/>
        <v>6.7278573516515641</v>
      </c>
      <c r="E81" s="55">
        <f t="shared" si="40"/>
        <v>6.7203840219441107</v>
      </c>
      <c r="F81" s="55">
        <f t="shared" si="40"/>
        <v>6.8352916344191943</v>
      </c>
      <c r="G81" s="55">
        <f t="shared" si="40"/>
        <v>7.1500527117254311</v>
      </c>
      <c r="H81" s="55">
        <f t="shared" si="40"/>
        <v>7.1979556102408786</v>
      </c>
      <c r="I81" s="55">
        <f t="shared" si="40"/>
        <v>6.799288782154898</v>
      </c>
      <c r="J81" s="55">
        <f t="shared" si="40"/>
        <v>2.6866808718321091</v>
      </c>
      <c r="K81" s="55">
        <f t="shared" si="40"/>
        <v>4.493814693259278</v>
      </c>
      <c r="L81" s="55">
        <f t="shared" si="40"/>
        <v>4.0566745093983503</v>
      </c>
      <c r="M81" s="55">
        <f t="shared" si="40"/>
        <v>3.803515568760389</v>
      </c>
      <c r="N81" s="55">
        <f t="shared" si="40"/>
        <v>3.6877233196251602</v>
      </c>
      <c r="O81" s="55">
        <f t="shared" si="40"/>
        <v>2.708794361117941</v>
      </c>
      <c r="P81" s="55">
        <f t="shared" si="40"/>
        <v>2.5470368161362034</v>
      </c>
      <c r="Q81" s="55">
        <f t="shared" si="40"/>
        <v>4.8952862607793559</v>
      </c>
      <c r="R81" s="55">
        <f t="shared" ref="R81:S81" si="44">+R35/(R35+R24+R13)*100</f>
        <v>6.0185940303376286</v>
      </c>
      <c r="S81" s="55">
        <f t="shared" si="44"/>
        <v>5.9073160319911615</v>
      </c>
    </row>
    <row r="82" spans="1:19" ht="15" customHeight="1" x14ac:dyDescent="0.25">
      <c r="A82" s="49" t="s">
        <v>30</v>
      </c>
      <c r="B82" s="55">
        <f t="shared" si="40"/>
        <v>5.7707006369426752</v>
      </c>
      <c r="C82" s="55">
        <f t="shared" si="40"/>
        <v>5.5178395882727109</v>
      </c>
      <c r="D82" s="55">
        <f t="shared" si="40"/>
        <v>5.0892526822049575</v>
      </c>
      <c r="E82" s="55">
        <f t="shared" si="40"/>
        <v>5.4713895156572709</v>
      </c>
      <c r="F82" s="55">
        <f t="shared" si="40"/>
        <v>5.8453758079190843</v>
      </c>
      <c r="G82" s="55">
        <f t="shared" si="40"/>
        <v>5.9581703387512928</v>
      </c>
      <c r="H82" s="55">
        <f t="shared" si="40"/>
        <v>6.2664340010517767</v>
      </c>
      <c r="I82" s="55">
        <f t="shared" si="40"/>
        <v>6.0234157130493315</v>
      </c>
      <c r="J82" s="55">
        <f t="shared" si="40"/>
        <v>2.0984881108951456</v>
      </c>
      <c r="K82" s="55">
        <f t="shared" si="40"/>
        <v>3.0362318840579707</v>
      </c>
      <c r="L82" s="55">
        <f t="shared" si="40"/>
        <v>2.9816127402070673</v>
      </c>
      <c r="M82" s="55">
        <f t="shared" si="40"/>
        <v>2.9187950918953076</v>
      </c>
      <c r="N82" s="55">
        <f t="shared" si="40"/>
        <v>2.5601679857858182</v>
      </c>
      <c r="O82" s="55">
        <f t="shared" si="40"/>
        <v>1.916564989101079</v>
      </c>
      <c r="P82" s="55">
        <f t="shared" si="40"/>
        <v>1.8021904616112558</v>
      </c>
      <c r="Q82" s="55">
        <f t="shared" si="40"/>
        <v>2.1372312888445939</v>
      </c>
      <c r="R82" s="55">
        <f t="shared" ref="R82:S82" si="45">+R36/(R36+R25+R14)*100</f>
        <v>2.385353521624487</v>
      </c>
      <c r="S82" s="55">
        <f t="shared" si="45"/>
        <v>2.1430081386745585</v>
      </c>
    </row>
    <row r="83" spans="1:19" ht="15" customHeight="1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</row>
    <row r="84" spans="1:19" ht="15" customHeight="1" x14ac:dyDescent="0.25">
      <c r="A84" s="49" t="s">
        <v>31</v>
      </c>
      <c r="B84" s="54">
        <f t="shared" ref="B84:Q87" si="46">+B38/(B38+B27+B16)*100</f>
        <v>4.4128720081962154</v>
      </c>
      <c r="C84" s="54">
        <f t="shared" si="46"/>
        <v>3.9922680517033431</v>
      </c>
      <c r="D84" s="54">
        <f t="shared" si="46"/>
        <v>3.815098255399183</v>
      </c>
      <c r="E84" s="54">
        <f t="shared" si="46"/>
        <v>3.8983750698307063</v>
      </c>
      <c r="F84" s="54">
        <f t="shared" si="46"/>
        <v>4.0916150676137422</v>
      </c>
      <c r="G84" s="54">
        <f t="shared" si="46"/>
        <v>4.4141171765646874</v>
      </c>
      <c r="H84" s="54">
        <f t="shared" si="46"/>
        <v>4.8146026236193142</v>
      </c>
      <c r="I84" s="54">
        <f t="shared" si="46"/>
        <v>4.3967481858587218</v>
      </c>
      <c r="J84" s="54">
        <f t="shared" si="46"/>
        <v>1.7983671729015913</v>
      </c>
      <c r="K84" s="54">
        <f t="shared" si="46"/>
        <v>2.2729614016870023</v>
      </c>
      <c r="L84" s="54">
        <f t="shared" si="46"/>
        <v>2.3535787718695831</v>
      </c>
      <c r="M84" s="54">
        <f t="shared" si="46"/>
        <v>2.4038420816357644</v>
      </c>
      <c r="N84" s="54">
        <f t="shared" si="46"/>
        <v>2.3067723789697481</v>
      </c>
      <c r="O84" s="54">
        <f t="shared" si="46"/>
        <v>1.7949918409461776</v>
      </c>
      <c r="P84" s="54">
        <f t="shared" si="46"/>
        <v>1.546229677992121</v>
      </c>
      <c r="Q84" s="54">
        <f t="shared" si="46"/>
        <v>1.6286278353271091</v>
      </c>
      <c r="R84" s="54">
        <f t="shared" ref="R84:S84" si="47">+R38/(R38+R27+R16)*100</f>
        <v>1.5980892924706773</v>
      </c>
      <c r="S84" s="54">
        <f t="shared" si="47"/>
        <v>1.4225882683263529</v>
      </c>
    </row>
    <row r="85" spans="1:19" ht="15" customHeight="1" x14ac:dyDescent="0.25">
      <c r="A85" s="49" t="s">
        <v>32</v>
      </c>
      <c r="B85" s="55">
        <f t="shared" si="46"/>
        <v>7.1350377448856248</v>
      </c>
      <c r="C85" s="55">
        <f t="shared" si="46"/>
        <v>6.5994615957385871</v>
      </c>
      <c r="D85" s="55">
        <f t="shared" si="46"/>
        <v>6.2941081814211168</v>
      </c>
      <c r="E85" s="55">
        <f t="shared" si="46"/>
        <v>6.6811259912096492</v>
      </c>
      <c r="F85" s="55">
        <f t="shared" si="46"/>
        <v>7.1442280011515216</v>
      </c>
      <c r="G85" s="55">
        <f t="shared" si="46"/>
        <v>7.5211591212810349</v>
      </c>
      <c r="H85" s="55">
        <f t="shared" si="46"/>
        <v>8.3425845005550698</v>
      </c>
      <c r="I85" s="55">
        <f t="shared" si="46"/>
        <v>7.5603647876010012</v>
      </c>
      <c r="J85" s="55">
        <f t="shared" si="46"/>
        <v>3.1929525029048396</v>
      </c>
      <c r="K85" s="55">
        <f t="shared" si="46"/>
        <v>3.8962090626192984</v>
      </c>
      <c r="L85" s="55">
        <f t="shared" si="46"/>
        <v>4.0804363949565756</v>
      </c>
      <c r="M85" s="55">
        <f t="shared" si="46"/>
        <v>4.129040533606978</v>
      </c>
      <c r="N85" s="55">
        <f t="shared" si="46"/>
        <v>4.047938537637803</v>
      </c>
      <c r="O85" s="55">
        <f t="shared" si="46"/>
        <v>3.0525840787832137</v>
      </c>
      <c r="P85" s="55">
        <f t="shared" si="46"/>
        <v>2.6723385689354275</v>
      </c>
      <c r="Q85" s="55">
        <f t="shared" si="46"/>
        <v>2.6567172444345997</v>
      </c>
      <c r="R85" s="55">
        <f t="shared" ref="R85:S85" si="48">+R39/(R39+R28+R17)*100</f>
        <v>2.5321882476593509</v>
      </c>
      <c r="S85" s="55">
        <f t="shared" si="48"/>
        <v>2.3243507286493528</v>
      </c>
    </row>
    <row r="86" spans="1:19" ht="15" customHeight="1" x14ac:dyDescent="0.25">
      <c r="A86" s="49" t="s">
        <v>33</v>
      </c>
      <c r="B86" s="55">
        <f t="shared" si="46"/>
        <v>5.2221525399199189</v>
      </c>
      <c r="C86" s="55">
        <f t="shared" si="46"/>
        <v>4.7176793601527995</v>
      </c>
      <c r="D86" s="55">
        <f t="shared" si="46"/>
        <v>4.6108818731407739</v>
      </c>
      <c r="E86" s="55">
        <f t="shared" si="46"/>
        <v>4.4303192506212961</v>
      </c>
      <c r="F86" s="55">
        <f t="shared" si="46"/>
        <v>4.6320230198985559</v>
      </c>
      <c r="G86" s="55">
        <f t="shared" si="46"/>
        <v>5.0513849960861545</v>
      </c>
      <c r="H86" s="55">
        <f t="shared" si="46"/>
        <v>5.1752590111049077</v>
      </c>
      <c r="I86" s="55">
        <f t="shared" si="46"/>
        <v>4.2177778897257001</v>
      </c>
      <c r="J86" s="55">
        <f t="shared" si="46"/>
        <v>1.6177208835341363</v>
      </c>
      <c r="K86" s="55">
        <f t="shared" si="46"/>
        <v>2.1036185238422602</v>
      </c>
      <c r="L86" s="55">
        <f t="shared" si="46"/>
        <v>2.1789046851336167</v>
      </c>
      <c r="M86" s="55">
        <f t="shared" si="46"/>
        <v>2.3347674038292197</v>
      </c>
      <c r="N86" s="55">
        <f t="shared" si="46"/>
        <v>2.1798438723967482</v>
      </c>
      <c r="O86" s="55">
        <f t="shared" si="46"/>
        <v>1.7063202653052798</v>
      </c>
      <c r="P86" s="55">
        <f t="shared" si="46"/>
        <v>1.4282544788951135</v>
      </c>
      <c r="Q86" s="55">
        <f t="shared" si="46"/>
        <v>1.6767622317109501</v>
      </c>
      <c r="R86" s="55">
        <f t="shared" ref="R86:S86" si="49">+R40/(R40+R29+R18)*100</f>
        <v>1.7368878503341265</v>
      </c>
      <c r="S86" s="55">
        <f t="shared" si="49"/>
        <v>1.4757761879998312</v>
      </c>
    </row>
    <row r="87" spans="1:19" ht="15" customHeight="1" thickBot="1" x14ac:dyDescent="0.3">
      <c r="A87" s="50" t="s">
        <v>34</v>
      </c>
      <c r="B87" s="57">
        <f t="shared" si="46"/>
        <v>0.19053141697386405</v>
      </c>
      <c r="C87" s="57">
        <f t="shared" si="46"/>
        <v>0.15694411193573271</v>
      </c>
      <c r="D87" s="57">
        <f t="shared" si="46"/>
        <v>0.12052296486493569</v>
      </c>
      <c r="E87" s="57">
        <f t="shared" si="46"/>
        <v>0.13125254301802097</v>
      </c>
      <c r="F87" s="57">
        <f t="shared" si="46"/>
        <v>0.16302704408303861</v>
      </c>
      <c r="G87" s="57">
        <f t="shared" si="46"/>
        <v>0.23697309891972043</v>
      </c>
      <c r="H87" s="57">
        <f t="shared" si="46"/>
        <v>0.26902222900170569</v>
      </c>
      <c r="I87" s="57">
        <f t="shared" si="46"/>
        <v>0.97961273631304491</v>
      </c>
      <c r="J87" s="57">
        <f t="shared" si="46"/>
        <v>0.42556021012035378</v>
      </c>
      <c r="K87" s="57">
        <f t="shared" si="46"/>
        <v>0.60998806259920502</v>
      </c>
      <c r="L87" s="57">
        <f t="shared" si="46"/>
        <v>0.64789434338400209</v>
      </c>
      <c r="M87" s="57">
        <f t="shared" si="46"/>
        <v>0.76397010220165762</v>
      </c>
      <c r="N87" s="57">
        <f t="shared" si="46"/>
        <v>0.68283276540666193</v>
      </c>
      <c r="O87" s="57">
        <f t="shared" si="46"/>
        <v>0.56818181818181823</v>
      </c>
      <c r="P87" s="57">
        <f t="shared" si="46"/>
        <v>0.49994350920799913</v>
      </c>
      <c r="Q87" s="57">
        <f t="shared" si="46"/>
        <v>0.52749496610986646</v>
      </c>
      <c r="R87" s="57">
        <f t="shared" ref="R87:S87" si="50">+R41/(R41+R30+R19)*100</f>
        <v>0.47717120148517728</v>
      </c>
      <c r="S87" s="57">
        <f t="shared" si="50"/>
        <v>0.40233557982802692</v>
      </c>
    </row>
    <row r="88" spans="1:19" ht="15" customHeight="1" x14ac:dyDescent="0.25">
      <c r="A88" s="305" t="s">
        <v>244</v>
      </c>
      <c r="B88" s="305"/>
      <c r="C88" s="305"/>
      <c r="D88" s="305"/>
      <c r="E88" s="305"/>
      <c r="F88" s="305"/>
      <c r="G88" s="305"/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67"/>
    </row>
    <row r="89" spans="1:19" ht="15" customHeight="1" x14ac:dyDescent="0.25">
      <c r="A89" s="306" t="s">
        <v>242</v>
      </c>
      <c r="B89" s="306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273"/>
    </row>
  </sheetData>
  <mergeCells count="5">
    <mergeCell ref="A89:R89"/>
    <mergeCell ref="U45:V46"/>
    <mergeCell ref="A42:R42"/>
    <mergeCell ref="A88:R88"/>
    <mergeCell ref="T3:U4"/>
  </mergeCells>
  <hyperlinks>
    <hyperlink ref="T3" r:id="rId1" location="INDICE!A1"/>
    <hyperlink ref="T3:U4" location="INDICE!A1" display="INDICE"/>
    <hyperlink ref="U45" r:id="rId2" location="INDICE!A1"/>
    <hyperlink ref="U45:V46" location="INDICE!A1" display="INDICE"/>
  </hyperlinks>
  <printOptions horizontalCentered="1"/>
  <pageMargins left="0.78740157480314965" right="0.78740157480314965" top="0.39370078740157483" bottom="0.98425196850393704" header="0" footer="0"/>
  <pageSetup scale="70" fitToHeight="2" orientation="landscape" r:id="rId3"/>
  <headerFooter alignWithMargins="0"/>
  <rowBreaks count="1" manualBreakCount="1">
    <brk id="4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2" transitionEvaluation="1"/>
  <dimension ref="A1:V57"/>
  <sheetViews>
    <sheetView topLeftCell="A22" zoomScaleNormal="100" zoomScaleSheetLayoutView="100" workbookViewId="0">
      <selection activeCell="U30" sqref="U30:V31"/>
    </sheetView>
  </sheetViews>
  <sheetFormatPr baseColWidth="10" defaultColWidth="11" defaultRowHeight="15" customHeight="1" x14ac:dyDescent="0.2"/>
  <cols>
    <col min="1" max="1" width="22.28515625" style="29" customWidth="1"/>
    <col min="2" max="19" width="8.7109375" style="29" customWidth="1"/>
    <col min="20" max="24" width="11.42578125" style="29" customWidth="1"/>
    <col min="25" max="257" width="11" style="29"/>
    <col min="258" max="258" width="17.140625" style="29" customWidth="1"/>
    <col min="259" max="261" width="7.85546875" style="29" customWidth="1"/>
    <col min="262" max="274" width="7" style="29" customWidth="1"/>
    <col min="275" max="513" width="11" style="29"/>
    <col min="514" max="514" width="17.140625" style="29" customWidth="1"/>
    <col min="515" max="517" width="7.85546875" style="29" customWidth="1"/>
    <col min="518" max="530" width="7" style="29" customWidth="1"/>
    <col min="531" max="769" width="11" style="29"/>
    <col min="770" max="770" width="17.140625" style="29" customWidth="1"/>
    <col min="771" max="773" width="7.85546875" style="29" customWidth="1"/>
    <col min="774" max="786" width="7" style="29" customWidth="1"/>
    <col min="787" max="1025" width="11" style="29"/>
    <col min="1026" max="1026" width="17.140625" style="29" customWidth="1"/>
    <col min="1027" max="1029" width="7.85546875" style="29" customWidth="1"/>
    <col min="1030" max="1042" width="7" style="29" customWidth="1"/>
    <col min="1043" max="1281" width="11" style="29"/>
    <col min="1282" max="1282" width="17.140625" style="29" customWidth="1"/>
    <col min="1283" max="1285" width="7.85546875" style="29" customWidth="1"/>
    <col min="1286" max="1298" width="7" style="29" customWidth="1"/>
    <col min="1299" max="1537" width="11" style="29"/>
    <col min="1538" max="1538" width="17.140625" style="29" customWidth="1"/>
    <col min="1539" max="1541" width="7.85546875" style="29" customWidth="1"/>
    <col min="1542" max="1554" width="7" style="29" customWidth="1"/>
    <col min="1555" max="1793" width="11" style="29"/>
    <col min="1794" max="1794" width="17.140625" style="29" customWidth="1"/>
    <col min="1795" max="1797" width="7.85546875" style="29" customWidth="1"/>
    <col min="1798" max="1810" width="7" style="29" customWidth="1"/>
    <col min="1811" max="2049" width="11" style="29"/>
    <col min="2050" max="2050" width="17.140625" style="29" customWidth="1"/>
    <col min="2051" max="2053" width="7.85546875" style="29" customWidth="1"/>
    <col min="2054" max="2066" width="7" style="29" customWidth="1"/>
    <col min="2067" max="2305" width="11" style="29"/>
    <col min="2306" max="2306" width="17.140625" style="29" customWidth="1"/>
    <col min="2307" max="2309" width="7.85546875" style="29" customWidth="1"/>
    <col min="2310" max="2322" width="7" style="29" customWidth="1"/>
    <col min="2323" max="2561" width="11" style="29"/>
    <col min="2562" max="2562" width="17.140625" style="29" customWidth="1"/>
    <col min="2563" max="2565" width="7.85546875" style="29" customWidth="1"/>
    <col min="2566" max="2578" width="7" style="29" customWidth="1"/>
    <col min="2579" max="2817" width="11" style="29"/>
    <col min="2818" max="2818" width="17.140625" style="29" customWidth="1"/>
    <col min="2819" max="2821" width="7.85546875" style="29" customWidth="1"/>
    <col min="2822" max="2834" width="7" style="29" customWidth="1"/>
    <col min="2835" max="3073" width="11" style="29"/>
    <col min="3074" max="3074" width="17.140625" style="29" customWidth="1"/>
    <col min="3075" max="3077" width="7.85546875" style="29" customWidth="1"/>
    <col min="3078" max="3090" width="7" style="29" customWidth="1"/>
    <col min="3091" max="3329" width="11" style="29"/>
    <col min="3330" max="3330" width="17.140625" style="29" customWidth="1"/>
    <col min="3331" max="3333" width="7.85546875" style="29" customWidth="1"/>
    <col min="3334" max="3346" width="7" style="29" customWidth="1"/>
    <col min="3347" max="3585" width="11" style="29"/>
    <col min="3586" max="3586" width="17.140625" style="29" customWidth="1"/>
    <col min="3587" max="3589" width="7.85546875" style="29" customWidth="1"/>
    <col min="3590" max="3602" width="7" style="29" customWidth="1"/>
    <col min="3603" max="3841" width="11" style="29"/>
    <col min="3842" max="3842" width="17.140625" style="29" customWidth="1"/>
    <col min="3843" max="3845" width="7.85546875" style="29" customWidth="1"/>
    <col min="3846" max="3858" width="7" style="29" customWidth="1"/>
    <col min="3859" max="4097" width="11" style="29"/>
    <col min="4098" max="4098" width="17.140625" style="29" customWidth="1"/>
    <col min="4099" max="4101" width="7.85546875" style="29" customWidth="1"/>
    <col min="4102" max="4114" width="7" style="29" customWidth="1"/>
    <col min="4115" max="4353" width="11" style="29"/>
    <col min="4354" max="4354" width="17.140625" style="29" customWidth="1"/>
    <col min="4355" max="4357" width="7.85546875" style="29" customWidth="1"/>
    <col min="4358" max="4370" width="7" style="29" customWidth="1"/>
    <col min="4371" max="4609" width="11" style="29"/>
    <col min="4610" max="4610" width="17.140625" style="29" customWidth="1"/>
    <col min="4611" max="4613" width="7.85546875" style="29" customWidth="1"/>
    <col min="4614" max="4626" width="7" style="29" customWidth="1"/>
    <col min="4627" max="4865" width="11" style="29"/>
    <col min="4866" max="4866" width="17.140625" style="29" customWidth="1"/>
    <col min="4867" max="4869" width="7.85546875" style="29" customWidth="1"/>
    <col min="4870" max="4882" width="7" style="29" customWidth="1"/>
    <col min="4883" max="5121" width="11" style="29"/>
    <col min="5122" max="5122" width="17.140625" style="29" customWidth="1"/>
    <col min="5123" max="5125" width="7.85546875" style="29" customWidth="1"/>
    <col min="5126" max="5138" width="7" style="29" customWidth="1"/>
    <col min="5139" max="5377" width="11" style="29"/>
    <col min="5378" max="5378" width="17.140625" style="29" customWidth="1"/>
    <col min="5379" max="5381" width="7.85546875" style="29" customWidth="1"/>
    <col min="5382" max="5394" width="7" style="29" customWidth="1"/>
    <col min="5395" max="5633" width="11" style="29"/>
    <col min="5634" max="5634" width="17.140625" style="29" customWidth="1"/>
    <col min="5635" max="5637" width="7.85546875" style="29" customWidth="1"/>
    <col min="5638" max="5650" width="7" style="29" customWidth="1"/>
    <col min="5651" max="5889" width="11" style="29"/>
    <col min="5890" max="5890" width="17.140625" style="29" customWidth="1"/>
    <col min="5891" max="5893" width="7.85546875" style="29" customWidth="1"/>
    <col min="5894" max="5906" width="7" style="29" customWidth="1"/>
    <col min="5907" max="6145" width="11" style="29"/>
    <col min="6146" max="6146" width="17.140625" style="29" customWidth="1"/>
    <col min="6147" max="6149" width="7.85546875" style="29" customWidth="1"/>
    <col min="6150" max="6162" width="7" style="29" customWidth="1"/>
    <col min="6163" max="6401" width="11" style="29"/>
    <col min="6402" max="6402" width="17.140625" style="29" customWidth="1"/>
    <col min="6403" max="6405" width="7.85546875" style="29" customWidth="1"/>
    <col min="6406" max="6418" width="7" style="29" customWidth="1"/>
    <col min="6419" max="6657" width="11" style="29"/>
    <col min="6658" max="6658" width="17.140625" style="29" customWidth="1"/>
    <col min="6659" max="6661" width="7.85546875" style="29" customWidth="1"/>
    <col min="6662" max="6674" width="7" style="29" customWidth="1"/>
    <col min="6675" max="6913" width="11" style="29"/>
    <col min="6914" max="6914" width="17.140625" style="29" customWidth="1"/>
    <col min="6915" max="6917" width="7.85546875" style="29" customWidth="1"/>
    <col min="6918" max="6930" width="7" style="29" customWidth="1"/>
    <col min="6931" max="7169" width="11" style="29"/>
    <col min="7170" max="7170" width="17.140625" style="29" customWidth="1"/>
    <col min="7171" max="7173" width="7.85546875" style="29" customWidth="1"/>
    <col min="7174" max="7186" width="7" style="29" customWidth="1"/>
    <col min="7187" max="7425" width="11" style="29"/>
    <col min="7426" max="7426" width="17.140625" style="29" customWidth="1"/>
    <col min="7427" max="7429" width="7.85546875" style="29" customWidth="1"/>
    <col min="7430" max="7442" width="7" style="29" customWidth="1"/>
    <col min="7443" max="7681" width="11" style="29"/>
    <col min="7682" max="7682" width="17.140625" style="29" customWidth="1"/>
    <col min="7683" max="7685" width="7.85546875" style="29" customWidth="1"/>
    <col min="7686" max="7698" width="7" style="29" customWidth="1"/>
    <col min="7699" max="7937" width="11" style="29"/>
    <col min="7938" max="7938" width="17.140625" style="29" customWidth="1"/>
    <col min="7939" max="7941" width="7.85546875" style="29" customWidth="1"/>
    <col min="7942" max="7954" width="7" style="29" customWidth="1"/>
    <col min="7955" max="8193" width="11" style="29"/>
    <col min="8194" max="8194" width="17.140625" style="29" customWidth="1"/>
    <col min="8195" max="8197" width="7.85546875" style="29" customWidth="1"/>
    <col min="8198" max="8210" width="7" style="29" customWidth="1"/>
    <col min="8211" max="8449" width="11" style="29"/>
    <col min="8450" max="8450" width="17.140625" style="29" customWidth="1"/>
    <col min="8451" max="8453" width="7.85546875" style="29" customWidth="1"/>
    <col min="8454" max="8466" width="7" style="29" customWidth="1"/>
    <col min="8467" max="8705" width="11" style="29"/>
    <col min="8706" max="8706" width="17.140625" style="29" customWidth="1"/>
    <col min="8707" max="8709" width="7.85546875" style="29" customWidth="1"/>
    <col min="8710" max="8722" width="7" style="29" customWidth="1"/>
    <col min="8723" max="8961" width="11" style="29"/>
    <col min="8962" max="8962" width="17.140625" style="29" customWidth="1"/>
    <col min="8963" max="8965" width="7.85546875" style="29" customWidth="1"/>
    <col min="8966" max="8978" width="7" style="29" customWidth="1"/>
    <col min="8979" max="9217" width="11" style="29"/>
    <col min="9218" max="9218" width="17.140625" style="29" customWidth="1"/>
    <col min="9219" max="9221" width="7.85546875" style="29" customWidth="1"/>
    <col min="9222" max="9234" width="7" style="29" customWidth="1"/>
    <col min="9235" max="9473" width="11" style="29"/>
    <col min="9474" max="9474" width="17.140625" style="29" customWidth="1"/>
    <col min="9475" max="9477" width="7.85546875" style="29" customWidth="1"/>
    <col min="9478" max="9490" width="7" style="29" customWidth="1"/>
    <col min="9491" max="9729" width="11" style="29"/>
    <col min="9730" max="9730" width="17.140625" style="29" customWidth="1"/>
    <col min="9731" max="9733" width="7.85546875" style="29" customWidth="1"/>
    <col min="9734" max="9746" width="7" style="29" customWidth="1"/>
    <col min="9747" max="9985" width="11" style="29"/>
    <col min="9986" max="9986" width="17.140625" style="29" customWidth="1"/>
    <col min="9987" max="9989" width="7.85546875" style="29" customWidth="1"/>
    <col min="9990" max="10002" width="7" style="29" customWidth="1"/>
    <col min="10003" max="10241" width="11" style="29"/>
    <col min="10242" max="10242" width="17.140625" style="29" customWidth="1"/>
    <col min="10243" max="10245" width="7.85546875" style="29" customWidth="1"/>
    <col min="10246" max="10258" width="7" style="29" customWidth="1"/>
    <col min="10259" max="10497" width="11" style="29"/>
    <col min="10498" max="10498" width="17.140625" style="29" customWidth="1"/>
    <col min="10499" max="10501" width="7.85546875" style="29" customWidth="1"/>
    <col min="10502" max="10514" width="7" style="29" customWidth="1"/>
    <col min="10515" max="10753" width="11" style="29"/>
    <col min="10754" max="10754" width="17.140625" style="29" customWidth="1"/>
    <col min="10755" max="10757" width="7.85546875" style="29" customWidth="1"/>
    <col min="10758" max="10770" width="7" style="29" customWidth="1"/>
    <col min="10771" max="11009" width="11" style="29"/>
    <col min="11010" max="11010" width="17.140625" style="29" customWidth="1"/>
    <col min="11011" max="11013" width="7.85546875" style="29" customWidth="1"/>
    <col min="11014" max="11026" width="7" style="29" customWidth="1"/>
    <col min="11027" max="11265" width="11" style="29"/>
    <col min="11266" max="11266" width="17.140625" style="29" customWidth="1"/>
    <col min="11267" max="11269" width="7.85546875" style="29" customWidth="1"/>
    <col min="11270" max="11282" width="7" style="29" customWidth="1"/>
    <col min="11283" max="11521" width="11" style="29"/>
    <col min="11522" max="11522" width="17.140625" style="29" customWidth="1"/>
    <col min="11523" max="11525" width="7.85546875" style="29" customWidth="1"/>
    <col min="11526" max="11538" width="7" style="29" customWidth="1"/>
    <col min="11539" max="11777" width="11" style="29"/>
    <col min="11778" max="11778" width="17.140625" style="29" customWidth="1"/>
    <col min="11779" max="11781" width="7.85546875" style="29" customWidth="1"/>
    <col min="11782" max="11794" width="7" style="29" customWidth="1"/>
    <col min="11795" max="12033" width="11" style="29"/>
    <col min="12034" max="12034" width="17.140625" style="29" customWidth="1"/>
    <col min="12035" max="12037" width="7.85546875" style="29" customWidth="1"/>
    <col min="12038" max="12050" width="7" style="29" customWidth="1"/>
    <col min="12051" max="12289" width="11" style="29"/>
    <col min="12290" max="12290" width="17.140625" style="29" customWidth="1"/>
    <col min="12291" max="12293" width="7.85546875" style="29" customWidth="1"/>
    <col min="12294" max="12306" width="7" style="29" customWidth="1"/>
    <col min="12307" max="12545" width="11" style="29"/>
    <col min="12546" max="12546" width="17.140625" style="29" customWidth="1"/>
    <col min="12547" max="12549" width="7.85546875" style="29" customWidth="1"/>
    <col min="12550" max="12562" width="7" style="29" customWidth="1"/>
    <col min="12563" max="12801" width="11" style="29"/>
    <col min="12802" max="12802" width="17.140625" style="29" customWidth="1"/>
    <col min="12803" max="12805" width="7.85546875" style="29" customWidth="1"/>
    <col min="12806" max="12818" width="7" style="29" customWidth="1"/>
    <col min="12819" max="13057" width="11" style="29"/>
    <col min="13058" max="13058" width="17.140625" style="29" customWidth="1"/>
    <col min="13059" max="13061" width="7.85546875" style="29" customWidth="1"/>
    <col min="13062" max="13074" width="7" style="29" customWidth="1"/>
    <col min="13075" max="13313" width="11" style="29"/>
    <col min="13314" max="13314" width="17.140625" style="29" customWidth="1"/>
    <col min="13315" max="13317" width="7.85546875" style="29" customWidth="1"/>
    <col min="13318" max="13330" width="7" style="29" customWidth="1"/>
    <col min="13331" max="13569" width="11" style="29"/>
    <col min="13570" max="13570" width="17.140625" style="29" customWidth="1"/>
    <col min="13571" max="13573" width="7.85546875" style="29" customWidth="1"/>
    <col min="13574" max="13586" width="7" style="29" customWidth="1"/>
    <col min="13587" max="13825" width="11" style="29"/>
    <col min="13826" max="13826" width="17.140625" style="29" customWidth="1"/>
    <col min="13827" max="13829" width="7.85546875" style="29" customWidth="1"/>
    <col min="13830" max="13842" width="7" style="29" customWidth="1"/>
    <col min="13843" max="14081" width="11" style="29"/>
    <col min="14082" max="14082" width="17.140625" style="29" customWidth="1"/>
    <col min="14083" max="14085" width="7.85546875" style="29" customWidth="1"/>
    <col min="14086" max="14098" width="7" style="29" customWidth="1"/>
    <col min="14099" max="14337" width="11" style="29"/>
    <col min="14338" max="14338" width="17.140625" style="29" customWidth="1"/>
    <col min="14339" max="14341" width="7.85546875" style="29" customWidth="1"/>
    <col min="14342" max="14354" width="7" style="29" customWidth="1"/>
    <col min="14355" max="14593" width="11" style="29"/>
    <col min="14594" max="14594" width="17.140625" style="29" customWidth="1"/>
    <col min="14595" max="14597" width="7.85546875" style="29" customWidth="1"/>
    <col min="14598" max="14610" width="7" style="29" customWidth="1"/>
    <col min="14611" max="14849" width="11" style="29"/>
    <col min="14850" max="14850" width="17.140625" style="29" customWidth="1"/>
    <col min="14851" max="14853" width="7.85546875" style="29" customWidth="1"/>
    <col min="14854" max="14866" width="7" style="29" customWidth="1"/>
    <col min="14867" max="15105" width="11" style="29"/>
    <col min="15106" max="15106" width="17.140625" style="29" customWidth="1"/>
    <col min="15107" max="15109" width="7.85546875" style="29" customWidth="1"/>
    <col min="15110" max="15122" width="7" style="29" customWidth="1"/>
    <col min="15123" max="15361" width="11" style="29"/>
    <col min="15362" max="15362" width="17.140625" style="29" customWidth="1"/>
    <col min="15363" max="15365" width="7.85546875" style="29" customWidth="1"/>
    <col min="15366" max="15378" width="7" style="29" customWidth="1"/>
    <col min="15379" max="15617" width="11" style="29"/>
    <col min="15618" max="15618" width="17.140625" style="29" customWidth="1"/>
    <col min="15619" max="15621" width="7.85546875" style="29" customWidth="1"/>
    <col min="15622" max="15634" width="7" style="29" customWidth="1"/>
    <col min="15635" max="15873" width="11" style="29"/>
    <col min="15874" max="15874" width="17.140625" style="29" customWidth="1"/>
    <col min="15875" max="15877" width="7.85546875" style="29" customWidth="1"/>
    <col min="15878" max="15890" width="7" style="29" customWidth="1"/>
    <col min="15891" max="16129" width="11" style="29"/>
    <col min="16130" max="16130" width="17.140625" style="29" customWidth="1"/>
    <col min="16131" max="16133" width="7.85546875" style="29" customWidth="1"/>
    <col min="16134" max="16146" width="7" style="29" customWidth="1"/>
    <col min="16147" max="16384" width="11" style="29"/>
  </cols>
  <sheetData>
    <row r="1" spans="1:22" ht="15" customHeight="1" x14ac:dyDescent="0.2">
      <c r="A1" s="310" t="s">
        <v>458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268"/>
    </row>
    <row r="2" spans="1:22" ht="15" customHeight="1" x14ac:dyDescent="0.25">
      <c r="A2" s="310" t="s">
        <v>38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268"/>
      <c r="U2"/>
      <c r="V2"/>
    </row>
    <row r="3" spans="1:22" ht="15" customHeight="1" x14ac:dyDescent="0.2">
      <c r="A3" s="310" t="s">
        <v>250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268"/>
      <c r="U3" s="308" t="s">
        <v>356</v>
      </c>
      <c r="V3" s="308"/>
    </row>
    <row r="4" spans="1:22" ht="15" customHeight="1" x14ac:dyDescent="0.2">
      <c r="A4" s="310" t="s">
        <v>515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268"/>
      <c r="T4" s="30"/>
      <c r="U4" s="308"/>
      <c r="V4" s="308"/>
    </row>
    <row r="5" spans="1:22" ht="15" customHeight="1" x14ac:dyDescent="0.2">
      <c r="A5" s="226"/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68"/>
      <c r="T5" s="30"/>
      <c r="U5" s="275"/>
      <c r="V5" s="20"/>
    </row>
    <row r="6" spans="1:22" s="30" customFormat="1" ht="15" customHeight="1" thickBot="1" x14ac:dyDescent="0.25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29"/>
      <c r="U6" s="29"/>
      <c r="V6" s="29"/>
    </row>
    <row r="7" spans="1:22" s="30" customFormat="1" ht="15" customHeight="1" thickBot="1" x14ac:dyDescent="0.25">
      <c r="A7" s="31" t="s">
        <v>39</v>
      </c>
      <c r="B7" s="32">
        <v>2000</v>
      </c>
      <c r="C7" s="32">
        <v>2001</v>
      </c>
      <c r="D7" s="32">
        <v>2002</v>
      </c>
      <c r="E7" s="32">
        <v>2003</v>
      </c>
      <c r="F7" s="32">
        <v>2004</v>
      </c>
      <c r="G7" s="32">
        <v>2005</v>
      </c>
      <c r="H7" s="32">
        <v>2006</v>
      </c>
      <c r="I7" s="32">
        <v>2007</v>
      </c>
      <c r="J7" s="32">
        <v>2008</v>
      </c>
      <c r="K7" s="32">
        <v>2009</v>
      </c>
      <c r="L7" s="32">
        <v>2010</v>
      </c>
      <c r="M7" s="32">
        <v>2011</v>
      </c>
      <c r="N7" s="32">
        <v>2012</v>
      </c>
      <c r="O7" s="32">
        <v>2013</v>
      </c>
      <c r="P7" s="32">
        <v>2014</v>
      </c>
      <c r="Q7" s="32">
        <v>2015</v>
      </c>
      <c r="R7" s="32">
        <v>2016</v>
      </c>
      <c r="S7" s="32">
        <v>2017</v>
      </c>
      <c r="T7" s="29"/>
      <c r="U7" s="29"/>
      <c r="V7" s="29"/>
    </row>
    <row r="8" spans="1:22" ht="15" customHeight="1" x14ac:dyDescent="0.2">
      <c r="A8" s="60"/>
    </row>
    <row r="9" spans="1:22" ht="15" customHeight="1" x14ac:dyDescent="0.25">
      <c r="A9" s="33" t="s">
        <v>26</v>
      </c>
      <c r="B9" s="61">
        <f>+B10+B11+B12+B13</f>
        <v>843</v>
      </c>
      <c r="C9" s="61">
        <f>+C10+C11+C12+C13</f>
        <v>645</v>
      </c>
      <c r="D9" s="61">
        <f t="shared" ref="D9:P9" si="0">+D10+D11+D12+D13</f>
        <v>808</v>
      </c>
      <c r="E9" s="61">
        <f t="shared" si="0"/>
        <v>590</v>
      </c>
      <c r="F9" s="61">
        <f t="shared" si="0"/>
        <v>565</v>
      </c>
      <c r="G9" s="61">
        <f t="shared" si="0"/>
        <v>324</v>
      </c>
      <c r="H9" s="61">
        <f t="shared" si="0"/>
        <v>303</v>
      </c>
      <c r="I9" s="61">
        <f t="shared" si="0"/>
        <v>237</v>
      </c>
      <c r="J9" s="61">
        <f t="shared" si="0"/>
        <v>291</v>
      </c>
      <c r="K9" s="61">
        <f t="shared" si="0"/>
        <v>289</v>
      </c>
      <c r="L9" s="61">
        <f t="shared" si="0"/>
        <v>329</v>
      </c>
      <c r="M9" s="61">
        <f t="shared" si="0"/>
        <v>250</v>
      </c>
      <c r="N9" s="61">
        <f t="shared" si="0"/>
        <v>237</v>
      </c>
      <c r="O9" s="61">
        <f t="shared" si="0"/>
        <v>181</v>
      </c>
      <c r="P9" s="61">
        <f t="shared" si="0"/>
        <v>170</v>
      </c>
      <c r="Q9" s="61">
        <f>+Q10+Q11+Q12+Q13</f>
        <v>184</v>
      </c>
      <c r="R9" s="61">
        <f>+R10+R11+R12+R13</f>
        <v>166</v>
      </c>
      <c r="S9" s="61">
        <f>+S10+S11+S12+S13</f>
        <v>205</v>
      </c>
    </row>
    <row r="10" spans="1:22" ht="15" customHeight="1" x14ac:dyDescent="0.2">
      <c r="A10" s="38" t="s">
        <v>40</v>
      </c>
      <c r="B10" s="29">
        <v>118</v>
      </c>
      <c r="C10" s="29">
        <v>96</v>
      </c>
      <c r="D10" s="29">
        <v>136</v>
      </c>
      <c r="E10" s="29">
        <v>89</v>
      </c>
      <c r="F10" s="29">
        <v>85</v>
      </c>
      <c r="G10" s="29">
        <v>42</v>
      </c>
      <c r="H10" s="29">
        <v>45</v>
      </c>
      <c r="I10" s="29">
        <v>30</v>
      </c>
      <c r="J10" s="29">
        <v>46</v>
      </c>
      <c r="K10" s="29">
        <v>42</v>
      </c>
      <c r="L10" s="29">
        <v>42</v>
      </c>
      <c r="M10" s="29">
        <v>34</v>
      </c>
      <c r="N10" s="29">
        <v>36</v>
      </c>
      <c r="O10" s="29">
        <v>42</v>
      </c>
      <c r="P10" s="29">
        <v>37</v>
      </c>
      <c r="Q10" s="29">
        <v>32</v>
      </c>
      <c r="R10" s="29">
        <v>36</v>
      </c>
      <c r="S10" s="29">
        <v>29</v>
      </c>
    </row>
    <row r="11" spans="1:22" ht="15" customHeight="1" x14ac:dyDescent="0.2">
      <c r="A11" s="38" t="s">
        <v>41</v>
      </c>
      <c r="B11" s="29">
        <v>101</v>
      </c>
      <c r="C11" s="29">
        <v>85</v>
      </c>
      <c r="D11" s="29">
        <v>178</v>
      </c>
      <c r="E11" s="29">
        <v>112</v>
      </c>
      <c r="F11" s="29">
        <v>87</v>
      </c>
      <c r="G11" s="29">
        <v>58</v>
      </c>
      <c r="H11" s="29">
        <v>48</v>
      </c>
      <c r="I11" s="29">
        <v>37</v>
      </c>
      <c r="J11" s="29">
        <v>51</v>
      </c>
      <c r="K11" s="29">
        <v>50</v>
      </c>
      <c r="L11" s="29">
        <v>41</v>
      </c>
      <c r="M11" s="29">
        <v>48</v>
      </c>
      <c r="N11" s="29">
        <v>31</v>
      </c>
      <c r="O11" s="29">
        <v>47</v>
      </c>
      <c r="P11" s="29">
        <v>23</v>
      </c>
      <c r="Q11" s="29">
        <v>33</v>
      </c>
      <c r="R11" s="29">
        <v>36</v>
      </c>
      <c r="S11" s="29">
        <v>47</v>
      </c>
    </row>
    <row r="12" spans="1:22" ht="15" customHeight="1" x14ac:dyDescent="0.2">
      <c r="A12" s="38" t="s">
        <v>42</v>
      </c>
      <c r="B12" s="29">
        <v>181</v>
      </c>
      <c r="C12" s="29">
        <v>173</v>
      </c>
      <c r="D12" s="29">
        <v>199</v>
      </c>
      <c r="E12" s="29">
        <v>152</v>
      </c>
      <c r="F12" s="29">
        <v>170</v>
      </c>
      <c r="G12" s="29">
        <v>78</v>
      </c>
      <c r="H12" s="29">
        <v>76</v>
      </c>
      <c r="I12" s="29">
        <v>68</v>
      </c>
      <c r="J12" s="29">
        <v>58</v>
      </c>
      <c r="K12" s="29">
        <v>67</v>
      </c>
      <c r="L12" s="29">
        <v>88</v>
      </c>
      <c r="M12" s="29">
        <v>50</v>
      </c>
      <c r="N12" s="29">
        <v>70</v>
      </c>
      <c r="O12" s="29">
        <v>38</v>
      </c>
      <c r="P12" s="29">
        <v>43</v>
      </c>
      <c r="Q12" s="29">
        <v>42</v>
      </c>
      <c r="R12" s="29">
        <v>36</v>
      </c>
      <c r="S12" s="29">
        <v>55</v>
      </c>
    </row>
    <row r="13" spans="1:22" ht="15" customHeight="1" x14ac:dyDescent="0.2">
      <c r="A13" s="38" t="s">
        <v>43</v>
      </c>
      <c r="B13" s="29">
        <v>443</v>
      </c>
      <c r="C13" s="29">
        <v>291</v>
      </c>
      <c r="D13" s="29">
        <v>295</v>
      </c>
      <c r="E13" s="29">
        <v>237</v>
      </c>
      <c r="F13" s="29">
        <v>223</v>
      </c>
      <c r="G13" s="29">
        <v>146</v>
      </c>
      <c r="H13" s="29">
        <v>134</v>
      </c>
      <c r="I13" s="29">
        <v>102</v>
      </c>
      <c r="J13" s="29">
        <v>136</v>
      </c>
      <c r="K13" s="29">
        <v>130</v>
      </c>
      <c r="L13" s="29">
        <v>158</v>
      </c>
      <c r="M13" s="29">
        <v>118</v>
      </c>
      <c r="N13" s="29">
        <v>100</v>
      </c>
      <c r="O13" s="29">
        <v>54</v>
      </c>
      <c r="P13" s="29">
        <v>67</v>
      </c>
      <c r="Q13" s="29">
        <v>77</v>
      </c>
      <c r="R13" s="29">
        <v>58</v>
      </c>
      <c r="S13" s="29">
        <v>74</v>
      </c>
    </row>
    <row r="14" spans="1:22" ht="15" customHeight="1" x14ac:dyDescent="0.2">
      <c r="A14" s="30"/>
    </row>
    <row r="15" spans="1:22" ht="15" customHeight="1" x14ac:dyDescent="0.25">
      <c r="A15" s="62" t="s">
        <v>35</v>
      </c>
      <c r="B15" s="61">
        <f>+B16+B17+B18+B19</f>
        <v>12</v>
      </c>
      <c r="C15" s="61">
        <f>+C16+C17+C18+C19</f>
        <v>40</v>
      </c>
      <c r="D15" s="61">
        <f t="shared" ref="D15:P15" si="1">+D16+D17+D18+D19</f>
        <v>62</v>
      </c>
      <c r="E15" s="61">
        <f t="shared" si="1"/>
        <v>16</v>
      </c>
      <c r="F15" s="61">
        <f t="shared" si="1"/>
        <v>22</v>
      </c>
      <c r="G15" s="61">
        <f t="shared" si="1"/>
        <v>18</v>
      </c>
      <c r="H15" s="61">
        <f t="shared" si="1"/>
        <v>10</v>
      </c>
      <c r="I15" s="61">
        <f t="shared" si="1"/>
        <v>5</v>
      </c>
      <c r="J15" s="61">
        <f t="shared" si="1"/>
        <v>27</v>
      </c>
      <c r="K15" s="61">
        <f t="shared" si="1"/>
        <v>23</v>
      </c>
      <c r="L15" s="61">
        <f t="shared" si="1"/>
        <v>27</v>
      </c>
      <c r="M15" s="61">
        <f t="shared" si="1"/>
        <v>47</v>
      </c>
      <c r="N15" s="61">
        <f t="shared" si="1"/>
        <v>39</v>
      </c>
      <c r="O15" s="61">
        <f t="shared" si="1"/>
        <v>41</v>
      </c>
      <c r="P15" s="61">
        <f t="shared" si="1"/>
        <v>17</v>
      </c>
      <c r="Q15" s="61">
        <f>+Q16+Q17+Q18+Q19</f>
        <v>15</v>
      </c>
      <c r="R15" s="61">
        <f>+R16+R17+R18+R19</f>
        <v>19</v>
      </c>
      <c r="S15" s="61">
        <f>+S16+S17+S18+S19</f>
        <v>6</v>
      </c>
    </row>
    <row r="16" spans="1:22" ht="15" customHeight="1" x14ac:dyDescent="0.2">
      <c r="A16" s="38" t="s">
        <v>40</v>
      </c>
      <c r="B16" s="29">
        <v>1</v>
      </c>
      <c r="C16" s="29">
        <v>2</v>
      </c>
      <c r="D16" s="29">
        <v>5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6</v>
      </c>
      <c r="K16" s="29">
        <v>7</v>
      </c>
      <c r="L16" s="29">
        <v>5</v>
      </c>
      <c r="M16" s="29">
        <v>10</v>
      </c>
      <c r="N16" s="29">
        <v>13</v>
      </c>
      <c r="O16" s="29">
        <v>7</v>
      </c>
      <c r="P16" s="29">
        <v>0</v>
      </c>
      <c r="Q16" s="29">
        <v>0</v>
      </c>
      <c r="R16" s="29">
        <v>0</v>
      </c>
      <c r="S16" s="29">
        <v>0</v>
      </c>
    </row>
    <row r="17" spans="1:22" ht="15" customHeight="1" x14ac:dyDescent="0.2">
      <c r="A17" s="38" t="s">
        <v>41</v>
      </c>
      <c r="B17" s="29">
        <v>4</v>
      </c>
      <c r="C17" s="29">
        <v>4</v>
      </c>
      <c r="D17" s="29">
        <v>8</v>
      </c>
      <c r="E17" s="29">
        <v>4</v>
      </c>
      <c r="F17" s="29">
        <v>9</v>
      </c>
      <c r="G17" s="29">
        <v>0</v>
      </c>
      <c r="H17" s="29">
        <v>0</v>
      </c>
      <c r="I17" s="29">
        <v>1</v>
      </c>
      <c r="J17" s="29">
        <v>7</v>
      </c>
      <c r="K17" s="29">
        <v>4</v>
      </c>
      <c r="L17" s="29">
        <v>8</v>
      </c>
      <c r="M17" s="29">
        <v>11</v>
      </c>
      <c r="N17" s="29">
        <v>13</v>
      </c>
      <c r="O17" s="29">
        <v>5</v>
      </c>
      <c r="P17" s="29">
        <v>7</v>
      </c>
      <c r="Q17" s="29">
        <v>8</v>
      </c>
      <c r="R17" s="29">
        <v>7</v>
      </c>
      <c r="S17" s="29">
        <v>3</v>
      </c>
    </row>
    <row r="18" spans="1:22" ht="15" customHeight="1" x14ac:dyDescent="0.2">
      <c r="A18" s="38" t="s">
        <v>42</v>
      </c>
      <c r="B18" s="29">
        <v>7</v>
      </c>
      <c r="C18" s="29">
        <v>15</v>
      </c>
      <c r="D18" s="29">
        <v>10</v>
      </c>
      <c r="E18" s="29">
        <v>2</v>
      </c>
      <c r="F18" s="29">
        <v>9</v>
      </c>
      <c r="G18" s="29">
        <v>5</v>
      </c>
      <c r="H18" s="29">
        <v>1</v>
      </c>
      <c r="I18" s="29">
        <v>0</v>
      </c>
      <c r="J18" s="29">
        <v>10</v>
      </c>
      <c r="K18" s="29">
        <v>2</v>
      </c>
      <c r="L18" s="29">
        <v>9</v>
      </c>
      <c r="M18" s="29">
        <v>18</v>
      </c>
      <c r="N18" s="29">
        <v>11</v>
      </c>
      <c r="O18" s="29">
        <v>19</v>
      </c>
      <c r="P18" s="29">
        <v>10</v>
      </c>
      <c r="Q18" s="29">
        <v>7</v>
      </c>
      <c r="R18" s="29">
        <v>10</v>
      </c>
      <c r="S18" s="29">
        <v>0</v>
      </c>
    </row>
    <row r="19" spans="1:22" ht="15" customHeight="1" x14ac:dyDescent="0.2">
      <c r="A19" s="38" t="s">
        <v>43</v>
      </c>
      <c r="B19" s="29">
        <v>0</v>
      </c>
      <c r="C19" s="29">
        <v>19</v>
      </c>
      <c r="D19" s="29">
        <v>39</v>
      </c>
      <c r="E19" s="29">
        <v>10</v>
      </c>
      <c r="F19" s="29">
        <v>4</v>
      </c>
      <c r="G19" s="29">
        <v>13</v>
      </c>
      <c r="H19" s="29">
        <v>9</v>
      </c>
      <c r="I19" s="29">
        <v>4</v>
      </c>
      <c r="J19" s="29">
        <v>4</v>
      </c>
      <c r="K19" s="29">
        <v>10</v>
      </c>
      <c r="L19" s="29">
        <v>5</v>
      </c>
      <c r="M19" s="29">
        <v>8</v>
      </c>
      <c r="N19" s="29">
        <v>2</v>
      </c>
      <c r="O19" s="29">
        <v>10</v>
      </c>
      <c r="P19" s="29">
        <v>0</v>
      </c>
      <c r="Q19" s="29">
        <v>0</v>
      </c>
      <c r="R19" s="29">
        <v>2</v>
      </c>
      <c r="S19" s="29">
        <v>3</v>
      </c>
    </row>
    <row r="20" spans="1:22" ht="15" customHeight="1" x14ac:dyDescent="0.2">
      <c r="A20" s="30"/>
    </row>
    <row r="21" spans="1:22" ht="15" customHeight="1" x14ac:dyDescent="0.25">
      <c r="A21" s="33" t="s">
        <v>36</v>
      </c>
      <c r="B21" s="61">
        <f>+B22+B23+B24+B25</f>
        <v>100</v>
      </c>
      <c r="C21" s="61">
        <f>+C22+C23+C24+C25</f>
        <v>62</v>
      </c>
      <c r="D21" s="61">
        <f t="shared" ref="D21:P21" si="2">+D22+D23+D24+D25</f>
        <v>105</v>
      </c>
      <c r="E21" s="61">
        <f t="shared" si="2"/>
        <v>47</v>
      </c>
      <c r="F21" s="61">
        <f t="shared" si="2"/>
        <v>73</v>
      </c>
      <c r="G21" s="61">
        <f t="shared" si="2"/>
        <v>28</v>
      </c>
      <c r="H21" s="61">
        <f t="shared" si="2"/>
        <v>54</v>
      </c>
      <c r="I21" s="61">
        <f t="shared" si="2"/>
        <v>9</v>
      </c>
      <c r="J21" s="61">
        <f t="shared" si="2"/>
        <v>5</v>
      </c>
      <c r="K21" s="61">
        <f t="shared" si="2"/>
        <v>6</v>
      </c>
      <c r="L21" s="61">
        <f t="shared" si="2"/>
        <v>1</v>
      </c>
      <c r="M21" s="61">
        <f t="shared" si="2"/>
        <v>5</v>
      </c>
      <c r="N21" s="61">
        <f t="shared" si="2"/>
        <v>3</v>
      </c>
      <c r="O21" s="61">
        <f t="shared" si="2"/>
        <v>2</v>
      </c>
      <c r="P21" s="61">
        <f t="shared" si="2"/>
        <v>1</v>
      </c>
      <c r="Q21" s="61">
        <f>+Q22+Q23+Q24+Q25</f>
        <v>2</v>
      </c>
      <c r="R21" s="61">
        <f>+R22+R23+R24+R25</f>
        <v>0</v>
      </c>
      <c r="S21" s="61">
        <f>+S22+S23+S24+S25</f>
        <v>0</v>
      </c>
    </row>
    <row r="22" spans="1:22" ht="15" customHeight="1" x14ac:dyDescent="0.2">
      <c r="A22" s="38" t="s">
        <v>40</v>
      </c>
      <c r="B22" s="29">
        <v>14</v>
      </c>
      <c r="C22" s="29">
        <v>17</v>
      </c>
      <c r="D22" s="29">
        <v>25</v>
      </c>
      <c r="E22" s="29">
        <v>10</v>
      </c>
      <c r="F22" s="29">
        <v>26</v>
      </c>
      <c r="G22" s="29">
        <v>8</v>
      </c>
      <c r="H22" s="29">
        <v>9</v>
      </c>
      <c r="I22" s="29">
        <v>3</v>
      </c>
      <c r="J22" s="29">
        <v>0</v>
      </c>
      <c r="K22" s="29">
        <v>3</v>
      </c>
      <c r="L22" s="29">
        <v>0</v>
      </c>
      <c r="M22" s="29">
        <v>4</v>
      </c>
      <c r="N22" s="29">
        <v>2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</row>
    <row r="23" spans="1:22" ht="15" customHeight="1" x14ac:dyDescent="0.2">
      <c r="A23" s="38" t="s">
        <v>41</v>
      </c>
      <c r="B23" s="29">
        <v>26</v>
      </c>
      <c r="C23" s="29">
        <v>18</v>
      </c>
      <c r="D23" s="29">
        <v>35</v>
      </c>
      <c r="E23" s="29">
        <v>15</v>
      </c>
      <c r="F23" s="29">
        <v>9</v>
      </c>
      <c r="G23" s="29">
        <v>6</v>
      </c>
      <c r="H23" s="29">
        <v>23</v>
      </c>
      <c r="I23" s="29">
        <v>2</v>
      </c>
      <c r="J23" s="29">
        <v>0</v>
      </c>
      <c r="K23" s="29">
        <v>3</v>
      </c>
      <c r="L23" s="29">
        <v>1</v>
      </c>
      <c r="M23" s="29">
        <v>0</v>
      </c>
      <c r="N23" s="29">
        <v>1</v>
      </c>
      <c r="O23" s="29">
        <v>1</v>
      </c>
      <c r="P23" s="29">
        <v>1</v>
      </c>
      <c r="Q23" s="29">
        <v>0</v>
      </c>
      <c r="R23" s="29">
        <v>0</v>
      </c>
      <c r="S23" s="29">
        <v>0</v>
      </c>
    </row>
    <row r="24" spans="1:22" ht="15" customHeight="1" x14ac:dyDescent="0.2">
      <c r="A24" s="38" t="s">
        <v>42</v>
      </c>
      <c r="B24" s="29">
        <v>33</v>
      </c>
      <c r="C24" s="29">
        <v>24</v>
      </c>
      <c r="D24" s="29">
        <v>31</v>
      </c>
      <c r="E24" s="29">
        <v>21</v>
      </c>
      <c r="F24" s="29">
        <v>23</v>
      </c>
      <c r="G24" s="29">
        <v>9</v>
      </c>
      <c r="H24" s="29">
        <v>14</v>
      </c>
      <c r="I24" s="29">
        <v>4</v>
      </c>
      <c r="J24" s="29">
        <v>3</v>
      </c>
      <c r="K24" s="29">
        <v>0</v>
      </c>
      <c r="L24" s="29">
        <v>0</v>
      </c>
      <c r="M24" s="29">
        <v>1</v>
      </c>
      <c r="N24" s="29">
        <v>0</v>
      </c>
      <c r="O24" s="29">
        <v>1</v>
      </c>
      <c r="P24" s="29">
        <v>0</v>
      </c>
      <c r="Q24" s="29">
        <v>1</v>
      </c>
      <c r="R24" s="29">
        <v>0</v>
      </c>
      <c r="S24" s="29">
        <v>0</v>
      </c>
    </row>
    <row r="25" spans="1:22" ht="15" customHeight="1" thickBot="1" x14ac:dyDescent="0.25">
      <c r="A25" s="63" t="s">
        <v>43</v>
      </c>
      <c r="B25" s="40">
        <v>27</v>
      </c>
      <c r="C25" s="40">
        <v>3</v>
      </c>
      <c r="D25" s="40">
        <v>14</v>
      </c>
      <c r="E25" s="40">
        <v>1</v>
      </c>
      <c r="F25" s="40">
        <v>15</v>
      </c>
      <c r="G25" s="40">
        <v>5</v>
      </c>
      <c r="H25" s="40">
        <v>8</v>
      </c>
      <c r="I25" s="40">
        <v>0</v>
      </c>
      <c r="J25" s="40">
        <v>2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1</v>
      </c>
      <c r="R25" s="40">
        <v>0</v>
      </c>
      <c r="S25" s="40">
        <v>0</v>
      </c>
    </row>
    <row r="26" spans="1:22" ht="15" customHeight="1" x14ac:dyDescent="0.2">
      <c r="A26" s="305" t="s">
        <v>242</v>
      </c>
      <c r="B26" s="305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67"/>
    </row>
    <row r="27" spans="1:22" ht="15" customHeight="1" x14ac:dyDescent="0.2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</row>
    <row r="28" spans="1:22" ht="15" customHeight="1" x14ac:dyDescent="0.2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</row>
    <row r="29" spans="1:22" ht="15" customHeight="1" x14ac:dyDescent="0.25">
      <c r="A29" s="61"/>
      <c r="U29"/>
      <c r="V29"/>
    </row>
    <row r="30" spans="1:22" ht="15" customHeight="1" x14ac:dyDescent="0.2">
      <c r="U30" s="308" t="s">
        <v>356</v>
      </c>
      <c r="V30" s="308"/>
    </row>
    <row r="31" spans="1:22" ht="15" customHeight="1" x14ac:dyDescent="0.2">
      <c r="A31" s="310" t="s">
        <v>251</v>
      </c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268"/>
      <c r="T31" s="30"/>
      <c r="U31" s="308"/>
      <c r="V31" s="308"/>
    </row>
    <row r="32" spans="1:22" ht="15" customHeight="1" x14ac:dyDescent="0.2">
      <c r="A32" s="310" t="s">
        <v>38</v>
      </c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268"/>
    </row>
    <row r="33" spans="1:22" ht="15" customHeight="1" x14ac:dyDescent="0.2">
      <c r="A33" s="310" t="s">
        <v>250</v>
      </c>
      <c r="B33" s="310"/>
      <c r="C33" s="310"/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268"/>
    </row>
    <row r="34" spans="1:22" ht="15" customHeight="1" x14ac:dyDescent="0.2">
      <c r="A34" s="310" t="s">
        <v>515</v>
      </c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268"/>
      <c r="T34" s="30"/>
      <c r="U34" s="30"/>
      <c r="V34" s="30"/>
    </row>
    <row r="35" spans="1:22" ht="15" customHeight="1" x14ac:dyDescent="0.25">
      <c r="A35" s="311" t="s">
        <v>37</v>
      </c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269"/>
      <c r="T35" s="30"/>
      <c r="U35" s="30"/>
      <c r="V35" s="30"/>
    </row>
    <row r="36" spans="1:22" s="30" customFormat="1" ht="15" customHeight="1" thickBot="1" x14ac:dyDescent="0.25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29"/>
      <c r="U36" s="29"/>
      <c r="V36" s="29"/>
    </row>
    <row r="37" spans="1:22" s="30" customFormat="1" ht="15" customHeight="1" thickBot="1" x14ac:dyDescent="0.25">
      <c r="A37" s="31" t="s">
        <v>39</v>
      </c>
      <c r="B37" s="32">
        <v>2000</v>
      </c>
      <c r="C37" s="32">
        <v>2001</v>
      </c>
      <c r="D37" s="32">
        <v>2002</v>
      </c>
      <c r="E37" s="32">
        <v>2003</v>
      </c>
      <c r="F37" s="32">
        <v>2004</v>
      </c>
      <c r="G37" s="32">
        <v>2005</v>
      </c>
      <c r="H37" s="32">
        <v>2006</v>
      </c>
      <c r="I37" s="32">
        <v>2007</v>
      </c>
      <c r="J37" s="32">
        <v>2008</v>
      </c>
      <c r="K37" s="32">
        <v>2009</v>
      </c>
      <c r="L37" s="32">
        <v>2010</v>
      </c>
      <c r="M37" s="32">
        <v>2011</v>
      </c>
      <c r="N37" s="32">
        <v>2012</v>
      </c>
      <c r="O37" s="32">
        <v>2013</v>
      </c>
      <c r="P37" s="32">
        <v>2014</v>
      </c>
      <c r="Q37" s="32">
        <v>2015</v>
      </c>
      <c r="R37" s="32">
        <v>2016</v>
      </c>
      <c r="S37" s="32">
        <v>2017</v>
      </c>
      <c r="T37" s="29"/>
      <c r="U37" s="29"/>
      <c r="V37" s="29"/>
    </row>
    <row r="38" spans="1:22" ht="15" customHeight="1" x14ac:dyDescent="0.2">
      <c r="A38" s="60"/>
    </row>
    <row r="39" spans="1:22" ht="15" customHeight="1" x14ac:dyDescent="0.25">
      <c r="A39" s="33" t="s">
        <v>26</v>
      </c>
      <c r="B39" s="66">
        <f>B9/(B9+B15+B21)*100</f>
        <v>88.272251308900536</v>
      </c>
      <c r="C39" s="66">
        <f t="shared" ref="C39:P43" si="3">C9/(C9+C15+C21)*100</f>
        <v>86.345381526104418</v>
      </c>
      <c r="D39" s="66">
        <f t="shared" si="3"/>
        <v>82.871794871794862</v>
      </c>
      <c r="E39" s="66">
        <f t="shared" si="3"/>
        <v>90.352220520673811</v>
      </c>
      <c r="F39" s="66">
        <f t="shared" si="3"/>
        <v>85.606060606060609</v>
      </c>
      <c r="G39" s="66">
        <f t="shared" si="3"/>
        <v>87.567567567567579</v>
      </c>
      <c r="H39" s="66">
        <f t="shared" si="3"/>
        <v>82.561307901907355</v>
      </c>
      <c r="I39" s="66">
        <f t="shared" si="3"/>
        <v>94.422310756972109</v>
      </c>
      <c r="J39" s="66">
        <f t="shared" si="3"/>
        <v>90.092879256965944</v>
      </c>
      <c r="K39" s="66">
        <f t="shared" si="3"/>
        <v>90.880503144654085</v>
      </c>
      <c r="L39" s="66">
        <f t="shared" si="3"/>
        <v>92.156862745098039</v>
      </c>
      <c r="M39" s="66">
        <f t="shared" si="3"/>
        <v>82.78145695364239</v>
      </c>
      <c r="N39" s="66">
        <f t="shared" si="3"/>
        <v>84.946236559139791</v>
      </c>
      <c r="O39" s="66">
        <f t="shared" si="3"/>
        <v>80.803571428571431</v>
      </c>
      <c r="P39" s="66">
        <f t="shared" si="3"/>
        <v>90.425531914893625</v>
      </c>
      <c r="Q39" s="66">
        <f t="shared" ref="Q39:R43" si="4">Q9/(Q9+Q15+Q21)*100</f>
        <v>91.542288557213936</v>
      </c>
      <c r="R39" s="66">
        <f t="shared" si="4"/>
        <v>89.72972972972974</v>
      </c>
      <c r="S39" s="66">
        <f t="shared" ref="S39" si="5">S9/(S9+S15+S21)*100</f>
        <v>97.156398104265406</v>
      </c>
    </row>
    <row r="40" spans="1:22" ht="15" customHeight="1" x14ac:dyDescent="0.2">
      <c r="A40" s="38" t="s">
        <v>40</v>
      </c>
      <c r="B40" s="64">
        <f>B10/(B10+B16+B22)*100</f>
        <v>88.721804511278194</v>
      </c>
      <c r="C40" s="64">
        <f t="shared" si="3"/>
        <v>83.478260869565219</v>
      </c>
      <c r="D40" s="64">
        <f t="shared" si="3"/>
        <v>81.92771084337349</v>
      </c>
      <c r="E40" s="64">
        <f t="shared" si="3"/>
        <v>89.898989898989896</v>
      </c>
      <c r="F40" s="64">
        <f t="shared" si="3"/>
        <v>76.576576576576571</v>
      </c>
      <c r="G40" s="64">
        <f t="shared" si="3"/>
        <v>84</v>
      </c>
      <c r="H40" s="64">
        <f t="shared" si="3"/>
        <v>83.333333333333343</v>
      </c>
      <c r="I40" s="64">
        <f t="shared" si="3"/>
        <v>90.909090909090907</v>
      </c>
      <c r="J40" s="64">
        <f t="shared" si="3"/>
        <v>88.461538461538453</v>
      </c>
      <c r="K40" s="64">
        <f t="shared" si="3"/>
        <v>80.769230769230774</v>
      </c>
      <c r="L40" s="64">
        <f t="shared" si="3"/>
        <v>89.361702127659569</v>
      </c>
      <c r="M40" s="64">
        <f t="shared" si="3"/>
        <v>70.833333333333343</v>
      </c>
      <c r="N40" s="64">
        <f t="shared" si="3"/>
        <v>70.588235294117652</v>
      </c>
      <c r="O40" s="64">
        <f t="shared" si="3"/>
        <v>85.714285714285708</v>
      </c>
      <c r="P40" s="64">
        <f t="shared" si="3"/>
        <v>100</v>
      </c>
      <c r="Q40" s="64">
        <f t="shared" si="4"/>
        <v>100</v>
      </c>
      <c r="R40" s="64">
        <f t="shared" si="4"/>
        <v>100</v>
      </c>
      <c r="S40" s="64">
        <f t="shared" ref="S40" si="6">S10/(S10+S16+S22)*100</f>
        <v>100</v>
      </c>
    </row>
    <row r="41" spans="1:22" ht="15" customHeight="1" x14ac:dyDescent="0.2">
      <c r="A41" s="38" t="s">
        <v>41</v>
      </c>
      <c r="B41" s="64">
        <f>B11/(B11+B17+B23)*100</f>
        <v>77.099236641221367</v>
      </c>
      <c r="C41" s="64">
        <f t="shared" si="3"/>
        <v>79.43925233644859</v>
      </c>
      <c r="D41" s="64">
        <f t="shared" si="3"/>
        <v>80.542986425339365</v>
      </c>
      <c r="E41" s="64">
        <f t="shared" si="3"/>
        <v>85.496183206106863</v>
      </c>
      <c r="F41" s="64">
        <f t="shared" si="3"/>
        <v>82.857142857142861</v>
      </c>
      <c r="G41" s="64">
        <f t="shared" si="3"/>
        <v>90.625</v>
      </c>
      <c r="H41" s="64">
        <f t="shared" si="3"/>
        <v>67.605633802816897</v>
      </c>
      <c r="I41" s="64">
        <f t="shared" si="3"/>
        <v>92.5</v>
      </c>
      <c r="J41" s="64">
        <f t="shared" si="3"/>
        <v>87.931034482758619</v>
      </c>
      <c r="K41" s="64">
        <f t="shared" si="3"/>
        <v>87.719298245614027</v>
      </c>
      <c r="L41" s="64">
        <f t="shared" si="3"/>
        <v>82</v>
      </c>
      <c r="M41" s="64">
        <f t="shared" si="3"/>
        <v>81.355932203389841</v>
      </c>
      <c r="N41" s="64">
        <f t="shared" si="3"/>
        <v>68.888888888888886</v>
      </c>
      <c r="O41" s="64">
        <f t="shared" si="3"/>
        <v>88.679245283018872</v>
      </c>
      <c r="P41" s="64">
        <f t="shared" si="3"/>
        <v>74.193548387096769</v>
      </c>
      <c r="Q41" s="64">
        <f t="shared" si="4"/>
        <v>80.487804878048792</v>
      </c>
      <c r="R41" s="64">
        <f t="shared" si="4"/>
        <v>83.720930232558146</v>
      </c>
      <c r="S41" s="64">
        <f t="shared" ref="S41" si="7">S11/(S11+S17+S23)*100</f>
        <v>94</v>
      </c>
    </row>
    <row r="42" spans="1:22" ht="15" customHeight="1" x14ac:dyDescent="0.2">
      <c r="A42" s="38" t="s">
        <v>42</v>
      </c>
      <c r="B42" s="64">
        <f>B12/(B12+B18+B24)*100</f>
        <v>81.900452488687776</v>
      </c>
      <c r="C42" s="64">
        <f t="shared" si="3"/>
        <v>81.603773584905653</v>
      </c>
      <c r="D42" s="64">
        <f t="shared" si="3"/>
        <v>82.916666666666671</v>
      </c>
      <c r="E42" s="64">
        <f t="shared" si="3"/>
        <v>86.857142857142861</v>
      </c>
      <c r="F42" s="64">
        <f t="shared" si="3"/>
        <v>84.158415841584159</v>
      </c>
      <c r="G42" s="64">
        <f t="shared" si="3"/>
        <v>84.782608695652172</v>
      </c>
      <c r="H42" s="64">
        <f t="shared" si="3"/>
        <v>83.516483516483518</v>
      </c>
      <c r="I42" s="64">
        <f t="shared" si="3"/>
        <v>94.444444444444443</v>
      </c>
      <c r="J42" s="64">
        <f t="shared" si="3"/>
        <v>81.690140845070431</v>
      </c>
      <c r="K42" s="64">
        <f t="shared" si="3"/>
        <v>97.101449275362313</v>
      </c>
      <c r="L42" s="64">
        <f t="shared" si="3"/>
        <v>90.721649484536087</v>
      </c>
      <c r="M42" s="64">
        <f t="shared" si="3"/>
        <v>72.463768115942031</v>
      </c>
      <c r="N42" s="64">
        <f t="shared" si="3"/>
        <v>86.419753086419746</v>
      </c>
      <c r="O42" s="64">
        <f t="shared" si="3"/>
        <v>65.517241379310349</v>
      </c>
      <c r="P42" s="64">
        <f t="shared" si="3"/>
        <v>81.132075471698116</v>
      </c>
      <c r="Q42" s="64">
        <f t="shared" si="4"/>
        <v>84</v>
      </c>
      <c r="R42" s="64">
        <f t="shared" si="4"/>
        <v>78.260869565217391</v>
      </c>
      <c r="S42" s="64">
        <f t="shared" ref="S42" si="8">S12/(S12+S18+S24)*100</f>
        <v>100</v>
      </c>
    </row>
    <row r="43" spans="1:22" ht="15" customHeight="1" x14ac:dyDescent="0.2">
      <c r="A43" s="38" t="s">
        <v>43</v>
      </c>
      <c r="B43" s="64">
        <f>B13/(B13+B19+B25)*100</f>
        <v>94.255319148936167</v>
      </c>
      <c r="C43" s="64">
        <f t="shared" si="3"/>
        <v>92.971246006389777</v>
      </c>
      <c r="D43" s="64">
        <f t="shared" si="3"/>
        <v>84.770114942528735</v>
      </c>
      <c r="E43" s="64">
        <f t="shared" si="3"/>
        <v>95.564516129032256</v>
      </c>
      <c r="F43" s="64">
        <f t="shared" si="3"/>
        <v>92.148760330578511</v>
      </c>
      <c r="G43" s="64">
        <f t="shared" si="3"/>
        <v>89.024390243902445</v>
      </c>
      <c r="H43" s="64">
        <f t="shared" si="3"/>
        <v>88.741721854304629</v>
      </c>
      <c r="I43" s="64">
        <f t="shared" si="3"/>
        <v>96.226415094339629</v>
      </c>
      <c r="J43" s="64">
        <f t="shared" si="3"/>
        <v>95.774647887323937</v>
      </c>
      <c r="K43" s="64">
        <f t="shared" si="3"/>
        <v>92.857142857142861</v>
      </c>
      <c r="L43" s="64">
        <f t="shared" si="3"/>
        <v>96.932515337423311</v>
      </c>
      <c r="M43" s="64">
        <f t="shared" si="3"/>
        <v>93.650793650793645</v>
      </c>
      <c r="N43" s="64">
        <f t="shared" si="3"/>
        <v>98.039215686274503</v>
      </c>
      <c r="O43" s="64">
        <f t="shared" si="3"/>
        <v>84.375</v>
      </c>
      <c r="P43" s="64">
        <f t="shared" si="3"/>
        <v>100</v>
      </c>
      <c r="Q43" s="64">
        <f t="shared" si="4"/>
        <v>98.71794871794873</v>
      </c>
      <c r="R43" s="64">
        <f t="shared" si="4"/>
        <v>96.666666666666671</v>
      </c>
      <c r="S43" s="64">
        <f t="shared" ref="S43" si="9">S13/(S13+S19+S25)*100</f>
        <v>96.103896103896105</v>
      </c>
    </row>
    <row r="44" spans="1:22" ht="15" customHeight="1" x14ac:dyDescent="0.2">
      <c r="A44" s="30"/>
    </row>
    <row r="45" spans="1:22" ht="15" customHeight="1" x14ac:dyDescent="0.25">
      <c r="A45" s="62" t="s">
        <v>35</v>
      </c>
      <c r="B45" s="66">
        <v>1.2</v>
      </c>
      <c r="C45" s="66">
        <f t="shared" ref="C45:P49" si="10">C15/(C15+C21+C9)*100</f>
        <v>5.3547523427041499</v>
      </c>
      <c r="D45" s="66">
        <f t="shared" si="10"/>
        <v>6.3589743589743595</v>
      </c>
      <c r="E45" s="66">
        <f t="shared" si="10"/>
        <v>2.4502297090352223</v>
      </c>
      <c r="F45" s="66">
        <f t="shared" si="10"/>
        <v>3.3333333333333335</v>
      </c>
      <c r="G45" s="66">
        <f t="shared" si="10"/>
        <v>4.8648648648648649</v>
      </c>
      <c r="H45" s="66">
        <f t="shared" si="10"/>
        <v>2.7247956403269753</v>
      </c>
      <c r="I45" s="66">
        <f t="shared" si="10"/>
        <v>1.9920318725099602</v>
      </c>
      <c r="J45" s="66">
        <f t="shared" si="10"/>
        <v>8.3591331269349833</v>
      </c>
      <c r="K45" s="66">
        <f t="shared" si="10"/>
        <v>7.232704402515723</v>
      </c>
      <c r="L45" s="66">
        <f t="shared" si="10"/>
        <v>7.5630252100840334</v>
      </c>
      <c r="M45" s="66">
        <f t="shared" si="10"/>
        <v>15.562913907284766</v>
      </c>
      <c r="N45" s="66">
        <f t="shared" si="10"/>
        <v>13.978494623655912</v>
      </c>
      <c r="O45" s="66">
        <f t="shared" si="10"/>
        <v>18.303571428571427</v>
      </c>
      <c r="P45" s="66">
        <f t="shared" si="10"/>
        <v>9.0425531914893629</v>
      </c>
      <c r="Q45" s="66">
        <f t="shared" ref="Q45:R49" si="11">Q15/(Q15+Q21+Q9)*100</f>
        <v>7.4626865671641784</v>
      </c>
      <c r="R45" s="66">
        <f t="shared" si="11"/>
        <v>10.27027027027027</v>
      </c>
      <c r="S45" s="66">
        <f t="shared" ref="S45" si="12">S15/(S15+S21+S9)*100</f>
        <v>2.8436018957345972</v>
      </c>
    </row>
    <row r="46" spans="1:22" ht="15" customHeight="1" x14ac:dyDescent="0.2">
      <c r="A46" s="38" t="s">
        <v>40</v>
      </c>
      <c r="B46" s="64">
        <f>B16/(B16+B22+B10)*100</f>
        <v>0.75187969924812026</v>
      </c>
      <c r="C46" s="64">
        <f t="shared" si="10"/>
        <v>1.7391304347826086</v>
      </c>
      <c r="D46" s="64">
        <f t="shared" si="10"/>
        <v>3.0120481927710845</v>
      </c>
      <c r="E46" s="64">
        <f t="shared" si="10"/>
        <v>0</v>
      </c>
      <c r="F46" s="64">
        <f t="shared" si="10"/>
        <v>0</v>
      </c>
      <c r="G46" s="64">
        <f t="shared" si="10"/>
        <v>0</v>
      </c>
      <c r="H46" s="64">
        <f t="shared" si="10"/>
        <v>0</v>
      </c>
      <c r="I46" s="64">
        <f t="shared" si="10"/>
        <v>0</v>
      </c>
      <c r="J46" s="64">
        <f t="shared" si="10"/>
        <v>11.538461538461538</v>
      </c>
      <c r="K46" s="64">
        <f t="shared" si="10"/>
        <v>13.461538461538462</v>
      </c>
      <c r="L46" s="64">
        <f t="shared" si="10"/>
        <v>10.638297872340425</v>
      </c>
      <c r="M46" s="64">
        <f t="shared" si="10"/>
        <v>20.833333333333336</v>
      </c>
      <c r="N46" s="64">
        <f t="shared" si="10"/>
        <v>25.490196078431371</v>
      </c>
      <c r="O46" s="64">
        <f t="shared" si="10"/>
        <v>14.285714285714285</v>
      </c>
      <c r="P46" s="64">
        <f t="shared" si="10"/>
        <v>0</v>
      </c>
      <c r="Q46" s="64">
        <f t="shared" si="11"/>
        <v>0</v>
      </c>
      <c r="R46" s="64">
        <f t="shared" si="11"/>
        <v>0</v>
      </c>
      <c r="S46" s="64">
        <f t="shared" ref="S46" si="13">S16/(S16+S22+S10)*100</f>
        <v>0</v>
      </c>
    </row>
    <row r="47" spans="1:22" ht="15" customHeight="1" x14ac:dyDescent="0.2">
      <c r="A47" s="38" t="s">
        <v>41</v>
      </c>
      <c r="B47" s="64">
        <f>B17/(B17+B23+B11)*100</f>
        <v>3.0534351145038165</v>
      </c>
      <c r="C47" s="64">
        <f t="shared" si="10"/>
        <v>3.7383177570093453</v>
      </c>
      <c r="D47" s="64">
        <f t="shared" si="10"/>
        <v>3.6199095022624439</v>
      </c>
      <c r="E47" s="64">
        <f t="shared" si="10"/>
        <v>3.0534351145038165</v>
      </c>
      <c r="F47" s="64">
        <f t="shared" si="10"/>
        <v>8.5714285714285712</v>
      </c>
      <c r="G47" s="64">
        <f t="shared" si="10"/>
        <v>0</v>
      </c>
      <c r="H47" s="64">
        <f t="shared" si="10"/>
        <v>0</v>
      </c>
      <c r="I47" s="64">
        <f t="shared" si="10"/>
        <v>2.5</v>
      </c>
      <c r="J47" s="64">
        <f t="shared" si="10"/>
        <v>12.068965517241379</v>
      </c>
      <c r="K47" s="64">
        <f t="shared" si="10"/>
        <v>7.0175438596491224</v>
      </c>
      <c r="L47" s="64">
        <f t="shared" si="10"/>
        <v>16</v>
      </c>
      <c r="M47" s="64">
        <f t="shared" si="10"/>
        <v>18.64406779661017</v>
      </c>
      <c r="N47" s="64">
        <f t="shared" si="10"/>
        <v>28.888888888888886</v>
      </c>
      <c r="O47" s="64">
        <f t="shared" si="10"/>
        <v>9.433962264150944</v>
      </c>
      <c r="P47" s="64">
        <f t="shared" si="10"/>
        <v>22.58064516129032</v>
      </c>
      <c r="Q47" s="64">
        <f t="shared" si="11"/>
        <v>19.512195121951219</v>
      </c>
      <c r="R47" s="64">
        <f t="shared" si="11"/>
        <v>16.279069767441861</v>
      </c>
      <c r="S47" s="64">
        <f t="shared" ref="S47" si="14">S17/(S17+S23+S11)*100</f>
        <v>6</v>
      </c>
    </row>
    <row r="48" spans="1:22" ht="15" customHeight="1" x14ac:dyDescent="0.2">
      <c r="A48" s="38" t="s">
        <v>42</v>
      </c>
      <c r="B48" s="64">
        <f>B18/(B18+B24+B12)*100</f>
        <v>3.1674208144796379</v>
      </c>
      <c r="C48" s="64">
        <f t="shared" si="10"/>
        <v>7.0754716981132075</v>
      </c>
      <c r="D48" s="64">
        <f t="shared" si="10"/>
        <v>4.1666666666666661</v>
      </c>
      <c r="E48" s="64">
        <f t="shared" si="10"/>
        <v>1.1428571428571428</v>
      </c>
      <c r="F48" s="64">
        <f t="shared" si="10"/>
        <v>4.455445544554455</v>
      </c>
      <c r="G48" s="64">
        <f t="shared" si="10"/>
        <v>5.4347826086956523</v>
      </c>
      <c r="H48" s="64">
        <f t="shared" si="10"/>
        <v>1.098901098901099</v>
      </c>
      <c r="I48" s="64">
        <f t="shared" si="10"/>
        <v>0</v>
      </c>
      <c r="J48" s="64">
        <f t="shared" si="10"/>
        <v>14.084507042253522</v>
      </c>
      <c r="K48" s="64">
        <f t="shared" si="10"/>
        <v>2.8985507246376812</v>
      </c>
      <c r="L48" s="64">
        <f t="shared" si="10"/>
        <v>9.2783505154639183</v>
      </c>
      <c r="M48" s="64">
        <f t="shared" si="10"/>
        <v>26.086956521739129</v>
      </c>
      <c r="N48" s="64">
        <f t="shared" si="10"/>
        <v>13.580246913580247</v>
      </c>
      <c r="O48" s="64">
        <f t="shared" si="10"/>
        <v>32.758620689655174</v>
      </c>
      <c r="P48" s="64">
        <f t="shared" si="10"/>
        <v>18.867924528301888</v>
      </c>
      <c r="Q48" s="64">
        <f t="shared" si="11"/>
        <v>14.000000000000002</v>
      </c>
      <c r="R48" s="64">
        <f t="shared" si="11"/>
        <v>21.739130434782609</v>
      </c>
      <c r="S48" s="64">
        <f t="shared" ref="S48" si="15">S18/(S18+S24+S12)*100</f>
        <v>0</v>
      </c>
    </row>
    <row r="49" spans="1:19" ht="15" customHeight="1" x14ac:dyDescent="0.2">
      <c r="A49" s="38" t="s">
        <v>43</v>
      </c>
      <c r="B49" s="64">
        <f>B19/(B19+B25+B13)*100</f>
        <v>0</v>
      </c>
      <c r="C49" s="64">
        <f t="shared" si="10"/>
        <v>6.0702875399361016</v>
      </c>
      <c r="D49" s="64">
        <f t="shared" si="10"/>
        <v>11.206896551724139</v>
      </c>
      <c r="E49" s="64">
        <f t="shared" si="10"/>
        <v>4.032258064516129</v>
      </c>
      <c r="F49" s="64">
        <f t="shared" si="10"/>
        <v>1.6528925619834711</v>
      </c>
      <c r="G49" s="64">
        <f t="shared" si="10"/>
        <v>7.9268292682926829</v>
      </c>
      <c r="H49" s="64">
        <f t="shared" si="10"/>
        <v>5.9602649006622519</v>
      </c>
      <c r="I49" s="64">
        <f t="shared" si="10"/>
        <v>3.7735849056603774</v>
      </c>
      <c r="J49" s="64">
        <f t="shared" si="10"/>
        <v>2.8169014084507045</v>
      </c>
      <c r="K49" s="64">
        <f t="shared" si="10"/>
        <v>7.1428571428571423</v>
      </c>
      <c r="L49" s="64">
        <f t="shared" si="10"/>
        <v>3.0674846625766872</v>
      </c>
      <c r="M49" s="64">
        <f t="shared" si="10"/>
        <v>6.3492063492063489</v>
      </c>
      <c r="N49" s="64">
        <f t="shared" si="10"/>
        <v>1.9607843137254901</v>
      </c>
      <c r="O49" s="64">
        <f t="shared" si="10"/>
        <v>15.625</v>
      </c>
      <c r="P49" s="64">
        <f t="shared" si="10"/>
        <v>0</v>
      </c>
      <c r="Q49" s="64">
        <f t="shared" si="11"/>
        <v>0</v>
      </c>
      <c r="R49" s="64">
        <f t="shared" si="11"/>
        <v>3.3333333333333335</v>
      </c>
      <c r="S49" s="64">
        <f t="shared" ref="S49" si="16">S19/(S19+S25+S13)*100</f>
        <v>3.8961038961038961</v>
      </c>
    </row>
    <row r="50" spans="1:19" ht="15" customHeight="1" x14ac:dyDescent="0.2">
      <c r="A50" s="30"/>
    </row>
    <row r="51" spans="1:19" ht="15" customHeight="1" x14ac:dyDescent="0.25">
      <c r="A51" s="33" t="s">
        <v>36</v>
      </c>
      <c r="B51" s="66">
        <f>B21/(B21+B9+B15)*100</f>
        <v>10.471204188481675</v>
      </c>
      <c r="C51" s="66">
        <f t="shared" ref="C51:P55" si="17">C21/(C21+C9+C15)*100</f>
        <v>8.2998661311914326</v>
      </c>
      <c r="D51" s="66">
        <f t="shared" si="17"/>
        <v>10.76923076923077</v>
      </c>
      <c r="E51" s="66">
        <f t="shared" si="17"/>
        <v>7.1975497702909648</v>
      </c>
      <c r="F51" s="66">
        <f t="shared" si="17"/>
        <v>11.060606060606061</v>
      </c>
      <c r="G51" s="66">
        <f t="shared" si="17"/>
        <v>7.5675675675675684</v>
      </c>
      <c r="H51" s="66">
        <f t="shared" si="17"/>
        <v>14.713896457765669</v>
      </c>
      <c r="I51" s="66">
        <f t="shared" si="17"/>
        <v>3.5856573705179287</v>
      </c>
      <c r="J51" s="66">
        <f t="shared" si="17"/>
        <v>1.5479876160990713</v>
      </c>
      <c r="K51" s="66">
        <f t="shared" si="17"/>
        <v>1.8867924528301887</v>
      </c>
      <c r="L51" s="66">
        <f t="shared" si="17"/>
        <v>0.28011204481792717</v>
      </c>
      <c r="M51" s="66">
        <f t="shared" si="17"/>
        <v>1.6556291390728477</v>
      </c>
      <c r="N51" s="66">
        <f t="shared" si="17"/>
        <v>1.0752688172043012</v>
      </c>
      <c r="O51" s="66">
        <f t="shared" si="17"/>
        <v>0.89285714285714279</v>
      </c>
      <c r="P51" s="66">
        <f t="shared" si="17"/>
        <v>0.53191489361702127</v>
      </c>
      <c r="Q51" s="66">
        <f t="shared" ref="Q51:R55" si="18">Q21/(Q21+Q9+Q15)*100</f>
        <v>0.99502487562189057</v>
      </c>
      <c r="R51" s="66">
        <f t="shared" si="18"/>
        <v>0</v>
      </c>
      <c r="S51" s="66">
        <f t="shared" ref="S51" si="19">S21/(S21+S9+S15)*100</f>
        <v>0</v>
      </c>
    </row>
    <row r="52" spans="1:19" ht="15" customHeight="1" x14ac:dyDescent="0.2">
      <c r="A52" s="38" t="s">
        <v>40</v>
      </c>
      <c r="B52" s="64">
        <f>B22/(B22+B10+B16)*100</f>
        <v>10.526315789473683</v>
      </c>
      <c r="C52" s="64">
        <f t="shared" si="17"/>
        <v>14.782608695652174</v>
      </c>
      <c r="D52" s="64">
        <f t="shared" si="17"/>
        <v>15.060240963855422</v>
      </c>
      <c r="E52" s="64">
        <f t="shared" si="17"/>
        <v>10.1010101010101</v>
      </c>
      <c r="F52" s="64">
        <f t="shared" si="17"/>
        <v>23.423423423423422</v>
      </c>
      <c r="G52" s="64">
        <f t="shared" si="17"/>
        <v>16</v>
      </c>
      <c r="H52" s="64">
        <f t="shared" si="17"/>
        <v>16.666666666666664</v>
      </c>
      <c r="I52" s="64">
        <f t="shared" si="17"/>
        <v>9.0909090909090917</v>
      </c>
      <c r="J52" s="64">
        <f t="shared" si="17"/>
        <v>0</v>
      </c>
      <c r="K52" s="64">
        <f t="shared" si="17"/>
        <v>5.7692307692307692</v>
      </c>
      <c r="L52" s="64">
        <f t="shared" si="17"/>
        <v>0</v>
      </c>
      <c r="M52" s="64">
        <f t="shared" si="17"/>
        <v>8.3333333333333321</v>
      </c>
      <c r="N52" s="64">
        <f t="shared" si="17"/>
        <v>3.9215686274509802</v>
      </c>
      <c r="O52" s="64">
        <f t="shared" si="17"/>
        <v>0</v>
      </c>
      <c r="P52" s="64">
        <f t="shared" si="17"/>
        <v>0</v>
      </c>
      <c r="Q52" s="64">
        <f t="shared" si="18"/>
        <v>0</v>
      </c>
      <c r="R52" s="64">
        <f t="shared" si="18"/>
        <v>0</v>
      </c>
      <c r="S52" s="64">
        <f t="shared" ref="S52" si="20">S22/(S22+S10+S16)*100</f>
        <v>0</v>
      </c>
    </row>
    <row r="53" spans="1:19" ht="15" customHeight="1" x14ac:dyDescent="0.2">
      <c r="A53" s="38" t="s">
        <v>41</v>
      </c>
      <c r="B53" s="64">
        <f>B23/(B23+B11+B17)*100</f>
        <v>19.847328244274809</v>
      </c>
      <c r="C53" s="64">
        <f t="shared" si="17"/>
        <v>16.822429906542055</v>
      </c>
      <c r="D53" s="64">
        <f t="shared" si="17"/>
        <v>15.837104072398189</v>
      </c>
      <c r="E53" s="64">
        <f t="shared" si="17"/>
        <v>11.450381679389313</v>
      </c>
      <c r="F53" s="64">
        <f t="shared" si="17"/>
        <v>8.5714285714285712</v>
      </c>
      <c r="G53" s="64">
        <f t="shared" si="17"/>
        <v>9.375</v>
      </c>
      <c r="H53" s="64">
        <f t="shared" si="17"/>
        <v>32.394366197183103</v>
      </c>
      <c r="I53" s="64">
        <f t="shared" si="17"/>
        <v>5</v>
      </c>
      <c r="J53" s="64">
        <f t="shared" si="17"/>
        <v>0</v>
      </c>
      <c r="K53" s="64">
        <f t="shared" si="17"/>
        <v>5.2631578947368416</v>
      </c>
      <c r="L53" s="64">
        <f t="shared" si="17"/>
        <v>2</v>
      </c>
      <c r="M53" s="64">
        <f t="shared" si="17"/>
        <v>0</v>
      </c>
      <c r="N53" s="64">
        <f t="shared" si="17"/>
        <v>2.2222222222222223</v>
      </c>
      <c r="O53" s="64">
        <f t="shared" si="17"/>
        <v>1.8867924528301887</v>
      </c>
      <c r="P53" s="64">
        <f t="shared" si="17"/>
        <v>3.225806451612903</v>
      </c>
      <c r="Q53" s="64">
        <f t="shared" si="18"/>
        <v>0</v>
      </c>
      <c r="R53" s="64">
        <f t="shared" si="18"/>
        <v>0</v>
      </c>
      <c r="S53" s="64">
        <f t="shared" ref="S53" si="21">S23/(S23+S11+S17)*100</f>
        <v>0</v>
      </c>
    </row>
    <row r="54" spans="1:19" ht="15" customHeight="1" x14ac:dyDescent="0.2">
      <c r="A54" s="38" t="s">
        <v>42</v>
      </c>
      <c r="B54" s="64">
        <f>B24/(B24+B12+B18)*100</f>
        <v>14.932126696832579</v>
      </c>
      <c r="C54" s="64">
        <f t="shared" si="17"/>
        <v>11.320754716981133</v>
      </c>
      <c r="D54" s="64">
        <f t="shared" si="17"/>
        <v>12.916666666666668</v>
      </c>
      <c r="E54" s="64">
        <f t="shared" si="17"/>
        <v>12</v>
      </c>
      <c r="F54" s="64">
        <f t="shared" si="17"/>
        <v>11.386138613861387</v>
      </c>
      <c r="G54" s="64">
        <f t="shared" si="17"/>
        <v>9.7826086956521738</v>
      </c>
      <c r="H54" s="64">
        <f t="shared" si="17"/>
        <v>15.384615384615385</v>
      </c>
      <c r="I54" s="64">
        <f t="shared" si="17"/>
        <v>5.5555555555555554</v>
      </c>
      <c r="J54" s="64">
        <f t="shared" si="17"/>
        <v>4.225352112676056</v>
      </c>
      <c r="K54" s="64">
        <f t="shared" si="17"/>
        <v>0</v>
      </c>
      <c r="L54" s="64">
        <f t="shared" si="17"/>
        <v>0</v>
      </c>
      <c r="M54" s="64">
        <f t="shared" si="17"/>
        <v>1.4492753623188406</v>
      </c>
      <c r="N54" s="64">
        <f t="shared" si="17"/>
        <v>0</v>
      </c>
      <c r="O54" s="64">
        <f t="shared" si="17"/>
        <v>1.7241379310344827</v>
      </c>
      <c r="P54" s="64">
        <f t="shared" si="17"/>
        <v>0</v>
      </c>
      <c r="Q54" s="64">
        <f t="shared" si="18"/>
        <v>2</v>
      </c>
      <c r="R54" s="64">
        <f t="shared" si="18"/>
        <v>0</v>
      </c>
      <c r="S54" s="64">
        <f t="shared" ref="S54" si="22">S24/(S24+S12+S18)*100</f>
        <v>0</v>
      </c>
    </row>
    <row r="55" spans="1:19" ht="15" customHeight="1" thickBot="1" x14ac:dyDescent="0.25">
      <c r="A55" s="63" t="s">
        <v>43</v>
      </c>
      <c r="B55" s="65">
        <f>B25/(B25+B13+B19)*100</f>
        <v>5.7446808510638299</v>
      </c>
      <c r="C55" s="65">
        <f t="shared" si="17"/>
        <v>0.95846645367412142</v>
      </c>
      <c r="D55" s="65">
        <f t="shared" si="17"/>
        <v>4.0229885057471266</v>
      </c>
      <c r="E55" s="65">
        <f t="shared" si="17"/>
        <v>0.40322580645161288</v>
      </c>
      <c r="F55" s="65">
        <f t="shared" si="17"/>
        <v>6.1983471074380168</v>
      </c>
      <c r="G55" s="65">
        <f t="shared" si="17"/>
        <v>3.0487804878048781</v>
      </c>
      <c r="H55" s="65">
        <f t="shared" si="17"/>
        <v>5.298013245033113</v>
      </c>
      <c r="I55" s="65">
        <f t="shared" si="17"/>
        <v>0</v>
      </c>
      <c r="J55" s="65">
        <f t="shared" si="17"/>
        <v>1.4084507042253522</v>
      </c>
      <c r="K55" s="65">
        <f t="shared" si="17"/>
        <v>0</v>
      </c>
      <c r="L55" s="65">
        <f t="shared" si="17"/>
        <v>0</v>
      </c>
      <c r="M55" s="65">
        <f t="shared" si="17"/>
        <v>0</v>
      </c>
      <c r="N55" s="65">
        <f t="shared" si="17"/>
        <v>0</v>
      </c>
      <c r="O55" s="65">
        <f t="shared" si="17"/>
        <v>0</v>
      </c>
      <c r="P55" s="65">
        <f t="shared" si="17"/>
        <v>0</v>
      </c>
      <c r="Q55" s="65">
        <f t="shared" si="18"/>
        <v>1.2820512820512819</v>
      </c>
      <c r="R55" s="65">
        <f t="shared" si="18"/>
        <v>0</v>
      </c>
      <c r="S55" s="65">
        <f t="shared" ref="S55" si="23">S25/(S25+S13+S19)*100</f>
        <v>0</v>
      </c>
    </row>
    <row r="56" spans="1:19" ht="15" customHeight="1" x14ac:dyDescent="0.2">
      <c r="A56" s="305" t="s">
        <v>244</v>
      </c>
      <c r="B56" s="305"/>
      <c r="C56" s="305"/>
      <c r="D56" s="305"/>
      <c r="E56" s="305"/>
      <c r="F56" s="305"/>
      <c r="G56" s="305"/>
      <c r="H56" s="305"/>
      <c r="I56" s="305"/>
      <c r="J56" s="305"/>
      <c r="K56" s="305"/>
      <c r="L56" s="305"/>
      <c r="M56" s="305"/>
      <c r="N56" s="305"/>
      <c r="O56" s="305"/>
      <c r="P56" s="305"/>
      <c r="Q56" s="305"/>
      <c r="R56" s="305"/>
      <c r="S56" s="67"/>
    </row>
    <row r="57" spans="1:19" ht="15" customHeight="1" x14ac:dyDescent="0.2">
      <c r="A57" s="306" t="s">
        <v>242</v>
      </c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266"/>
    </row>
  </sheetData>
  <mergeCells count="14">
    <mergeCell ref="U3:V4"/>
    <mergeCell ref="U30:V31"/>
    <mergeCell ref="A57:R57"/>
    <mergeCell ref="A1:R1"/>
    <mergeCell ref="A2:R2"/>
    <mergeCell ref="A3:R3"/>
    <mergeCell ref="A4:R4"/>
    <mergeCell ref="A31:R31"/>
    <mergeCell ref="A32:R32"/>
    <mergeCell ref="A33:R33"/>
    <mergeCell ref="A34:R34"/>
    <mergeCell ref="A35:R35"/>
    <mergeCell ref="A26:R26"/>
    <mergeCell ref="A56:R56"/>
  </mergeCells>
  <hyperlinks>
    <hyperlink ref="U3" r:id="rId1" location="INDICE!A1"/>
    <hyperlink ref="U3:V4" location="INDICE!A1" display="INDICE"/>
    <hyperlink ref="U30" r:id="rId2" location="INDICE!A1"/>
    <hyperlink ref="U30:V31" location="INDICE!A1" display="INDICE"/>
  </hyperlinks>
  <printOptions horizontalCentered="1"/>
  <pageMargins left="0.59055118110236227" right="0.59055118110236227" top="0.59055118110236227" bottom="0.59055118110236227" header="0" footer="0"/>
  <pageSetup scale="69" fitToHeight="2" orientation="landscape" r:id="rId3"/>
  <headerFooter alignWithMargins="0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V66"/>
  <sheetViews>
    <sheetView zoomScaleNormal="100" zoomScaleSheetLayoutView="100" workbookViewId="0">
      <selection activeCell="U2" sqref="U2:V3"/>
    </sheetView>
  </sheetViews>
  <sheetFormatPr baseColWidth="10" defaultColWidth="12.140625" defaultRowHeight="15" customHeight="1" x14ac:dyDescent="0.25"/>
  <cols>
    <col min="1" max="1" width="13.7109375" style="23" bestFit="1" customWidth="1"/>
    <col min="2" max="19" width="8.7109375" style="23" customWidth="1"/>
    <col min="20" max="24" width="11.42578125" style="23" customWidth="1"/>
    <col min="25" max="257" width="12.140625" style="23"/>
    <col min="258" max="258" width="22.28515625" style="23" customWidth="1"/>
    <col min="259" max="274" width="8.5703125" style="23" customWidth="1"/>
    <col min="275" max="513" width="12.140625" style="23"/>
    <col min="514" max="514" width="22.28515625" style="23" customWidth="1"/>
    <col min="515" max="530" width="8.5703125" style="23" customWidth="1"/>
    <col min="531" max="769" width="12.140625" style="23"/>
    <col min="770" max="770" width="22.28515625" style="23" customWidth="1"/>
    <col min="771" max="786" width="8.5703125" style="23" customWidth="1"/>
    <col min="787" max="1025" width="12.140625" style="23"/>
    <col min="1026" max="1026" width="22.28515625" style="23" customWidth="1"/>
    <col min="1027" max="1042" width="8.5703125" style="23" customWidth="1"/>
    <col min="1043" max="1281" width="12.140625" style="23"/>
    <col min="1282" max="1282" width="22.28515625" style="23" customWidth="1"/>
    <col min="1283" max="1298" width="8.5703125" style="23" customWidth="1"/>
    <col min="1299" max="1537" width="12.140625" style="23"/>
    <col min="1538" max="1538" width="22.28515625" style="23" customWidth="1"/>
    <col min="1539" max="1554" width="8.5703125" style="23" customWidth="1"/>
    <col min="1555" max="1793" width="12.140625" style="23"/>
    <col min="1794" max="1794" width="22.28515625" style="23" customWidth="1"/>
    <col min="1795" max="1810" width="8.5703125" style="23" customWidth="1"/>
    <col min="1811" max="2049" width="12.140625" style="23"/>
    <col min="2050" max="2050" width="22.28515625" style="23" customWidth="1"/>
    <col min="2051" max="2066" width="8.5703125" style="23" customWidth="1"/>
    <col min="2067" max="2305" width="12.140625" style="23"/>
    <col min="2306" max="2306" width="22.28515625" style="23" customWidth="1"/>
    <col min="2307" max="2322" width="8.5703125" style="23" customWidth="1"/>
    <col min="2323" max="2561" width="12.140625" style="23"/>
    <col min="2562" max="2562" width="22.28515625" style="23" customWidth="1"/>
    <col min="2563" max="2578" width="8.5703125" style="23" customWidth="1"/>
    <col min="2579" max="2817" width="12.140625" style="23"/>
    <col min="2818" max="2818" width="22.28515625" style="23" customWidth="1"/>
    <col min="2819" max="2834" width="8.5703125" style="23" customWidth="1"/>
    <col min="2835" max="3073" width="12.140625" style="23"/>
    <col min="3074" max="3074" width="22.28515625" style="23" customWidth="1"/>
    <col min="3075" max="3090" width="8.5703125" style="23" customWidth="1"/>
    <col min="3091" max="3329" width="12.140625" style="23"/>
    <col min="3330" max="3330" width="22.28515625" style="23" customWidth="1"/>
    <col min="3331" max="3346" width="8.5703125" style="23" customWidth="1"/>
    <col min="3347" max="3585" width="12.140625" style="23"/>
    <col min="3586" max="3586" width="22.28515625" style="23" customWidth="1"/>
    <col min="3587" max="3602" width="8.5703125" style="23" customWidth="1"/>
    <col min="3603" max="3841" width="12.140625" style="23"/>
    <col min="3842" max="3842" width="22.28515625" style="23" customWidth="1"/>
    <col min="3843" max="3858" width="8.5703125" style="23" customWidth="1"/>
    <col min="3859" max="4097" width="12.140625" style="23"/>
    <col min="4098" max="4098" width="22.28515625" style="23" customWidth="1"/>
    <col min="4099" max="4114" width="8.5703125" style="23" customWidth="1"/>
    <col min="4115" max="4353" width="12.140625" style="23"/>
    <col min="4354" max="4354" width="22.28515625" style="23" customWidth="1"/>
    <col min="4355" max="4370" width="8.5703125" style="23" customWidth="1"/>
    <col min="4371" max="4609" width="12.140625" style="23"/>
    <col min="4610" max="4610" width="22.28515625" style="23" customWidth="1"/>
    <col min="4611" max="4626" width="8.5703125" style="23" customWidth="1"/>
    <col min="4627" max="4865" width="12.140625" style="23"/>
    <col min="4866" max="4866" width="22.28515625" style="23" customWidth="1"/>
    <col min="4867" max="4882" width="8.5703125" style="23" customWidth="1"/>
    <col min="4883" max="5121" width="12.140625" style="23"/>
    <col min="5122" max="5122" width="22.28515625" style="23" customWidth="1"/>
    <col min="5123" max="5138" width="8.5703125" style="23" customWidth="1"/>
    <col min="5139" max="5377" width="12.140625" style="23"/>
    <col min="5378" max="5378" width="22.28515625" style="23" customWidth="1"/>
    <col min="5379" max="5394" width="8.5703125" style="23" customWidth="1"/>
    <col min="5395" max="5633" width="12.140625" style="23"/>
    <col min="5634" max="5634" width="22.28515625" style="23" customWidth="1"/>
    <col min="5635" max="5650" width="8.5703125" style="23" customWidth="1"/>
    <col min="5651" max="5889" width="12.140625" style="23"/>
    <col min="5890" max="5890" width="22.28515625" style="23" customWidth="1"/>
    <col min="5891" max="5906" width="8.5703125" style="23" customWidth="1"/>
    <col min="5907" max="6145" width="12.140625" style="23"/>
    <col min="6146" max="6146" width="22.28515625" style="23" customWidth="1"/>
    <col min="6147" max="6162" width="8.5703125" style="23" customWidth="1"/>
    <col min="6163" max="6401" width="12.140625" style="23"/>
    <col min="6402" max="6402" width="22.28515625" style="23" customWidth="1"/>
    <col min="6403" max="6418" width="8.5703125" style="23" customWidth="1"/>
    <col min="6419" max="6657" width="12.140625" style="23"/>
    <col min="6658" max="6658" width="22.28515625" style="23" customWidth="1"/>
    <col min="6659" max="6674" width="8.5703125" style="23" customWidth="1"/>
    <col min="6675" max="6913" width="12.140625" style="23"/>
    <col min="6914" max="6914" width="22.28515625" style="23" customWidth="1"/>
    <col min="6915" max="6930" width="8.5703125" style="23" customWidth="1"/>
    <col min="6931" max="7169" width="12.140625" style="23"/>
    <col min="7170" max="7170" width="22.28515625" style="23" customWidth="1"/>
    <col min="7171" max="7186" width="8.5703125" style="23" customWidth="1"/>
    <col min="7187" max="7425" width="12.140625" style="23"/>
    <col min="7426" max="7426" width="22.28515625" style="23" customWidth="1"/>
    <col min="7427" max="7442" width="8.5703125" style="23" customWidth="1"/>
    <col min="7443" max="7681" width="12.140625" style="23"/>
    <col min="7682" max="7682" width="22.28515625" style="23" customWidth="1"/>
    <col min="7683" max="7698" width="8.5703125" style="23" customWidth="1"/>
    <col min="7699" max="7937" width="12.140625" style="23"/>
    <col min="7938" max="7938" width="22.28515625" style="23" customWidth="1"/>
    <col min="7939" max="7954" width="8.5703125" style="23" customWidth="1"/>
    <col min="7955" max="8193" width="12.140625" style="23"/>
    <col min="8194" max="8194" width="22.28515625" style="23" customWidth="1"/>
    <col min="8195" max="8210" width="8.5703125" style="23" customWidth="1"/>
    <col min="8211" max="8449" width="12.140625" style="23"/>
    <col min="8450" max="8450" width="22.28515625" style="23" customWidth="1"/>
    <col min="8451" max="8466" width="8.5703125" style="23" customWidth="1"/>
    <col min="8467" max="8705" width="12.140625" style="23"/>
    <col min="8706" max="8706" width="22.28515625" style="23" customWidth="1"/>
    <col min="8707" max="8722" width="8.5703125" style="23" customWidth="1"/>
    <col min="8723" max="8961" width="12.140625" style="23"/>
    <col min="8962" max="8962" width="22.28515625" style="23" customWidth="1"/>
    <col min="8963" max="8978" width="8.5703125" style="23" customWidth="1"/>
    <col min="8979" max="9217" width="12.140625" style="23"/>
    <col min="9218" max="9218" width="22.28515625" style="23" customWidth="1"/>
    <col min="9219" max="9234" width="8.5703125" style="23" customWidth="1"/>
    <col min="9235" max="9473" width="12.140625" style="23"/>
    <col min="9474" max="9474" width="22.28515625" style="23" customWidth="1"/>
    <col min="9475" max="9490" width="8.5703125" style="23" customWidth="1"/>
    <col min="9491" max="9729" width="12.140625" style="23"/>
    <col min="9730" max="9730" width="22.28515625" style="23" customWidth="1"/>
    <col min="9731" max="9746" width="8.5703125" style="23" customWidth="1"/>
    <col min="9747" max="9985" width="12.140625" style="23"/>
    <col min="9986" max="9986" width="22.28515625" style="23" customWidth="1"/>
    <col min="9987" max="10002" width="8.5703125" style="23" customWidth="1"/>
    <col min="10003" max="10241" width="12.140625" style="23"/>
    <col min="10242" max="10242" width="22.28515625" style="23" customWidth="1"/>
    <col min="10243" max="10258" width="8.5703125" style="23" customWidth="1"/>
    <col min="10259" max="10497" width="12.140625" style="23"/>
    <col min="10498" max="10498" width="22.28515625" style="23" customWidth="1"/>
    <col min="10499" max="10514" width="8.5703125" style="23" customWidth="1"/>
    <col min="10515" max="10753" width="12.140625" style="23"/>
    <col min="10754" max="10754" width="22.28515625" style="23" customWidth="1"/>
    <col min="10755" max="10770" width="8.5703125" style="23" customWidth="1"/>
    <col min="10771" max="11009" width="12.140625" style="23"/>
    <col min="11010" max="11010" width="22.28515625" style="23" customWidth="1"/>
    <col min="11011" max="11026" width="8.5703125" style="23" customWidth="1"/>
    <col min="11027" max="11265" width="12.140625" style="23"/>
    <col min="11266" max="11266" width="22.28515625" style="23" customWidth="1"/>
    <col min="11267" max="11282" width="8.5703125" style="23" customWidth="1"/>
    <col min="11283" max="11521" width="12.140625" style="23"/>
    <col min="11522" max="11522" width="22.28515625" style="23" customWidth="1"/>
    <col min="11523" max="11538" width="8.5703125" style="23" customWidth="1"/>
    <col min="11539" max="11777" width="12.140625" style="23"/>
    <col min="11778" max="11778" width="22.28515625" style="23" customWidth="1"/>
    <col min="11779" max="11794" width="8.5703125" style="23" customWidth="1"/>
    <col min="11795" max="12033" width="12.140625" style="23"/>
    <col min="12034" max="12034" width="22.28515625" style="23" customWidth="1"/>
    <col min="12035" max="12050" width="8.5703125" style="23" customWidth="1"/>
    <col min="12051" max="12289" width="12.140625" style="23"/>
    <col min="12290" max="12290" width="22.28515625" style="23" customWidth="1"/>
    <col min="12291" max="12306" width="8.5703125" style="23" customWidth="1"/>
    <col min="12307" max="12545" width="12.140625" style="23"/>
    <col min="12546" max="12546" width="22.28515625" style="23" customWidth="1"/>
    <col min="12547" max="12562" width="8.5703125" style="23" customWidth="1"/>
    <col min="12563" max="12801" width="12.140625" style="23"/>
    <col min="12802" max="12802" width="22.28515625" style="23" customWidth="1"/>
    <col min="12803" max="12818" width="8.5703125" style="23" customWidth="1"/>
    <col min="12819" max="13057" width="12.140625" style="23"/>
    <col min="13058" max="13058" width="22.28515625" style="23" customWidth="1"/>
    <col min="13059" max="13074" width="8.5703125" style="23" customWidth="1"/>
    <col min="13075" max="13313" width="12.140625" style="23"/>
    <col min="13314" max="13314" width="22.28515625" style="23" customWidth="1"/>
    <col min="13315" max="13330" width="8.5703125" style="23" customWidth="1"/>
    <col min="13331" max="13569" width="12.140625" style="23"/>
    <col min="13570" max="13570" width="22.28515625" style="23" customWidth="1"/>
    <col min="13571" max="13586" width="8.5703125" style="23" customWidth="1"/>
    <col min="13587" max="13825" width="12.140625" style="23"/>
    <col min="13826" max="13826" width="22.28515625" style="23" customWidth="1"/>
    <col min="13827" max="13842" width="8.5703125" style="23" customWidth="1"/>
    <col min="13843" max="14081" width="12.140625" style="23"/>
    <col min="14082" max="14082" width="22.28515625" style="23" customWidth="1"/>
    <col min="14083" max="14098" width="8.5703125" style="23" customWidth="1"/>
    <col min="14099" max="14337" width="12.140625" style="23"/>
    <col min="14338" max="14338" width="22.28515625" style="23" customWidth="1"/>
    <col min="14339" max="14354" width="8.5703125" style="23" customWidth="1"/>
    <col min="14355" max="14593" width="12.140625" style="23"/>
    <col min="14594" max="14594" width="22.28515625" style="23" customWidth="1"/>
    <col min="14595" max="14610" width="8.5703125" style="23" customWidth="1"/>
    <col min="14611" max="14849" width="12.140625" style="23"/>
    <col min="14850" max="14850" width="22.28515625" style="23" customWidth="1"/>
    <col min="14851" max="14866" width="8.5703125" style="23" customWidth="1"/>
    <col min="14867" max="15105" width="12.140625" style="23"/>
    <col min="15106" max="15106" width="22.28515625" style="23" customWidth="1"/>
    <col min="15107" max="15122" width="8.5703125" style="23" customWidth="1"/>
    <col min="15123" max="15361" width="12.140625" style="23"/>
    <col min="15362" max="15362" width="22.28515625" style="23" customWidth="1"/>
    <col min="15363" max="15378" width="8.5703125" style="23" customWidth="1"/>
    <col min="15379" max="15617" width="12.140625" style="23"/>
    <col min="15618" max="15618" width="22.28515625" style="23" customWidth="1"/>
    <col min="15619" max="15634" width="8.5703125" style="23" customWidth="1"/>
    <col min="15635" max="15873" width="12.140625" style="23"/>
    <col min="15874" max="15874" width="22.28515625" style="23" customWidth="1"/>
    <col min="15875" max="15890" width="8.5703125" style="23" customWidth="1"/>
    <col min="15891" max="16129" width="12.140625" style="23"/>
    <col min="16130" max="16130" width="22.28515625" style="23" customWidth="1"/>
    <col min="16131" max="16146" width="8.5703125" style="23" customWidth="1"/>
    <col min="16147" max="16384" width="12.140625" style="23"/>
  </cols>
  <sheetData>
    <row r="1" spans="1:22" s="20" customFormat="1" ht="15" customHeight="1" x14ac:dyDescent="0.25">
      <c r="A1" s="282" t="s">
        <v>463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9"/>
      <c r="U1"/>
      <c r="V1"/>
    </row>
    <row r="2" spans="1:22" s="20" customFormat="1" ht="15" customHeight="1" x14ac:dyDescent="0.2">
      <c r="A2" s="282" t="s">
        <v>44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9"/>
      <c r="U2" s="308" t="s">
        <v>356</v>
      </c>
      <c r="V2" s="308"/>
    </row>
    <row r="3" spans="1:22" s="20" customFormat="1" ht="15" customHeight="1" x14ac:dyDescent="0.2">
      <c r="A3" s="282" t="s">
        <v>249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30"/>
      <c r="U3" s="308"/>
      <c r="V3" s="308"/>
    </row>
    <row r="4" spans="1:22" s="20" customFormat="1" ht="15" customHeight="1" x14ac:dyDescent="0.25">
      <c r="A4" s="282" t="s">
        <v>515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</row>
    <row r="5" spans="1:22" s="20" customFormat="1" ht="15" customHeight="1" thickBot="1" x14ac:dyDescent="0.3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276"/>
    </row>
    <row r="6" spans="1:22" ht="15" customHeight="1" thickBot="1" x14ac:dyDescent="0.3">
      <c r="A6" s="21" t="s">
        <v>45</v>
      </c>
      <c r="B6" s="22">
        <v>2000</v>
      </c>
      <c r="C6" s="22">
        <v>2001</v>
      </c>
      <c r="D6" s="22">
        <v>2002</v>
      </c>
      <c r="E6" s="22">
        <v>2003</v>
      </c>
      <c r="F6" s="22">
        <v>2004</v>
      </c>
      <c r="G6" s="22">
        <v>2005</v>
      </c>
      <c r="H6" s="22">
        <v>2006</v>
      </c>
      <c r="I6" s="22">
        <v>2007</v>
      </c>
      <c r="J6" s="22">
        <v>2008</v>
      </c>
      <c r="K6" s="22">
        <v>2009</v>
      </c>
      <c r="L6" s="22">
        <v>2010</v>
      </c>
      <c r="M6" s="22">
        <v>2011</v>
      </c>
      <c r="N6" s="22">
        <v>2012</v>
      </c>
      <c r="O6" s="22">
        <v>2013</v>
      </c>
      <c r="P6" s="22">
        <v>2014</v>
      </c>
      <c r="Q6" s="22">
        <v>2015</v>
      </c>
      <c r="R6" s="22">
        <v>2016</v>
      </c>
      <c r="S6" s="22">
        <v>2017</v>
      </c>
    </row>
    <row r="7" spans="1:22" ht="15" customHeight="1" x14ac:dyDescent="0.25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</row>
    <row r="8" spans="1:22" ht="15" customHeight="1" x14ac:dyDescent="0.25">
      <c r="A8" s="313" t="s">
        <v>11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279"/>
    </row>
    <row r="9" spans="1:22" ht="15" customHeight="1" x14ac:dyDescent="0.25">
      <c r="A9" s="24" t="s">
        <v>19</v>
      </c>
      <c r="B9" s="68">
        <f>B14+B19+B24</f>
        <v>201807</v>
      </c>
      <c r="C9" s="68">
        <f t="shared" ref="C9:P12" si="0">C14+C19+C24</f>
        <v>214133</v>
      </c>
      <c r="D9" s="68">
        <f t="shared" si="0"/>
        <v>222403</v>
      </c>
      <c r="E9" s="68">
        <f t="shared" si="0"/>
        <v>241675</v>
      </c>
      <c r="F9" s="68">
        <f t="shared" si="0"/>
        <v>247336</v>
      </c>
      <c r="G9" s="68">
        <f t="shared" si="0"/>
        <v>257917</v>
      </c>
      <c r="H9" s="68">
        <f t="shared" si="0"/>
        <v>262719</v>
      </c>
      <c r="I9" s="68">
        <f t="shared" si="0"/>
        <v>265241</v>
      </c>
      <c r="J9" s="68">
        <f t="shared" si="0"/>
        <v>265580</v>
      </c>
      <c r="K9" s="68">
        <f t="shared" si="0"/>
        <v>276378</v>
      </c>
      <c r="L9" s="68">
        <f t="shared" si="0"/>
        <v>282217</v>
      </c>
      <c r="M9" s="68">
        <f t="shared" si="0"/>
        <v>284188</v>
      </c>
      <c r="N9" s="68">
        <f t="shared" si="0"/>
        <v>287019</v>
      </c>
      <c r="O9" s="68">
        <f t="shared" si="0"/>
        <v>291732</v>
      </c>
      <c r="P9" s="68">
        <f t="shared" si="0"/>
        <v>299974</v>
      </c>
      <c r="Q9" s="68">
        <f>Q14+Q19+Q24</f>
        <v>299807</v>
      </c>
      <c r="R9" s="68">
        <f t="shared" ref="R9:S12" si="1">R14+R19+R24</f>
        <v>299388</v>
      </c>
      <c r="S9" s="68">
        <f t="shared" si="1"/>
        <v>302214</v>
      </c>
    </row>
    <row r="10" spans="1:22" ht="15" customHeight="1" x14ac:dyDescent="0.25">
      <c r="A10" s="25" t="s">
        <v>46</v>
      </c>
      <c r="B10" s="34">
        <f>B15+B20+B25</f>
        <v>116516</v>
      </c>
      <c r="C10" s="34">
        <f t="shared" si="0"/>
        <v>117457</v>
      </c>
      <c r="D10" s="34">
        <f t="shared" si="0"/>
        <v>121416</v>
      </c>
      <c r="E10" s="34">
        <f t="shared" si="0"/>
        <v>136063</v>
      </c>
      <c r="F10" s="34">
        <f t="shared" si="0"/>
        <v>136988</v>
      </c>
      <c r="G10" s="34">
        <f t="shared" si="0"/>
        <v>138450</v>
      </c>
      <c r="H10" s="34">
        <f t="shared" si="0"/>
        <v>138757</v>
      </c>
      <c r="I10" s="34">
        <f t="shared" si="0"/>
        <v>143539</v>
      </c>
      <c r="J10" s="34">
        <f t="shared" si="0"/>
        <v>159770</v>
      </c>
      <c r="K10" s="34">
        <f t="shared" si="0"/>
        <v>156523</v>
      </c>
      <c r="L10" s="34">
        <f t="shared" si="0"/>
        <v>158590</v>
      </c>
      <c r="M10" s="34">
        <f t="shared" si="0"/>
        <v>163026</v>
      </c>
      <c r="N10" s="34">
        <f t="shared" si="0"/>
        <v>165334</v>
      </c>
      <c r="O10" s="34">
        <f t="shared" si="0"/>
        <v>168815</v>
      </c>
      <c r="P10" s="34">
        <f t="shared" si="0"/>
        <v>177502</v>
      </c>
      <c r="Q10" s="34">
        <f>Q15+Q20+Q25</f>
        <v>178068</v>
      </c>
      <c r="R10" s="34">
        <f t="shared" si="1"/>
        <v>182680</v>
      </c>
      <c r="S10" s="34">
        <f t="shared" si="1"/>
        <v>188870</v>
      </c>
    </row>
    <row r="11" spans="1:22" ht="15" customHeight="1" x14ac:dyDescent="0.25">
      <c r="A11" s="25" t="s">
        <v>47</v>
      </c>
      <c r="B11" s="34">
        <f>B16+B21+B26</f>
        <v>63204</v>
      </c>
      <c r="C11" s="34">
        <f t="shared" si="0"/>
        <v>70690</v>
      </c>
      <c r="D11" s="34">
        <f t="shared" si="0"/>
        <v>73468</v>
      </c>
      <c r="E11" s="34">
        <f t="shared" si="0"/>
        <v>77308</v>
      </c>
      <c r="F11" s="34">
        <f t="shared" si="0"/>
        <v>79955</v>
      </c>
      <c r="G11" s="34">
        <f t="shared" si="0"/>
        <v>85212</v>
      </c>
      <c r="H11" s="34">
        <f t="shared" si="0"/>
        <v>85650</v>
      </c>
      <c r="I11" s="34">
        <f t="shared" si="0"/>
        <v>83878</v>
      </c>
      <c r="J11" s="34">
        <f t="shared" si="0"/>
        <v>90016</v>
      </c>
      <c r="K11" s="34">
        <f t="shared" si="0"/>
        <v>98042</v>
      </c>
      <c r="L11" s="34">
        <f t="shared" si="0"/>
        <v>97882</v>
      </c>
      <c r="M11" s="34">
        <f t="shared" si="0"/>
        <v>96953</v>
      </c>
      <c r="N11" s="34">
        <f t="shared" si="0"/>
        <v>96690</v>
      </c>
      <c r="O11" s="34">
        <f t="shared" si="0"/>
        <v>96512</v>
      </c>
      <c r="P11" s="34">
        <f t="shared" si="0"/>
        <v>93242</v>
      </c>
      <c r="Q11" s="34">
        <f>Q16+Q21+Q26</f>
        <v>90913</v>
      </c>
      <c r="R11" s="34">
        <f t="shared" si="1"/>
        <v>86722</v>
      </c>
      <c r="S11" s="34">
        <f t="shared" si="1"/>
        <v>84753</v>
      </c>
    </row>
    <row r="12" spans="1:22" ht="15" customHeight="1" x14ac:dyDescent="0.25">
      <c r="A12" s="25" t="s">
        <v>48</v>
      </c>
      <c r="B12" s="34">
        <f>B17+B22+B27</f>
        <v>22087</v>
      </c>
      <c r="C12" s="34">
        <f t="shared" si="0"/>
        <v>25986</v>
      </c>
      <c r="D12" s="34">
        <f t="shared" si="0"/>
        <v>27519</v>
      </c>
      <c r="E12" s="34">
        <f t="shared" si="0"/>
        <v>28304</v>
      </c>
      <c r="F12" s="34">
        <f t="shared" si="0"/>
        <v>30393</v>
      </c>
      <c r="G12" s="34">
        <f t="shared" si="0"/>
        <v>34255</v>
      </c>
      <c r="H12" s="34">
        <f t="shared" si="0"/>
        <v>38312</v>
      </c>
      <c r="I12" s="34">
        <f t="shared" si="0"/>
        <v>37824</v>
      </c>
      <c r="J12" s="34">
        <f t="shared" si="0"/>
        <v>15794</v>
      </c>
      <c r="K12" s="34">
        <f t="shared" si="0"/>
        <v>21813</v>
      </c>
      <c r="L12" s="34">
        <f t="shared" si="0"/>
        <v>25745</v>
      </c>
      <c r="M12" s="34">
        <f t="shared" si="0"/>
        <v>24209</v>
      </c>
      <c r="N12" s="34">
        <f t="shared" si="0"/>
        <v>24995</v>
      </c>
      <c r="O12" s="34">
        <f t="shared" si="0"/>
        <v>26405</v>
      </c>
      <c r="P12" s="34">
        <f t="shared" si="0"/>
        <v>29230</v>
      </c>
      <c r="Q12" s="34">
        <f>Q17+Q22+Q27</f>
        <v>30826</v>
      </c>
      <c r="R12" s="34">
        <f t="shared" si="1"/>
        <v>29986</v>
      </c>
      <c r="S12" s="34">
        <f t="shared" si="1"/>
        <v>28591</v>
      </c>
    </row>
    <row r="13" spans="1:22" ht="15" customHeight="1" x14ac:dyDescent="0.25">
      <c r="A13" s="26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22" ht="15" customHeight="1" x14ac:dyDescent="0.25">
      <c r="A14" s="24" t="s">
        <v>23</v>
      </c>
      <c r="B14" s="68">
        <f>SUM(B15:B17)</f>
        <v>170256</v>
      </c>
      <c r="C14" s="68">
        <f>SUM(C15:C17)</f>
        <v>181351</v>
      </c>
      <c r="D14" s="68">
        <f>SUM(D15:D17)</f>
        <v>189809</v>
      </c>
      <c r="E14" s="68">
        <f>SUM(E15:E17)</f>
        <v>206362</v>
      </c>
      <c r="F14" s="68">
        <f>SUM(F15:F17)</f>
        <v>213937</v>
      </c>
      <c r="G14" s="68">
        <f t="shared" ref="G14:L14" si="2">SUM(G15:G17)</f>
        <v>222827</v>
      </c>
      <c r="H14" s="68">
        <f t="shared" si="2"/>
        <v>227288</v>
      </c>
      <c r="I14" s="68">
        <f t="shared" si="2"/>
        <v>229215</v>
      </c>
      <c r="J14" s="68">
        <f t="shared" si="2"/>
        <v>228077</v>
      </c>
      <c r="K14" s="68">
        <f t="shared" si="2"/>
        <v>240171</v>
      </c>
      <c r="L14" s="68">
        <f t="shared" si="2"/>
        <v>244456</v>
      </c>
      <c r="M14" s="68">
        <f t="shared" ref="M14:R14" si="3">SUM(M15:M17)</f>
        <v>246099</v>
      </c>
      <c r="N14" s="68">
        <f t="shared" si="3"/>
        <v>248913</v>
      </c>
      <c r="O14" s="68">
        <f t="shared" si="3"/>
        <v>254059</v>
      </c>
      <c r="P14" s="68">
        <f t="shared" si="3"/>
        <v>260322</v>
      </c>
      <c r="Q14" s="68">
        <f t="shared" si="3"/>
        <v>260063</v>
      </c>
      <c r="R14" s="68">
        <f t="shared" si="3"/>
        <v>259725</v>
      </c>
      <c r="S14" s="68">
        <f t="shared" ref="S14" si="4">SUM(S15:S17)</f>
        <v>262922</v>
      </c>
    </row>
    <row r="15" spans="1:22" ht="15" customHeight="1" x14ac:dyDescent="0.25">
      <c r="A15" s="25" t="s">
        <v>46</v>
      </c>
      <c r="B15" s="34">
        <f>92720+338</f>
        <v>93058</v>
      </c>
      <c r="C15" s="34">
        <v>93776</v>
      </c>
      <c r="D15" s="34">
        <v>97528</v>
      </c>
      <c r="E15" s="34">
        <v>109889</v>
      </c>
      <c r="F15" s="34">
        <v>112540</v>
      </c>
      <c r="G15" s="34">
        <v>112680</v>
      </c>
      <c r="H15" s="34">
        <v>113094</v>
      </c>
      <c r="I15" s="34">
        <v>116914</v>
      </c>
      <c r="J15" s="34">
        <v>133171</v>
      </c>
      <c r="K15" s="34">
        <v>130802</v>
      </c>
      <c r="L15" s="34">
        <v>132052</v>
      </c>
      <c r="M15" s="34">
        <v>135008</v>
      </c>
      <c r="N15" s="34">
        <f>77354+59089+506</f>
        <v>136949</v>
      </c>
      <c r="O15" s="34">
        <v>140001</v>
      </c>
      <c r="P15" s="34">
        <v>146796</v>
      </c>
      <c r="Q15" s="34">
        <v>146966</v>
      </c>
      <c r="R15" s="34">
        <v>151368</v>
      </c>
      <c r="S15" s="34">
        <v>156809</v>
      </c>
    </row>
    <row r="16" spans="1:22" ht="15" customHeight="1" x14ac:dyDescent="0.25">
      <c r="A16" s="25" t="s">
        <v>47</v>
      </c>
      <c r="B16" s="34">
        <f>56034+537</f>
        <v>56571</v>
      </c>
      <c r="C16" s="34">
        <v>63163</v>
      </c>
      <c r="D16" s="34">
        <v>66311</v>
      </c>
      <c r="E16" s="34">
        <v>69655</v>
      </c>
      <c r="F16" s="34">
        <v>72572</v>
      </c>
      <c r="G16" s="34">
        <v>77598</v>
      </c>
      <c r="H16" s="34">
        <v>77746</v>
      </c>
      <c r="I16" s="34">
        <v>76209</v>
      </c>
      <c r="J16" s="34">
        <v>80830</v>
      </c>
      <c r="K16" s="34">
        <v>89200</v>
      </c>
      <c r="L16" s="34">
        <v>88465</v>
      </c>
      <c r="M16" s="34">
        <v>88355</v>
      </c>
      <c r="N16" s="34">
        <f>87948+419</f>
        <v>88367</v>
      </c>
      <c r="O16" s="34">
        <v>88999</v>
      </c>
      <c r="P16" s="34">
        <v>85390</v>
      </c>
      <c r="Q16" s="34">
        <v>83459</v>
      </c>
      <c r="R16" s="34">
        <v>79475</v>
      </c>
      <c r="S16" s="34">
        <v>78364</v>
      </c>
    </row>
    <row r="17" spans="1:19" ht="15" customHeight="1" x14ac:dyDescent="0.25">
      <c r="A17" s="25" t="s">
        <v>48</v>
      </c>
      <c r="B17" s="34">
        <f>20107+520</f>
        <v>20627</v>
      </c>
      <c r="C17" s="34">
        <v>24412</v>
      </c>
      <c r="D17" s="34">
        <v>25970</v>
      </c>
      <c r="E17" s="34">
        <v>26818</v>
      </c>
      <c r="F17" s="34">
        <v>28825</v>
      </c>
      <c r="G17" s="34">
        <v>32549</v>
      </c>
      <c r="H17" s="34">
        <v>36448</v>
      </c>
      <c r="I17" s="34">
        <v>36092</v>
      </c>
      <c r="J17" s="34">
        <v>14076</v>
      </c>
      <c r="K17" s="34">
        <v>20169</v>
      </c>
      <c r="L17" s="34">
        <v>23939</v>
      </c>
      <c r="M17" s="34">
        <v>22736</v>
      </c>
      <c r="N17" s="34">
        <f>23380+217</f>
        <v>23597</v>
      </c>
      <c r="O17" s="34">
        <v>25059</v>
      </c>
      <c r="P17" s="34">
        <v>28136</v>
      </c>
      <c r="Q17" s="34">
        <v>29638</v>
      </c>
      <c r="R17" s="34">
        <v>28882</v>
      </c>
      <c r="S17" s="34">
        <v>27749</v>
      </c>
    </row>
    <row r="18" spans="1:19" ht="15" customHeight="1" x14ac:dyDescent="0.25">
      <c r="A18" s="26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</row>
    <row r="19" spans="1:19" ht="15" customHeight="1" x14ac:dyDescent="0.25">
      <c r="A19" s="24" t="s">
        <v>24</v>
      </c>
      <c r="B19" s="68">
        <f>SUM(B20:B22)</f>
        <v>19697</v>
      </c>
      <c r="C19" s="68">
        <f>SUM(C20:C22)</f>
        <v>20809</v>
      </c>
      <c r="D19" s="68">
        <f>SUM(D20:D22)</f>
        <v>20582</v>
      </c>
      <c r="E19" s="68">
        <f>SUM(E20:E22)</f>
        <v>23338</v>
      </c>
      <c r="F19" s="68">
        <f>SUM(F20:F22)</f>
        <v>21529</v>
      </c>
      <c r="G19" s="68">
        <f t="shared" ref="G19:L19" si="5">SUM(G20:G22)</f>
        <v>23176</v>
      </c>
      <c r="H19" s="68">
        <f t="shared" si="5"/>
        <v>23766</v>
      </c>
      <c r="I19" s="68">
        <f t="shared" si="5"/>
        <v>24053</v>
      </c>
      <c r="J19" s="68">
        <f t="shared" si="5"/>
        <v>25912</v>
      </c>
      <c r="K19" s="68">
        <f t="shared" si="5"/>
        <v>24686</v>
      </c>
      <c r="L19" s="68">
        <f t="shared" si="5"/>
        <v>25785</v>
      </c>
      <c r="M19" s="68">
        <f>SUM(M20:M22)</f>
        <v>26397</v>
      </c>
      <c r="N19" s="68">
        <f>SUM(N20:N22)</f>
        <v>26373</v>
      </c>
      <c r="O19" s="68">
        <f>SUM(O20:O22)</f>
        <v>25908</v>
      </c>
      <c r="P19" s="68">
        <f>SUM(P20:P22)</f>
        <v>28352</v>
      </c>
      <c r="Q19" s="68">
        <f>SUM(Q20:Q22)</f>
        <v>28075</v>
      </c>
      <c r="R19" s="68">
        <f>R20+R21+R22</f>
        <v>28009</v>
      </c>
      <c r="S19" s="68">
        <f>S20+S21+S22</f>
        <v>27857</v>
      </c>
    </row>
    <row r="20" spans="1:19" ht="15" customHeight="1" x14ac:dyDescent="0.25">
      <c r="A20" s="25" t="s">
        <v>46</v>
      </c>
      <c r="B20" s="34">
        <f>14918+49</f>
        <v>14967</v>
      </c>
      <c r="C20" s="34">
        <v>15487</v>
      </c>
      <c r="D20" s="34">
        <v>15236</v>
      </c>
      <c r="E20" s="34">
        <v>17408</v>
      </c>
      <c r="F20" s="34">
        <v>16073</v>
      </c>
      <c r="G20" s="34">
        <v>17310</v>
      </c>
      <c r="H20" s="34">
        <v>17200</v>
      </c>
      <c r="I20" s="34">
        <v>18008</v>
      </c>
      <c r="J20" s="34">
        <v>18761</v>
      </c>
      <c r="K20" s="34">
        <v>17942</v>
      </c>
      <c r="L20" s="34">
        <v>18319</v>
      </c>
      <c r="M20" s="34">
        <v>19641</v>
      </c>
      <c r="N20" s="34">
        <v>19952</v>
      </c>
      <c r="O20" s="34">
        <v>20263</v>
      </c>
      <c r="P20" s="34">
        <v>22492</v>
      </c>
      <c r="Q20" s="34">
        <v>22382</v>
      </c>
      <c r="R20" s="34">
        <v>22590</v>
      </c>
      <c r="S20" s="34">
        <v>23242</v>
      </c>
    </row>
    <row r="21" spans="1:19" ht="15" customHeight="1" x14ac:dyDescent="0.25">
      <c r="A21" s="25" t="s">
        <v>47</v>
      </c>
      <c r="B21" s="34">
        <f>3989+11</f>
        <v>4000</v>
      </c>
      <c r="C21" s="34">
        <v>4548</v>
      </c>
      <c r="D21" s="34">
        <v>4475</v>
      </c>
      <c r="E21" s="34">
        <v>5062</v>
      </c>
      <c r="F21" s="34">
        <v>4588</v>
      </c>
      <c r="G21" s="34">
        <v>4871</v>
      </c>
      <c r="H21" s="34">
        <v>5445</v>
      </c>
      <c r="I21" s="34">
        <v>5044</v>
      </c>
      <c r="J21" s="34">
        <v>6252</v>
      </c>
      <c r="K21" s="34">
        <v>5845</v>
      </c>
      <c r="L21" s="34">
        <v>6434</v>
      </c>
      <c r="M21" s="34">
        <v>5864</v>
      </c>
      <c r="N21" s="34">
        <v>5676</v>
      </c>
      <c r="O21" s="34">
        <v>4969</v>
      </c>
      <c r="P21" s="34">
        <v>5291</v>
      </c>
      <c r="Q21" s="34">
        <v>5006</v>
      </c>
      <c r="R21" s="34">
        <v>4890</v>
      </c>
      <c r="S21" s="34">
        <v>4170</v>
      </c>
    </row>
    <row r="22" spans="1:19" ht="15" customHeight="1" x14ac:dyDescent="0.25">
      <c r="A22" s="25" t="s">
        <v>48</v>
      </c>
      <c r="B22" s="34">
        <f>728+2</f>
        <v>730</v>
      </c>
      <c r="C22" s="34">
        <v>774</v>
      </c>
      <c r="D22" s="34">
        <v>871</v>
      </c>
      <c r="E22" s="34">
        <v>868</v>
      </c>
      <c r="F22" s="34">
        <v>868</v>
      </c>
      <c r="G22" s="34">
        <v>995</v>
      </c>
      <c r="H22" s="34">
        <v>1121</v>
      </c>
      <c r="I22" s="34">
        <v>1001</v>
      </c>
      <c r="J22" s="34">
        <v>899</v>
      </c>
      <c r="K22" s="34">
        <v>899</v>
      </c>
      <c r="L22" s="34">
        <v>1032</v>
      </c>
      <c r="M22" s="34">
        <v>892</v>
      </c>
      <c r="N22" s="34">
        <v>745</v>
      </c>
      <c r="O22" s="34">
        <v>676</v>
      </c>
      <c r="P22" s="34">
        <v>569</v>
      </c>
      <c r="Q22" s="34">
        <v>687</v>
      </c>
      <c r="R22" s="34">
        <v>529</v>
      </c>
      <c r="S22" s="34">
        <v>445</v>
      </c>
    </row>
    <row r="23" spans="1:19" ht="15" customHeight="1" x14ac:dyDescent="0.25">
      <c r="A23" s="26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</row>
    <row r="24" spans="1:19" ht="15" customHeight="1" x14ac:dyDescent="0.25">
      <c r="A24" s="24" t="s">
        <v>245</v>
      </c>
      <c r="B24" s="68">
        <f>SUM(B25:B27)</f>
        <v>11854</v>
      </c>
      <c r="C24" s="68">
        <f>SUM(C25:C27)</f>
        <v>11973</v>
      </c>
      <c r="D24" s="68">
        <f>SUM(D25:D27)</f>
        <v>12012</v>
      </c>
      <c r="E24" s="68">
        <f>SUM(E25:E27)</f>
        <v>11975</v>
      </c>
      <c r="F24" s="68">
        <f>SUM(F25:F27)</f>
        <v>11870</v>
      </c>
      <c r="G24" s="68">
        <f t="shared" ref="G24:L24" si="6">SUM(G25:G27)</f>
        <v>11914</v>
      </c>
      <c r="H24" s="68">
        <f t="shared" si="6"/>
        <v>11665</v>
      </c>
      <c r="I24" s="68">
        <f t="shared" si="6"/>
        <v>11973</v>
      </c>
      <c r="J24" s="68">
        <f t="shared" si="6"/>
        <v>11591</v>
      </c>
      <c r="K24" s="68">
        <f t="shared" si="6"/>
        <v>11521</v>
      </c>
      <c r="L24" s="68">
        <f t="shared" si="6"/>
        <v>11976</v>
      </c>
      <c r="M24" s="68">
        <f t="shared" ref="M24:R24" si="7">SUM(M25:M27)</f>
        <v>11692</v>
      </c>
      <c r="N24" s="68">
        <f t="shared" si="7"/>
        <v>11733</v>
      </c>
      <c r="O24" s="68">
        <f t="shared" si="7"/>
        <v>11765</v>
      </c>
      <c r="P24" s="68">
        <f t="shared" si="7"/>
        <v>11300</v>
      </c>
      <c r="Q24" s="68">
        <f t="shared" si="7"/>
        <v>11669</v>
      </c>
      <c r="R24" s="68">
        <f t="shared" si="7"/>
        <v>11654</v>
      </c>
      <c r="S24" s="68">
        <f t="shared" ref="S24" si="8">SUM(S25:S27)</f>
        <v>11435</v>
      </c>
    </row>
    <row r="25" spans="1:19" ht="15" customHeight="1" x14ac:dyDescent="0.25">
      <c r="A25" s="25" t="s">
        <v>46</v>
      </c>
      <c r="B25" s="34">
        <v>8491</v>
      </c>
      <c r="C25" s="34">
        <v>8194</v>
      </c>
      <c r="D25" s="34">
        <v>8652</v>
      </c>
      <c r="E25" s="34">
        <v>8766</v>
      </c>
      <c r="F25" s="34">
        <v>8375</v>
      </c>
      <c r="G25" s="34">
        <v>8460</v>
      </c>
      <c r="H25" s="34">
        <v>8463</v>
      </c>
      <c r="I25" s="34">
        <v>8617</v>
      </c>
      <c r="J25" s="34">
        <v>7838</v>
      </c>
      <c r="K25" s="34">
        <v>7779</v>
      </c>
      <c r="L25" s="34">
        <v>8219</v>
      </c>
      <c r="M25" s="34">
        <v>8377</v>
      </c>
      <c r="N25" s="34">
        <v>8433</v>
      </c>
      <c r="O25" s="34">
        <v>8551</v>
      </c>
      <c r="P25" s="34">
        <v>8214</v>
      </c>
      <c r="Q25" s="34">
        <v>8720</v>
      </c>
      <c r="R25" s="34">
        <v>8722</v>
      </c>
      <c r="S25" s="34">
        <v>8819</v>
      </c>
    </row>
    <row r="26" spans="1:19" ht="15" customHeight="1" x14ac:dyDescent="0.25">
      <c r="A26" s="25" t="s">
        <v>47</v>
      </c>
      <c r="B26" s="34">
        <v>2633</v>
      </c>
      <c r="C26" s="34">
        <v>2979</v>
      </c>
      <c r="D26" s="34">
        <v>2682</v>
      </c>
      <c r="E26" s="34">
        <v>2591</v>
      </c>
      <c r="F26" s="34">
        <v>2795</v>
      </c>
      <c r="G26" s="34">
        <v>2743</v>
      </c>
      <c r="H26" s="34">
        <v>2459</v>
      </c>
      <c r="I26" s="34">
        <v>2625</v>
      </c>
      <c r="J26" s="34">
        <v>2934</v>
      </c>
      <c r="K26" s="34">
        <v>2997</v>
      </c>
      <c r="L26" s="34">
        <v>2983</v>
      </c>
      <c r="M26" s="34">
        <v>2734</v>
      </c>
      <c r="N26" s="34">
        <v>2647</v>
      </c>
      <c r="O26" s="34">
        <v>2544</v>
      </c>
      <c r="P26" s="34">
        <v>2561</v>
      </c>
      <c r="Q26" s="34">
        <v>2448</v>
      </c>
      <c r="R26" s="34">
        <v>2357</v>
      </c>
      <c r="S26" s="34">
        <v>2219</v>
      </c>
    </row>
    <row r="27" spans="1:19" ht="15" customHeight="1" x14ac:dyDescent="0.25">
      <c r="A27" s="25" t="s">
        <v>48</v>
      </c>
      <c r="B27" s="34">
        <v>730</v>
      </c>
      <c r="C27" s="34">
        <v>800</v>
      </c>
      <c r="D27" s="34">
        <v>678</v>
      </c>
      <c r="E27" s="34">
        <v>618</v>
      </c>
      <c r="F27" s="34">
        <v>700</v>
      </c>
      <c r="G27" s="34">
        <v>711</v>
      </c>
      <c r="H27" s="34">
        <v>743</v>
      </c>
      <c r="I27" s="34">
        <v>731</v>
      </c>
      <c r="J27" s="34">
        <v>819</v>
      </c>
      <c r="K27" s="34">
        <v>745</v>
      </c>
      <c r="L27" s="34">
        <v>774</v>
      </c>
      <c r="M27" s="34">
        <v>581</v>
      </c>
      <c r="N27" s="34">
        <v>653</v>
      </c>
      <c r="O27" s="34">
        <v>670</v>
      </c>
      <c r="P27" s="34">
        <v>525</v>
      </c>
      <c r="Q27" s="34">
        <v>501</v>
      </c>
      <c r="R27" s="34">
        <v>575</v>
      </c>
      <c r="S27" s="34">
        <v>397</v>
      </c>
    </row>
    <row r="28" spans="1:19" ht="15" customHeight="1" x14ac:dyDescent="0.25">
      <c r="A28" s="25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</row>
    <row r="29" spans="1:19" s="27" customFormat="1" ht="15" customHeight="1" x14ac:dyDescent="0.25">
      <c r="A29" s="307" t="s">
        <v>243</v>
      </c>
      <c r="B29" s="307"/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274"/>
    </row>
    <row r="30" spans="1:19" ht="15" customHeight="1" x14ac:dyDescent="0.25">
      <c r="A30" s="24" t="s">
        <v>19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</row>
    <row r="31" spans="1:19" ht="15" customHeight="1" x14ac:dyDescent="0.25">
      <c r="A31" s="25" t="s">
        <v>46</v>
      </c>
      <c r="B31" s="36">
        <f>B10/B9*100</f>
        <v>57.736352059145624</v>
      </c>
      <c r="C31" s="36">
        <f>C10/C9*100</f>
        <v>54.852358113882495</v>
      </c>
      <c r="D31" s="36">
        <f>D10/D9*100</f>
        <v>54.592788766338586</v>
      </c>
      <c r="E31" s="36">
        <f>E10/E9*100</f>
        <v>56.299989655529117</v>
      </c>
      <c r="F31" s="36">
        <f>F10/F9*100</f>
        <v>55.38538668046705</v>
      </c>
      <c r="G31" s="36">
        <f t="shared" ref="G31:L31" si="9">G10/G9*100</f>
        <v>53.680059864219885</v>
      </c>
      <c r="H31" s="36">
        <f t="shared" si="9"/>
        <v>52.815746101347827</v>
      </c>
      <c r="I31" s="36">
        <f t="shared" si="9"/>
        <v>54.116445044318183</v>
      </c>
      <c r="J31" s="36">
        <f t="shared" si="9"/>
        <v>60.158897507342424</v>
      </c>
      <c r="K31" s="36">
        <f t="shared" si="9"/>
        <v>56.633668381709114</v>
      </c>
      <c r="L31" s="36">
        <f t="shared" si="9"/>
        <v>56.194346903269462</v>
      </c>
      <c r="M31" s="36">
        <f t="shared" ref="M31:R31" si="10">M10/M9*100</f>
        <v>57.365546750742467</v>
      </c>
      <c r="N31" s="36">
        <f t="shared" si="10"/>
        <v>57.603852009797265</v>
      </c>
      <c r="O31" s="36">
        <f t="shared" si="10"/>
        <v>57.866466482936396</v>
      </c>
      <c r="P31" s="36">
        <f t="shared" si="10"/>
        <v>59.17246161333982</v>
      </c>
      <c r="Q31" s="36">
        <f t="shared" si="10"/>
        <v>59.394210275277089</v>
      </c>
      <c r="R31" s="36">
        <f t="shared" si="10"/>
        <v>61.017809665050038</v>
      </c>
      <c r="S31" s="36">
        <f t="shared" ref="S31" si="11">S10/S9*100</f>
        <v>62.495450243866927</v>
      </c>
    </row>
    <row r="32" spans="1:19" ht="15" customHeight="1" x14ac:dyDescent="0.25">
      <c r="A32" s="25" t="s">
        <v>47</v>
      </c>
      <c r="B32" s="36">
        <f>B11/B9*100</f>
        <v>31.319032540992136</v>
      </c>
      <c r="C32" s="36">
        <f>C11/C9*100</f>
        <v>33.012193356465374</v>
      </c>
      <c r="D32" s="36">
        <f>D11/D9*100</f>
        <v>33.03372706303422</v>
      </c>
      <c r="E32" s="36">
        <f>E11/E9*100</f>
        <v>31.988414192614044</v>
      </c>
      <c r="F32" s="36">
        <f>F11/F9*100</f>
        <v>32.32647087362939</v>
      </c>
      <c r="G32" s="36">
        <f t="shared" ref="G32:L32" si="12">G11/G9*100</f>
        <v>33.038535652942613</v>
      </c>
      <c r="H32" s="36">
        <f t="shared" si="12"/>
        <v>32.601372569170863</v>
      </c>
      <c r="I32" s="36">
        <f t="shared" si="12"/>
        <v>31.623316153988263</v>
      </c>
      <c r="J32" s="36">
        <f t="shared" si="12"/>
        <v>33.894118533022066</v>
      </c>
      <c r="K32" s="36">
        <f t="shared" si="12"/>
        <v>35.473879975974931</v>
      </c>
      <c r="L32" s="36">
        <f t="shared" si="12"/>
        <v>34.683240201688768</v>
      </c>
      <c r="M32" s="36">
        <f t="shared" ref="M32:R32" si="13">M11/M9*100</f>
        <v>34.115796585358986</v>
      </c>
      <c r="N32" s="36">
        <f t="shared" si="13"/>
        <v>33.687665276514792</v>
      </c>
      <c r="O32" s="36">
        <f t="shared" si="13"/>
        <v>33.082418109771986</v>
      </c>
      <c r="P32" s="36">
        <f t="shared" si="13"/>
        <v>31.083360557915018</v>
      </c>
      <c r="Q32" s="36">
        <f t="shared" si="13"/>
        <v>30.323841671475314</v>
      </c>
      <c r="R32" s="36">
        <f t="shared" si="13"/>
        <v>28.966424840006948</v>
      </c>
      <c r="S32" s="36">
        <f t="shared" ref="S32" si="14">S11/S9*100</f>
        <v>28.044035021541024</v>
      </c>
    </row>
    <row r="33" spans="1:19" ht="15" customHeight="1" x14ac:dyDescent="0.25">
      <c r="A33" s="25" t="s">
        <v>48</v>
      </c>
      <c r="B33" s="36">
        <f>B12/B9*100</f>
        <v>10.944615399862245</v>
      </c>
      <c r="C33" s="36">
        <f>C12/C9*100</f>
        <v>12.135448529652132</v>
      </c>
      <c r="D33" s="36">
        <f>D12/D9*100</f>
        <v>12.373484170627194</v>
      </c>
      <c r="E33" s="36">
        <f>E12/E9*100</f>
        <v>11.711596151856833</v>
      </c>
      <c r="F33" s="36">
        <f>F12/F9*100</f>
        <v>12.288142445903548</v>
      </c>
      <c r="G33" s="36">
        <f t="shared" ref="G33:L33" si="15">G12/G9*100</f>
        <v>13.281404482837504</v>
      </c>
      <c r="H33" s="36">
        <f t="shared" si="15"/>
        <v>14.582881329481308</v>
      </c>
      <c r="I33" s="36">
        <f t="shared" si="15"/>
        <v>14.260238801693554</v>
      </c>
      <c r="J33" s="36">
        <f t="shared" si="15"/>
        <v>5.9469839596355145</v>
      </c>
      <c r="K33" s="36">
        <f t="shared" si="15"/>
        <v>7.892451642315959</v>
      </c>
      <c r="L33" s="36">
        <f t="shared" si="15"/>
        <v>9.1224128950417587</v>
      </c>
      <c r="M33" s="36">
        <f t="shared" ref="M33:R33" si="16">M12/M9*100</f>
        <v>8.5186566638985468</v>
      </c>
      <c r="N33" s="36">
        <f t="shared" si="16"/>
        <v>8.7084827136879444</v>
      </c>
      <c r="O33" s="36">
        <f t="shared" si="16"/>
        <v>9.0511154072916238</v>
      </c>
      <c r="P33" s="36">
        <f t="shared" si="16"/>
        <v>9.7441778287451584</v>
      </c>
      <c r="Q33" s="36">
        <f t="shared" si="16"/>
        <v>10.281948053247589</v>
      </c>
      <c r="R33" s="36">
        <f t="shared" si="16"/>
        <v>10.015765494943016</v>
      </c>
      <c r="S33" s="36">
        <f t="shared" ref="S33" si="17">S12/S9*100</f>
        <v>9.460514734592044</v>
      </c>
    </row>
    <row r="34" spans="1:19" ht="15" customHeight="1" x14ac:dyDescent="0.25">
      <c r="A34" s="26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</row>
    <row r="35" spans="1:19" ht="15" customHeight="1" x14ac:dyDescent="0.25">
      <c r="A35" s="24" t="s">
        <v>23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</row>
    <row r="36" spans="1:19" ht="15" customHeight="1" x14ac:dyDescent="0.25">
      <c r="A36" s="25" t="s">
        <v>46</v>
      </c>
      <c r="B36" s="36">
        <f>B15/B14*100</f>
        <v>54.657691946245656</v>
      </c>
      <c r="C36" s="36">
        <f>C15/C14*100</f>
        <v>51.709667991905192</v>
      </c>
      <c r="D36" s="36">
        <f>D15/D14*100</f>
        <v>51.382178927237376</v>
      </c>
      <c r="E36" s="36">
        <f>E15/E14*100</f>
        <v>53.250598462895304</v>
      </c>
      <c r="F36" s="36">
        <f>F15/F14*100</f>
        <v>52.604271350911716</v>
      </c>
      <c r="G36" s="36">
        <f t="shared" ref="G36:L36" si="18">G15/G14*100</f>
        <v>50.568378158840709</v>
      </c>
      <c r="H36" s="36">
        <f t="shared" si="18"/>
        <v>49.75801626130724</v>
      </c>
      <c r="I36" s="36">
        <f t="shared" si="18"/>
        <v>51.006260497785924</v>
      </c>
      <c r="J36" s="36">
        <f t="shared" si="18"/>
        <v>58.388614371462268</v>
      </c>
      <c r="K36" s="36">
        <f t="shared" si="18"/>
        <v>54.462029137572813</v>
      </c>
      <c r="L36" s="36">
        <f t="shared" si="18"/>
        <v>54.018719115096381</v>
      </c>
      <c r="M36" s="36">
        <f t="shared" ref="M36:R36" si="19">M15/M14*100</f>
        <v>54.859223320696138</v>
      </c>
      <c r="N36" s="36">
        <f t="shared" si="19"/>
        <v>55.018821837348796</v>
      </c>
      <c r="O36" s="36">
        <f t="shared" si="19"/>
        <v>55.105703793213387</v>
      </c>
      <c r="P36" s="36">
        <f t="shared" si="19"/>
        <v>56.390162952036327</v>
      </c>
      <c r="Q36" s="36">
        <f t="shared" si="19"/>
        <v>56.511691397853589</v>
      </c>
      <c r="R36" s="36">
        <f t="shared" si="19"/>
        <v>58.280103956107418</v>
      </c>
      <c r="S36" s="36">
        <f t="shared" ref="S36" si="20">S15/S14*100</f>
        <v>59.640882086702518</v>
      </c>
    </row>
    <row r="37" spans="1:19" ht="15" customHeight="1" x14ac:dyDescent="0.25">
      <c r="A37" s="25" t="s">
        <v>47</v>
      </c>
      <c r="B37" s="36">
        <f>B16/B14*100</f>
        <v>33.227022836199602</v>
      </c>
      <c r="C37" s="36">
        <f>C16/C14*100</f>
        <v>34.829143484182609</v>
      </c>
      <c r="D37" s="36">
        <f>D16/D14*100</f>
        <v>34.93564583344309</v>
      </c>
      <c r="E37" s="36">
        <f>E16/E14*100</f>
        <v>33.753791880288034</v>
      </c>
      <c r="F37" s="36">
        <f>F16/F14*100</f>
        <v>33.922135955912253</v>
      </c>
      <c r="G37" s="36">
        <f t="shared" ref="G37:L37" si="21">G16/G14*100</f>
        <v>34.824325597885355</v>
      </c>
      <c r="H37" s="36">
        <f t="shared" si="21"/>
        <v>34.20594136074056</v>
      </c>
      <c r="I37" s="36">
        <f t="shared" si="21"/>
        <v>33.247824095281722</v>
      </c>
      <c r="J37" s="36">
        <f t="shared" si="21"/>
        <v>35.439785686412925</v>
      </c>
      <c r="K37" s="36">
        <f t="shared" si="21"/>
        <v>37.140204271123487</v>
      </c>
      <c r="L37" s="36">
        <f t="shared" si="21"/>
        <v>36.188516542854337</v>
      </c>
      <c r="M37" s="36">
        <f t="shared" ref="M37:R37" si="22">M16/M14*100</f>
        <v>35.902218212995585</v>
      </c>
      <c r="N37" s="36">
        <f t="shared" si="22"/>
        <v>35.501159039503762</v>
      </c>
      <c r="O37" s="36">
        <f t="shared" si="22"/>
        <v>35.030839293235033</v>
      </c>
      <c r="P37" s="36">
        <f t="shared" si="22"/>
        <v>32.801684068192472</v>
      </c>
      <c r="Q37" s="36">
        <f t="shared" si="22"/>
        <v>32.091839285096299</v>
      </c>
      <c r="R37" s="36">
        <f t="shared" si="22"/>
        <v>30.59967273077293</v>
      </c>
      <c r="S37" s="36">
        <f t="shared" ref="S37" si="23">S16/S14*100</f>
        <v>29.805037235377789</v>
      </c>
    </row>
    <row r="38" spans="1:19" ht="15" customHeight="1" x14ac:dyDescent="0.25">
      <c r="A38" s="25" t="s">
        <v>48</v>
      </c>
      <c r="B38" s="36">
        <f>B17/B14*100</f>
        <v>12.115285217554742</v>
      </c>
      <c r="C38" s="36">
        <f>C17/C14*100</f>
        <v>13.461188523912194</v>
      </c>
      <c r="D38" s="36">
        <f>D17/D14*100</f>
        <v>13.682175239319527</v>
      </c>
      <c r="E38" s="36">
        <f>E17/E14*100</f>
        <v>12.995609656816661</v>
      </c>
      <c r="F38" s="36">
        <f>F17/F14*100</f>
        <v>13.473592693176029</v>
      </c>
      <c r="G38" s="36">
        <f t="shared" ref="G38:L38" si="24">G17/G14*100</f>
        <v>14.607296243273929</v>
      </c>
      <c r="H38" s="36">
        <f t="shared" si="24"/>
        <v>16.036042377952199</v>
      </c>
      <c r="I38" s="36">
        <f t="shared" si="24"/>
        <v>15.745915406932356</v>
      </c>
      <c r="J38" s="36">
        <f t="shared" si="24"/>
        <v>6.1715999421248089</v>
      </c>
      <c r="K38" s="36">
        <f t="shared" si="24"/>
        <v>8.3977665913036965</v>
      </c>
      <c r="L38" s="36">
        <f t="shared" si="24"/>
        <v>9.7927643420492849</v>
      </c>
      <c r="M38" s="36">
        <f t="shared" ref="M38:R38" si="25">M17/M14*100</f>
        <v>9.2385584663082749</v>
      </c>
      <c r="N38" s="36">
        <f t="shared" si="25"/>
        <v>9.4800191231474464</v>
      </c>
      <c r="O38" s="36">
        <f t="shared" si="25"/>
        <v>9.8634569135515768</v>
      </c>
      <c r="P38" s="36">
        <f t="shared" si="25"/>
        <v>10.808152979771206</v>
      </c>
      <c r="Q38" s="36">
        <f t="shared" si="25"/>
        <v>11.3964693170501</v>
      </c>
      <c r="R38" s="36">
        <f t="shared" si="25"/>
        <v>11.120223313119645</v>
      </c>
      <c r="S38" s="36">
        <f t="shared" ref="S38" si="26">S17/S14*100</f>
        <v>10.554080677919687</v>
      </c>
    </row>
    <row r="39" spans="1:19" ht="15" customHeight="1" x14ac:dyDescent="0.25">
      <c r="A39" s="26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</row>
    <row r="40" spans="1:19" ht="15" customHeight="1" x14ac:dyDescent="0.25">
      <c r="A40" s="24" t="s">
        <v>24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</row>
    <row r="41" spans="1:19" ht="15" customHeight="1" x14ac:dyDescent="0.25">
      <c r="A41" s="25" t="s">
        <v>46</v>
      </c>
      <c r="B41" s="36">
        <f>B20/B19*100</f>
        <v>75.986190790475703</v>
      </c>
      <c r="C41" s="36">
        <f>C20/C19*100</f>
        <v>74.424527848527077</v>
      </c>
      <c r="D41" s="36">
        <f>D20/D19*100</f>
        <v>74.025847828199403</v>
      </c>
      <c r="E41" s="36">
        <f>E20/E19*100</f>
        <v>74.590796126488996</v>
      </c>
      <c r="F41" s="36">
        <f>F20/F19*100</f>
        <v>74.657438803474392</v>
      </c>
      <c r="G41" s="36">
        <f t="shared" ref="G41:L41" si="27">G20/G19*100</f>
        <v>74.689333793579564</v>
      </c>
      <c r="H41" s="36">
        <f t="shared" si="27"/>
        <v>72.372296558108218</v>
      </c>
      <c r="I41" s="36">
        <f t="shared" si="27"/>
        <v>74.86799983370058</v>
      </c>
      <c r="J41" s="36">
        <f t="shared" si="27"/>
        <v>72.402747761654823</v>
      </c>
      <c r="K41" s="36">
        <f t="shared" si="27"/>
        <v>72.680871749169569</v>
      </c>
      <c r="L41" s="36">
        <f t="shared" si="27"/>
        <v>71.04518130696141</v>
      </c>
      <c r="M41" s="36">
        <f t="shared" ref="M41:R41" si="28">M20/M19*100</f>
        <v>74.406182520740998</v>
      </c>
      <c r="N41" s="36">
        <f t="shared" si="28"/>
        <v>75.653130095173097</v>
      </c>
      <c r="O41" s="36">
        <f t="shared" si="28"/>
        <v>78.211363285471663</v>
      </c>
      <c r="P41" s="36">
        <f t="shared" si="28"/>
        <v>79.331264108352144</v>
      </c>
      <c r="Q41" s="36">
        <f t="shared" si="28"/>
        <v>79.722172751558332</v>
      </c>
      <c r="R41" s="36">
        <f t="shared" si="28"/>
        <v>80.652647363347498</v>
      </c>
      <c r="S41" s="36">
        <f t="shared" ref="S41" si="29">S20/S19*100</f>
        <v>83.433248375632701</v>
      </c>
    </row>
    <row r="42" spans="1:19" ht="15" customHeight="1" x14ac:dyDescent="0.25">
      <c r="A42" s="25" t="s">
        <v>47</v>
      </c>
      <c r="B42" s="36">
        <f>B21/B19*100</f>
        <v>20.307661065136823</v>
      </c>
      <c r="C42" s="36">
        <f>C21/C19*100</f>
        <v>21.855927723581143</v>
      </c>
      <c r="D42" s="36">
        <f>D21/D19*100</f>
        <v>21.742299096297735</v>
      </c>
      <c r="E42" s="36">
        <f>E21/E19*100</f>
        <v>21.689947724740765</v>
      </c>
      <c r="F42" s="36">
        <f>F21/F19*100</f>
        <v>21.310790097078357</v>
      </c>
      <c r="G42" s="36">
        <f t="shared" ref="G42:L42" si="30">G21/G19*100</f>
        <v>21.017431826026925</v>
      </c>
      <c r="H42" s="36">
        <f t="shared" si="30"/>
        <v>22.910881090633676</v>
      </c>
      <c r="I42" s="36">
        <f t="shared" si="30"/>
        <v>20.970357128008978</v>
      </c>
      <c r="J42" s="36">
        <f t="shared" si="30"/>
        <v>24.127817227539364</v>
      </c>
      <c r="K42" s="36">
        <f t="shared" si="30"/>
        <v>23.677387993194525</v>
      </c>
      <c r="L42" s="36">
        <f t="shared" si="30"/>
        <v>24.952491758774482</v>
      </c>
      <c r="M42" s="36">
        <f t="shared" ref="M42:R42" si="31">M21/M19*100</f>
        <v>22.214645603667083</v>
      </c>
      <c r="N42" s="36">
        <f t="shared" si="31"/>
        <v>21.522011147764761</v>
      </c>
      <c r="O42" s="36">
        <f t="shared" si="31"/>
        <v>19.179404045082599</v>
      </c>
      <c r="P42" s="36">
        <f t="shared" si="31"/>
        <v>18.661822799097067</v>
      </c>
      <c r="Q42" s="36">
        <f t="shared" si="31"/>
        <v>17.830810329474623</v>
      </c>
      <c r="R42" s="36">
        <f t="shared" si="31"/>
        <v>17.458673997643615</v>
      </c>
      <c r="S42" s="36">
        <f t="shared" ref="S42" si="32">S21/S19*100</f>
        <v>14.969307534910437</v>
      </c>
    </row>
    <row r="43" spans="1:19" s="28" customFormat="1" ht="15" customHeight="1" x14ac:dyDescent="0.25">
      <c r="A43" s="25" t="s">
        <v>48</v>
      </c>
      <c r="B43" s="36">
        <f>B22/B19*100</f>
        <v>3.7061481443874702</v>
      </c>
      <c r="C43" s="36">
        <f>C22/C19*100</f>
        <v>3.719544427891778</v>
      </c>
      <c r="D43" s="36">
        <f>D22/D19*100</f>
        <v>4.2318530755028663</v>
      </c>
      <c r="E43" s="36">
        <f>E22/E19*100</f>
        <v>3.719256148770246</v>
      </c>
      <c r="F43" s="36">
        <f>F22/F19*100</f>
        <v>4.0317710994472575</v>
      </c>
      <c r="G43" s="36">
        <f t="shared" ref="G43:L43" si="33">G22/G19*100</f>
        <v>4.2932343803935105</v>
      </c>
      <c r="H43" s="36">
        <f t="shared" si="33"/>
        <v>4.7168223512581005</v>
      </c>
      <c r="I43" s="36">
        <f t="shared" si="33"/>
        <v>4.1616430382904417</v>
      </c>
      <c r="J43" s="36">
        <f t="shared" si="33"/>
        <v>3.4694350108058041</v>
      </c>
      <c r="K43" s="36">
        <f t="shared" si="33"/>
        <v>3.6417402576359073</v>
      </c>
      <c r="L43" s="36">
        <f t="shared" si="33"/>
        <v>4.002326934264107</v>
      </c>
      <c r="M43" s="36">
        <f t="shared" ref="M43:R43" si="34">M22/M19*100</f>
        <v>3.3791718755919233</v>
      </c>
      <c r="N43" s="36">
        <f t="shared" si="34"/>
        <v>2.8248587570621471</v>
      </c>
      <c r="O43" s="36">
        <f t="shared" si="34"/>
        <v>2.6092326694457308</v>
      </c>
      <c r="P43" s="36">
        <f t="shared" si="34"/>
        <v>2.0069130925507901</v>
      </c>
      <c r="Q43" s="36">
        <f t="shared" si="34"/>
        <v>2.4470169189670528</v>
      </c>
      <c r="R43" s="36">
        <f t="shared" si="34"/>
        <v>1.8886786390088901</v>
      </c>
      <c r="S43" s="36">
        <f t="shared" ref="S43" si="35">S22/S19*100</f>
        <v>1.5974440894568689</v>
      </c>
    </row>
    <row r="44" spans="1:19" ht="15" customHeight="1" x14ac:dyDescent="0.25">
      <c r="A44" s="26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</row>
    <row r="45" spans="1:19" ht="15" customHeight="1" x14ac:dyDescent="0.25">
      <c r="A45" s="24" t="s">
        <v>245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</row>
    <row r="46" spans="1:19" ht="15" customHeight="1" x14ac:dyDescent="0.25">
      <c r="A46" s="25" t="s">
        <v>46</v>
      </c>
      <c r="B46" s="36">
        <f>B25/B24*100</f>
        <v>71.629829593386191</v>
      </c>
      <c r="C46" s="36">
        <f>C25/C24*100</f>
        <v>68.43731729725215</v>
      </c>
      <c r="D46" s="36">
        <f>D25/D24*100</f>
        <v>72.027972027972027</v>
      </c>
      <c r="E46" s="36">
        <f>E25/E24*100</f>
        <v>73.202505219206685</v>
      </c>
      <c r="F46" s="36">
        <f>F25/F24*100</f>
        <v>70.556023588879526</v>
      </c>
      <c r="G46" s="36">
        <f t="shared" ref="G46:L46" si="36">G25/G24*100</f>
        <v>71.008897095853612</v>
      </c>
      <c r="H46" s="36">
        <f t="shared" si="36"/>
        <v>72.550364337762545</v>
      </c>
      <c r="I46" s="36">
        <f t="shared" si="36"/>
        <v>71.970266432807151</v>
      </c>
      <c r="J46" s="36">
        <f t="shared" si="36"/>
        <v>67.621430420153573</v>
      </c>
      <c r="K46" s="36">
        <f t="shared" si="36"/>
        <v>67.520180539883683</v>
      </c>
      <c r="L46" s="36">
        <f t="shared" si="36"/>
        <v>68.62892451569806</v>
      </c>
      <c r="M46" s="36">
        <f t="shared" ref="M46:R46" si="37">M25/M24*100</f>
        <v>71.647280191583988</v>
      </c>
      <c r="N46" s="36">
        <f t="shared" si="37"/>
        <v>71.874200971618507</v>
      </c>
      <c r="O46" s="36">
        <f t="shared" si="37"/>
        <v>72.681682957926057</v>
      </c>
      <c r="P46" s="36">
        <f t="shared" si="37"/>
        <v>72.690265486725664</v>
      </c>
      <c r="Q46" s="36">
        <f t="shared" si="37"/>
        <v>74.727911560545039</v>
      </c>
      <c r="R46" s="36">
        <f t="shared" si="37"/>
        <v>74.841256221039984</v>
      </c>
      <c r="S46" s="36">
        <f t="shared" ref="S46" si="38">S25/S24*100</f>
        <v>77.122868386532573</v>
      </c>
    </row>
    <row r="47" spans="1:19" ht="15" customHeight="1" x14ac:dyDescent="0.25">
      <c r="A47" s="25" t="s">
        <v>47</v>
      </c>
      <c r="B47" s="36">
        <f>B26/B24*100</f>
        <v>22.211911591024126</v>
      </c>
      <c r="C47" s="36">
        <f>C26/C24*100</f>
        <v>24.880982209972437</v>
      </c>
      <c r="D47" s="36">
        <f>D26/D24*100</f>
        <v>22.327672327672328</v>
      </c>
      <c r="E47" s="36">
        <f>E26/E24*100</f>
        <v>21.636743215031316</v>
      </c>
      <c r="F47" s="36">
        <f>F26/F24*100</f>
        <v>23.546756529064869</v>
      </c>
      <c r="G47" s="36">
        <f t="shared" ref="G47:L47" si="39">G26/G24*100</f>
        <v>23.02333389289911</v>
      </c>
      <c r="H47" s="36">
        <f t="shared" si="39"/>
        <v>21.080154307758249</v>
      </c>
      <c r="I47" s="36">
        <f t="shared" si="39"/>
        <v>21.924329741919319</v>
      </c>
      <c r="J47" s="36">
        <f t="shared" si="39"/>
        <v>25.312742645155723</v>
      </c>
      <c r="K47" s="36">
        <f t="shared" si="39"/>
        <v>26.013366895234789</v>
      </c>
      <c r="L47" s="36">
        <f t="shared" si="39"/>
        <v>24.90814963259853</v>
      </c>
      <c r="M47" s="36">
        <f t="shared" ref="M47:R47" si="40">M26/M24*100</f>
        <v>23.383510092370852</v>
      </c>
      <c r="N47" s="36">
        <f t="shared" si="40"/>
        <v>22.560300008522969</v>
      </c>
      <c r="O47" s="36">
        <f t="shared" si="40"/>
        <v>21.623459413514663</v>
      </c>
      <c r="P47" s="36">
        <f t="shared" si="40"/>
        <v>22.663716814159294</v>
      </c>
      <c r="Q47" s="36">
        <f t="shared" si="40"/>
        <v>20.978661410575029</v>
      </c>
      <c r="R47" s="36">
        <f t="shared" si="40"/>
        <v>20.224815513986613</v>
      </c>
      <c r="S47" s="36">
        <f t="shared" ref="S47" si="41">S26/S24*100</f>
        <v>19.405334499344118</v>
      </c>
    </row>
    <row r="48" spans="1:19" ht="15" customHeight="1" thickBot="1" x14ac:dyDescent="0.3">
      <c r="A48" s="21" t="s">
        <v>48</v>
      </c>
      <c r="B48" s="37">
        <f>B27/B24*100</f>
        <v>6.158258815589674</v>
      </c>
      <c r="C48" s="37">
        <f>C27/C24*100</f>
        <v>6.6817004927754109</v>
      </c>
      <c r="D48" s="37">
        <f>D27/D24*100</f>
        <v>5.6443556443556444</v>
      </c>
      <c r="E48" s="37">
        <f>E27/E24*100</f>
        <v>5.1607515657620038</v>
      </c>
      <c r="F48" s="37">
        <f>F27/F24*100</f>
        <v>5.8972198820556025</v>
      </c>
      <c r="G48" s="37">
        <f t="shared" ref="G48:L48" si="42">G27/G24*100</f>
        <v>5.9677690112472721</v>
      </c>
      <c r="H48" s="37">
        <f t="shared" si="42"/>
        <v>6.3694813544792117</v>
      </c>
      <c r="I48" s="37">
        <f t="shared" si="42"/>
        <v>6.1054038252735321</v>
      </c>
      <c r="J48" s="37">
        <f t="shared" si="42"/>
        <v>7.0658269346907083</v>
      </c>
      <c r="K48" s="37">
        <f t="shared" si="42"/>
        <v>6.4664525648815214</v>
      </c>
      <c r="L48" s="37">
        <f t="shared" si="42"/>
        <v>6.4629258517034067</v>
      </c>
      <c r="M48" s="37">
        <f t="shared" ref="M48:R48" si="43">M27/M24*100</f>
        <v>4.9692097160451594</v>
      </c>
      <c r="N48" s="37">
        <f t="shared" si="43"/>
        <v>5.5654990198585184</v>
      </c>
      <c r="O48" s="37">
        <f t="shared" si="43"/>
        <v>5.6948576285592862</v>
      </c>
      <c r="P48" s="37">
        <f t="shared" si="43"/>
        <v>4.6460176991150446</v>
      </c>
      <c r="Q48" s="37">
        <f t="shared" si="43"/>
        <v>4.2934270288799388</v>
      </c>
      <c r="R48" s="37">
        <f t="shared" si="43"/>
        <v>4.9339282649733995</v>
      </c>
      <c r="S48" s="37">
        <f t="shared" ref="S48" si="44">S27/S24*100</f>
        <v>3.4717971141233055</v>
      </c>
    </row>
    <row r="49" spans="1:19" ht="15" customHeight="1" x14ac:dyDescent="0.25">
      <c r="A49" s="305" t="s">
        <v>244</v>
      </c>
      <c r="B49" s="305"/>
      <c r="C49" s="305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67"/>
    </row>
    <row r="50" spans="1:19" ht="15" customHeight="1" x14ac:dyDescent="0.25">
      <c r="A50" s="306" t="s">
        <v>242</v>
      </c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273"/>
    </row>
    <row r="61" spans="1:19" ht="15" customHeight="1" x14ac:dyDescent="0.25">
      <c r="A61" s="28"/>
    </row>
    <row r="62" spans="1:19" ht="15" customHeight="1" x14ac:dyDescent="0.25">
      <c r="A62" s="28"/>
      <c r="B62" s="28"/>
    </row>
    <row r="63" spans="1:19" ht="15" customHeight="1" x14ac:dyDescent="0.25">
      <c r="A63" s="28"/>
      <c r="B63" s="28"/>
    </row>
    <row r="64" spans="1:19" ht="15" customHeight="1" x14ac:dyDescent="0.25">
      <c r="A64" s="28"/>
      <c r="B64" s="28"/>
    </row>
    <row r="65" spans="1:2" ht="15" customHeight="1" x14ac:dyDescent="0.25">
      <c r="A65" s="28"/>
      <c r="B65" s="28"/>
    </row>
    <row r="66" spans="1:2" ht="15" customHeight="1" x14ac:dyDescent="0.25">
      <c r="B66" s="28"/>
    </row>
  </sheetData>
  <mergeCells count="6">
    <mergeCell ref="U2:V3"/>
    <mergeCell ref="A49:R49"/>
    <mergeCell ref="A50:R50"/>
    <mergeCell ref="A5:R5"/>
    <mergeCell ref="A29:R29"/>
    <mergeCell ref="A8:R8"/>
  </mergeCells>
  <hyperlinks>
    <hyperlink ref="U2" r:id="rId1" location="INDICE!A1"/>
    <hyperlink ref="U2:V3" location="INDICE!A1" display="INDICE"/>
  </hyperlinks>
  <printOptions horizontalCentered="1"/>
  <pageMargins left="0.59055118110236227" right="0.59055118110236227" top="0.43307086614173229" bottom="0.59055118110236227" header="0.15748031496062992" footer="0"/>
  <pageSetup scale="73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82" transitionEvaluation="1"/>
  <dimension ref="A1:Z296"/>
  <sheetViews>
    <sheetView topLeftCell="A82" zoomScaleNormal="100" zoomScaleSheetLayoutView="100" workbookViewId="0">
      <selection activeCell="U91" sqref="U91:V92"/>
    </sheetView>
  </sheetViews>
  <sheetFormatPr baseColWidth="10" defaultColWidth="11" defaultRowHeight="15" customHeight="1" x14ac:dyDescent="0.25"/>
  <cols>
    <col min="1" max="1" width="22.28515625" style="42" customWidth="1"/>
    <col min="2" max="19" width="8.7109375" style="46" customWidth="1"/>
    <col min="20" max="24" width="11.42578125" style="46" customWidth="1"/>
    <col min="25" max="257" width="11" style="46"/>
    <col min="258" max="258" width="28.140625" style="46" customWidth="1"/>
    <col min="259" max="274" width="8.28515625" style="46" customWidth="1"/>
    <col min="275" max="513" width="11" style="46"/>
    <col min="514" max="514" width="28.140625" style="46" customWidth="1"/>
    <col min="515" max="530" width="8.28515625" style="46" customWidth="1"/>
    <col min="531" max="769" width="11" style="46"/>
    <col min="770" max="770" width="28.140625" style="46" customWidth="1"/>
    <col min="771" max="786" width="8.28515625" style="46" customWidth="1"/>
    <col min="787" max="1025" width="11" style="46"/>
    <col min="1026" max="1026" width="28.140625" style="46" customWidth="1"/>
    <col min="1027" max="1042" width="8.28515625" style="46" customWidth="1"/>
    <col min="1043" max="1281" width="11" style="46"/>
    <col min="1282" max="1282" width="28.140625" style="46" customWidth="1"/>
    <col min="1283" max="1298" width="8.28515625" style="46" customWidth="1"/>
    <col min="1299" max="1537" width="11" style="46"/>
    <col min="1538" max="1538" width="28.140625" style="46" customWidth="1"/>
    <col min="1539" max="1554" width="8.28515625" style="46" customWidth="1"/>
    <col min="1555" max="1793" width="11" style="46"/>
    <col min="1794" max="1794" width="28.140625" style="46" customWidth="1"/>
    <col min="1795" max="1810" width="8.28515625" style="46" customWidth="1"/>
    <col min="1811" max="2049" width="11" style="46"/>
    <col min="2050" max="2050" width="28.140625" style="46" customWidth="1"/>
    <col min="2051" max="2066" width="8.28515625" style="46" customWidth="1"/>
    <col min="2067" max="2305" width="11" style="46"/>
    <col min="2306" max="2306" width="28.140625" style="46" customWidth="1"/>
    <col min="2307" max="2322" width="8.28515625" style="46" customWidth="1"/>
    <col min="2323" max="2561" width="11" style="46"/>
    <col min="2562" max="2562" width="28.140625" style="46" customWidth="1"/>
    <col min="2563" max="2578" width="8.28515625" style="46" customWidth="1"/>
    <col min="2579" max="2817" width="11" style="46"/>
    <col min="2818" max="2818" width="28.140625" style="46" customWidth="1"/>
    <col min="2819" max="2834" width="8.28515625" style="46" customWidth="1"/>
    <col min="2835" max="3073" width="11" style="46"/>
    <col min="3074" max="3074" width="28.140625" style="46" customWidth="1"/>
    <col min="3075" max="3090" width="8.28515625" style="46" customWidth="1"/>
    <col min="3091" max="3329" width="11" style="46"/>
    <col min="3330" max="3330" width="28.140625" style="46" customWidth="1"/>
    <col min="3331" max="3346" width="8.28515625" style="46" customWidth="1"/>
    <col min="3347" max="3585" width="11" style="46"/>
    <col min="3586" max="3586" width="28.140625" style="46" customWidth="1"/>
    <col min="3587" max="3602" width="8.28515625" style="46" customWidth="1"/>
    <col min="3603" max="3841" width="11" style="46"/>
    <col min="3842" max="3842" width="28.140625" style="46" customWidth="1"/>
    <col min="3843" max="3858" width="8.28515625" style="46" customWidth="1"/>
    <col min="3859" max="4097" width="11" style="46"/>
    <col min="4098" max="4098" width="28.140625" style="46" customWidth="1"/>
    <col min="4099" max="4114" width="8.28515625" style="46" customWidth="1"/>
    <col min="4115" max="4353" width="11" style="46"/>
    <col min="4354" max="4354" width="28.140625" style="46" customWidth="1"/>
    <col min="4355" max="4370" width="8.28515625" style="46" customWidth="1"/>
    <col min="4371" max="4609" width="11" style="46"/>
    <col min="4610" max="4610" width="28.140625" style="46" customWidth="1"/>
    <col min="4611" max="4626" width="8.28515625" style="46" customWidth="1"/>
    <col min="4627" max="4865" width="11" style="46"/>
    <col min="4866" max="4866" width="28.140625" style="46" customWidth="1"/>
    <col min="4867" max="4882" width="8.28515625" style="46" customWidth="1"/>
    <col min="4883" max="5121" width="11" style="46"/>
    <col min="5122" max="5122" width="28.140625" style="46" customWidth="1"/>
    <col min="5123" max="5138" width="8.28515625" style="46" customWidth="1"/>
    <col min="5139" max="5377" width="11" style="46"/>
    <col min="5378" max="5378" width="28.140625" style="46" customWidth="1"/>
    <col min="5379" max="5394" width="8.28515625" style="46" customWidth="1"/>
    <col min="5395" max="5633" width="11" style="46"/>
    <col min="5634" max="5634" width="28.140625" style="46" customWidth="1"/>
    <col min="5635" max="5650" width="8.28515625" style="46" customWidth="1"/>
    <col min="5651" max="5889" width="11" style="46"/>
    <col min="5890" max="5890" width="28.140625" style="46" customWidth="1"/>
    <col min="5891" max="5906" width="8.28515625" style="46" customWidth="1"/>
    <col min="5907" max="6145" width="11" style="46"/>
    <col min="6146" max="6146" width="28.140625" style="46" customWidth="1"/>
    <col min="6147" max="6162" width="8.28515625" style="46" customWidth="1"/>
    <col min="6163" max="6401" width="11" style="46"/>
    <col min="6402" max="6402" width="28.140625" style="46" customWidth="1"/>
    <col min="6403" max="6418" width="8.28515625" style="46" customWidth="1"/>
    <col min="6419" max="6657" width="11" style="46"/>
    <col min="6658" max="6658" width="28.140625" style="46" customWidth="1"/>
    <col min="6659" max="6674" width="8.28515625" style="46" customWidth="1"/>
    <col min="6675" max="6913" width="11" style="46"/>
    <col min="6914" max="6914" width="28.140625" style="46" customWidth="1"/>
    <col min="6915" max="6930" width="8.28515625" style="46" customWidth="1"/>
    <col min="6931" max="7169" width="11" style="46"/>
    <col min="7170" max="7170" width="28.140625" style="46" customWidth="1"/>
    <col min="7171" max="7186" width="8.28515625" style="46" customWidth="1"/>
    <col min="7187" max="7425" width="11" style="46"/>
    <col min="7426" max="7426" width="28.140625" style="46" customWidth="1"/>
    <col min="7427" max="7442" width="8.28515625" style="46" customWidth="1"/>
    <col min="7443" max="7681" width="11" style="46"/>
    <col min="7682" max="7682" width="28.140625" style="46" customWidth="1"/>
    <col min="7683" max="7698" width="8.28515625" style="46" customWidth="1"/>
    <col min="7699" max="7937" width="11" style="46"/>
    <col min="7938" max="7938" width="28.140625" style="46" customWidth="1"/>
    <col min="7939" max="7954" width="8.28515625" style="46" customWidth="1"/>
    <col min="7955" max="8193" width="11" style="46"/>
    <col min="8194" max="8194" width="28.140625" style="46" customWidth="1"/>
    <col min="8195" max="8210" width="8.28515625" style="46" customWidth="1"/>
    <col min="8211" max="8449" width="11" style="46"/>
    <col min="8450" max="8450" width="28.140625" style="46" customWidth="1"/>
    <col min="8451" max="8466" width="8.28515625" style="46" customWidth="1"/>
    <col min="8467" max="8705" width="11" style="46"/>
    <col min="8706" max="8706" width="28.140625" style="46" customWidth="1"/>
    <col min="8707" max="8722" width="8.28515625" style="46" customWidth="1"/>
    <col min="8723" max="8961" width="11" style="46"/>
    <col min="8962" max="8962" width="28.140625" style="46" customWidth="1"/>
    <col min="8963" max="8978" width="8.28515625" style="46" customWidth="1"/>
    <col min="8979" max="9217" width="11" style="46"/>
    <col min="9218" max="9218" width="28.140625" style="46" customWidth="1"/>
    <col min="9219" max="9234" width="8.28515625" style="46" customWidth="1"/>
    <col min="9235" max="9473" width="11" style="46"/>
    <col min="9474" max="9474" width="28.140625" style="46" customWidth="1"/>
    <col min="9475" max="9490" width="8.28515625" style="46" customWidth="1"/>
    <col min="9491" max="9729" width="11" style="46"/>
    <col min="9730" max="9730" width="28.140625" style="46" customWidth="1"/>
    <col min="9731" max="9746" width="8.28515625" style="46" customWidth="1"/>
    <col min="9747" max="9985" width="11" style="46"/>
    <col min="9986" max="9986" width="28.140625" style="46" customWidth="1"/>
    <col min="9987" max="10002" width="8.28515625" style="46" customWidth="1"/>
    <col min="10003" max="10241" width="11" style="46"/>
    <col min="10242" max="10242" width="28.140625" style="46" customWidth="1"/>
    <col min="10243" max="10258" width="8.28515625" style="46" customWidth="1"/>
    <col min="10259" max="10497" width="11" style="46"/>
    <col min="10498" max="10498" width="28.140625" style="46" customWidth="1"/>
    <col min="10499" max="10514" width="8.28515625" style="46" customWidth="1"/>
    <col min="10515" max="10753" width="11" style="46"/>
    <col min="10754" max="10754" width="28.140625" style="46" customWidth="1"/>
    <col min="10755" max="10770" width="8.28515625" style="46" customWidth="1"/>
    <col min="10771" max="11009" width="11" style="46"/>
    <col min="11010" max="11010" width="28.140625" style="46" customWidth="1"/>
    <col min="11011" max="11026" width="8.28515625" style="46" customWidth="1"/>
    <col min="11027" max="11265" width="11" style="46"/>
    <col min="11266" max="11266" width="28.140625" style="46" customWidth="1"/>
    <col min="11267" max="11282" width="8.28515625" style="46" customWidth="1"/>
    <col min="11283" max="11521" width="11" style="46"/>
    <col min="11522" max="11522" width="28.140625" style="46" customWidth="1"/>
    <col min="11523" max="11538" width="8.28515625" style="46" customWidth="1"/>
    <col min="11539" max="11777" width="11" style="46"/>
    <col min="11778" max="11778" width="28.140625" style="46" customWidth="1"/>
    <col min="11779" max="11794" width="8.28515625" style="46" customWidth="1"/>
    <col min="11795" max="12033" width="11" style="46"/>
    <col min="12034" max="12034" width="28.140625" style="46" customWidth="1"/>
    <col min="12035" max="12050" width="8.28515625" style="46" customWidth="1"/>
    <col min="12051" max="12289" width="11" style="46"/>
    <col min="12290" max="12290" width="28.140625" style="46" customWidth="1"/>
    <col min="12291" max="12306" width="8.28515625" style="46" customWidth="1"/>
    <col min="12307" max="12545" width="11" style="46"/>
    <col min="12546" max="12546" width="28.140625" style="46" customWidth="1"/>
    <col min="12547" max="12562" width="8.28515625" style="46" customWidth="1"/>
    <col min="12563" max="12801" width="11" style="46"/>
    <col min="12802" max="12802" width="28.140625" style="46" customWidth="1"/>
    <col min="12803" max="12818" width="8.28515625" style="46" customWidth="1"/>
    <col min="12819" max="13057" width="11" style="46"/>
    <col min="13058" max="13058" width="28.140625" style="46" customWidth="1"/>
    <col min="13059" max="13074" width="8.28515625" style="46" customWidth="1"/>
    <col min="13075" max="13313" width="11" style="46"/>
    <col min="13314" max="13314" width="28.140625" style="46" customWidth="1"/>
    <col min="13315" max="13330" width="8.28515625" style="46" customWidth="1"/>
    <col min="13331" max="13569" width="11" style="46"/>
    <col min="13570" max="13570" width="28.140625" style="46" customWidth="1"/>
    <col min="13571" max="13586" width="8.28515625" style="46" customWidth="1"/>
    <col min="13587" max="13825" width="11" style="46"/>
    <col min="13826" max="13826" width="28.140625" style="46" customWidth="1"/>
    <col min="13827" max="13842" width="8.28515625" style="46" customWidth="1"/>
    <col min="13843" max="14081" width="11" style="46"/>
    <col min="14082" max="14082" width="28.140625" style="46" customWidth="1"/>
    <col min="14083" max="14098" width="8.28515625" style="46" customWidth="1"/>
    <col min="14099" max="14337" width="11" style="46"/>
    <col min="14338" max="14338" width="28.140625" style="46" customWidth="1"/>
    <col min="14339" max="14354" width="8.28515625" style="46" customWidth="1"/>
    <col min="14355" max="14593" width="11" style="46"/>
    <col min="14594" max="14594" width="28.140625" style="46" customWidth="1"/>
    <col min="14595" max="14610" width="8.28515625" style="46" customWidth="1"/>
    <col min="14611" max="14849" width="11" style="46"/>
    <col min="14850" max="14850" width="28.140625" style="46" customWidth="1"/>
    <col min="14851" max="14866" width="8.28515625" style="46" customWidth="1"/>
    <col min="14867" max="15105" width="11" style="46"/>
    <col min="15106" max="15106" width="28.140625" style="46" customWidth="1"/>
    <col min="15107" max="15122" width="8.28515625" style="46" customWidth="1"/>
    <col min="15123" max="15361" width="11" style="46"/>
    <col min="15362" max="15362" width="28.140625" style="46" customWidth="1"/>
    <col min="15363" max="15378" width="8.28515625" style="46" customWidth="1"/>
    <col min="15379" max="15617" width="11" style="46"/>
    <col min="15618" max="15618" width="28.140625" style="46" customWidth="1"/>
    <col min="15619" max="15634" width="8.28515625" style="46" customWidth="1"/>
    <col min="15635" max="15873" width="11" style="46"/>
    <col min="15874" max="15874" width="28.140625" style="46" customWidth="1"/>
    <col min="15875" max="15890" width="8.28515625" style="46" customWidth="1"/>
    <col min="15891" max="16129" width="11" style="46"/>
    <col min="16130" max="16130" width="28.140625" style="46" customWidth="1"/>
    <col min="16131" max="16146" width="8.28515625" style="46" customWidth="1"/>
    <col min="16147" max="16384" width="11" style="46"/>
  </cols>
  <sheetData>
    <row r="1" spans="1:22" ht="15" customHeight="1" x14ac:dyDescent="0.25">
      <c r="A1" s="284" t="s">
        <v>464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9"/>
      <c r="U1"/>
      <c r="V1"/>
    </row>
    <row r="2" spans="1:22" ht="15" customHeight="1" x14ac:dyDescent="0.2">
      <c r="A2" s="284" t="s">
        <v>49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9"/>
      <c r="U2" s="308" t="s">
        <v>356</v>
      </c>
      <c r="V2" s="308"/>
    </row>
    <row r="3" spans="1:22" ht="15" customHeight="1" x14ac:dyDescent="0.2">
      <c r="A3" s="284" t="s">
        <v>252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30"/>
      <c r="U3" s="308"/>
      <c r="V3" s="308"/>
    </row>
    <row r="4" spans="1:22" ht="15" customHeight="1" x14ac:dyDescent="0.25">
      <c r="A4" s="284" t="s">
        <v>248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</row>
    <row r="5" spans="1:22" ht="15" customHeight="1" x14ac:dyDescent="0.25">
      <c r="A5" s="284" t="s">
        <v>515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</row>
    <row r="6" spans="1:22" ht="15" customHeight="1" x14ac:dyDescent="0.25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78"/>
    </row>
    <row r="7" spans="1:22" s="42" customFormat="1" ht="15" customHeight="1" thickBot="1" x14ac:dyDescent="0.3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277"/>
    </row>
    <row r="8" spans="1:22" s="42" customFormat="1" ht="15" customHeight="1" thickBot="1" x14ac:dyDescent="0.3">
      <c r="A8" s="43" t="s">
        <v>246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</row>
    <row r="9" spans="1:22" ht="15" customHeight="1" x14ac:dyDescent="0.25">
      <c r="A9" s="71"/>
    </row>
    <row r="10" spans="1:22" s="74" customFormat="1" ht="15" customHeight="1" x14ac:dyDescent="0.25">
      <c r="A10" s="72" t="s">
        <v>19</v>
      </c>
      <c r="B10" s="73">
        <f>+B21+B32</f>
        <v>116516</v>
      </c>
      <c r="C10" s="73">
        <f t="shared" ref="C10:P14" si="0">+C21+C32</f>
        <v>117457</v>
      </c>
      <c r="D10" s="73">
        <f t="shared" si="0"/>
        <v>121416</v>
      </c>
      <c r="E10" s="73">
        <f t="shared" si="0"/>
        <v>136063</v>
      </c>
      <c r="F10" s="73">
        <f t="shared" si="0"/>
        <v>136988</v>
      </c>
      <c r="G10" s="73">
        <f t="shared" si="0"/>
        <v>138450</v>
      </c>
      <c r="H10" s="73">
        <f t="shared" si="0"/>
        <v>138757</v>
      </c>
      <c r="I10" s="73">
        <f t="shared" si="0"/>
        <v>143539</v>
      </c>
      <c r="J10" s="73">
        <f t="shared" si="0"/>
        <v>159770</v>
      </c>
      <c r="K10" s="73">
        <f t="shared" si="0"/>
        <v>156523</v>
      </c>
      <c r="L10" s="73">
        <f t="shared" si="0"/>
        <v>158590</v>
      </c>
      <c r="M10" s="73">
        <f t="shared" si="0"/>
        <v>163026</v>
      </c>
      <c r="N10" s="73">
        <f t="shared" si="0"/>
        <v>165334</v>
      </c>
      <c r="O10" s="73">
        <f t="shared" si="0"/>
        <v>168815</v>
      </c>
      <c r="P10" s="73">
        <f t="shared" si="0"/>
        <v>177502</v>
      </c>
      <c r="Q10" s="73">
        <f t="shared" ref="Q10:R14" si="1">+Q21+Q32</f>
        <v>178068</v>
      </c>
      <c r="R10" s="73">
        <f t="shared" si="1"/>
        <v>182680</v>
      </c>
      <c r="S10" s="73">
        <f t="shared" ref="S10" si="2">+S21+S32</f>
        <v>188870</v>
      </c>
    </row>
    <row r="11" spans="1:22" s="42" customFormat="1" ht="15" customHeight="1" x14ac:dyDescent="0.25">
      <c r="A11" s="69" t="s">
        <v>50</v>
      </c>
      <c r="B11" s="75">
        <f>+B22+B33</f>
        <v>80082</v>
      </c>
      <c r="C11" s="75">
        <f t="shared" si="0"/>
        <v>79175</v>
      </c>
      <c r="D11" s="75">
        <f t="shared" si="0"/>
        <v>81634</v>
      </c>
      <c r="E11" s="75">
        <f t="shared" si="0"/>
        <v>92009</v>
      </c>
      <c r="F11" s="75">
        <f t="shared" si="0"/>
        <v>93638</v>
      </c>
      <c r="G11" s="75">
        <f t="shared" si="0"/>
        <v>92709</v>
      </c>
      <c r="H11" s="75">
        <f t="shared" si="0"/>
        <v>91293</v>
      </c>
      <c r="I11" s="75">
        <f t="shared" si="0"/>
        <v>95252</v>
      </c>
      <c r="J11" s="75">
        <f t="shared" si="0"/>
        <v>107711</v>
      </c>
      <c r="K11" s="75">
        <f t="shared" si="0"/>
        <v>102634</v>
      </c>
      <c r="L11" s="75">
        <f t="shared" si="0"/>
        <v>104680</v>
      </c>
      <c r="M11" s="75">
        <f t="shared" si="0"/>
        <v>106142</v>
      </c>
      <c r="N11" s="75">
        <f t="shared" si="0"/>
        <v>109395</v>
      </c>
      <c r="O11" s="75">
        <f t="shared" si="0"/>
        <v>111075</v>
      </c>
      <c r="P11" s="75">
        <f t="shared" si="0"/>
        <v>113292</v>
      </c>
      <c r="Q11" s="75">
        <f t="shared" si="1"/>
        <v>111011</v>
      </c>
      <c r="R11" s="75">
        <f t="shared" si="1"/>
        <v>112752</v>
      </c>
      <c r="S11" s="75">
        <f t="shared" ref="S11" si="3">+S22+S33</f>
        <v>117886</v>
      </c>
    </row>
    <row r="12" spans="1:22" ht="15" customHeight="1" x14ac:dyDescent="0.25">
      <c r="A12" s="69" t="s">
        <v>51</v>
      </c>
      <c r="B12" s="76">
        <f>+B23+B34</f>
        <v>29808</v>
      </c>
      <c r="C12" s="76">
        <f t="shared" si="0"/>
        <v>31255</v>
      </c>
      <c r="D12" s="76">
        <f t="shared" si="0"/>
        <v>33403</v>
      </c>
      <c r="E12" s="76">
        <f t="shared" si="0"/>
        <v>37164</v>
      </c>
      <c r="F12" s="76">
        <f t="shared" si="0"/>
        <v>38302</v>
      </c>
      <c r="G12" s="76">
        <f t="shared" si="0"/>
        <v>37422</v>
      </c>
      <c r="H12" s="76">
        <f t="shared" si="0"/>
        <v>37514</v>
      </c>
      <c r="I12" s="76">
        <f t="shared" si="0"/>
        <v>36944</v>
      </c>
      <c r="J12" s="76">
        <f t="shared" si="0"/>
        <v>41784</v>
      </c>
      <c r="K12" s="76">
        <f t="shared" si="0"/>
        <v>40088</v>
      </c>
      <c r="L12" s="76">
        <f t="shared" si="0"/>
        <v>41840</v>
      </c>
      <c r="M12" s="76">
        <f t="shared" si="0"/>
        <v>41785</v>
      </c>
      <c r="N12" s="76">
        <f t="shared" si="0"/>
        <v>44409</v>
      </c>
      <c r="O12" s="76">
        <f t="shared" si="0"/>
        <v>43227</v>
      </c>
      <c r="P12" s="76">
        <f t="shared" si="0"/>
        <v>41203</v>
      </c>
      <c r="Q12" s="76">
        <f t="shared" si="1"/>
        <v>41824</v>
      </c>
      <c r="R12" s="76">
        <f t="shared" si="1"/>
        <v>43456</v>
      </c>
      <c r="S12" s="76">
        <f t="shared" ref="S12" si="4">+S23+S34</f>
        <v>44456</v>
      </c>
    </row>
    <row r="13" spans="1:22" ht="15" customHeight="1" x14ac:dyDescent="0.25">
      <c r="A13" s="69" t="s">
        <v>52</v>
      </c>
      <c r="B13" s="76">
        <f>+B24+B35</f>
        <v>25094</v>
      </c>
      <c r="C13" s="76">
        <f t="shared" si="0"/>
        <v>24638</v>
      </c>
      <c r="D13" s="76">
        <f t="shared" si="0"/>
        <v>26101</v>
      </c>
      <c r="E13" s="76">
        <f t="shared" si="0"/>
        <v>30528</v>
      </c>
      <c r="F13" s="76">
        <f t="shared" si="0"/>
        <v>30892</v>
      </c>
      <c r="G13" s="76">
        <f t="shared" si="0"/>
        <v>29739</v>
      </c>
      <c r="H13" s="76">
        <f t="shared" si="0"/>
        <v>29473</v>
      </c>
      <c r="I13" s="76">
        <f t="shared" si="0"/>
        <v>29901</v>
      </c>
      <c r="J13" s="76">
        <f t="shared" si="0"/>
        <v>33584</v>
      </c>
      <c r="K13" s="76">
        <f t="shared" si="0"/>
        <v>32192</v>
      </c>
      <c r="L13" s="76">
        <f t="shared" si="0"/>
        <v>32367</v>
      </c>
      <c r="M13" s="76">
        <f t="shared" si="0"/>
        <v>33524</v>
      </c>
      <c r="N13" s="76">
        <f t="shared" si="0"/>
        <v>33118</v>
      </c>
      <c r="O13" s="76">
        <f t="shared" si="0"/>
        <v>35151</v>
      </c>
      <c r="P13" s="76">
        <f t="shared" si="0"/>
        <v>35506</v>
      </c>
      <c r="Q13" s="76">
        <f t="shared" si="1"/>
        <v>33580</v>
      </c>
      <c r="R13" s="76">
        <f t="shared" si="1"/>
        <v>34892</v>
      </c>
      <c r="S13" s="76">
        <f t="shared" ref="S13" si="5">+S24+S35</f>
        <v>36989</v>
      </c>
    </row>
    <row r="14" spans="1:22" ht="15" customHeight="1" x14ac:dyDescent="0.25">
      <c r="A14" s="69" t="s">
        <v>53</v>
      </c>
      <c r="B14" s="76">
        <f>+B25+B36</f>
        <v>25180</v>
      </c>
      <c r="C14" s="76">
        <f t="shared" si="0"/>
        <v>23282</v>
      </c>
      <c r="D14" s="76">
        <f t="shared" si="0"/>
        <v>22130</v>
      </c>
      <c r="E14" s="76">
        <f t="shared" si="0"/>
        <v>24317</v>
      </c>
      <c r="F14" s="76">
        <f t="shared" si="0"/>
        <v>24444</v>
      </c>
      <c r="G14" s="76">
        <f t="shared" si="0"/>
        <v>25548</v>
      </c>
      <c r="H14" s="76">
        <f t="shared" si="0"/>
        <v>24306</v>
      </c>
      <c r="I14" s="76">
        <f t="shared" si="0"/>
        <v>28407</v>
      </c>
      <c r="J14" s="76">
        <f t="shared" si="0"/>
        <v>32343</v>
      </c>
      <c r="K14" s="76">
        <f t="shared" si="0"/>
        <v>30354</v>
      </c>
      <c r="L14" s="76">
        <f t="shared" si="0"/>
        <v>30473</v>
      </c>
      <c r="M14" s="76">
        <f t="shared" si="0"/>
        <v>30833</v>
      </c>
      <c r="N14" s="76">
        <f t="shared" si="0"/>
        <v>31868</v>
      </c>
      <c r="O14" s="76">
        <f t="shared" si="0"/>
        <v>32697</v>
      </c>
      <c r="P14" s="76">
        <f t="shared" si="0"/>
        <v>36583</v>
      </c>
      <c r="Q14" s="76">
        <f t="shared" si="1"/>
        <v>35607</v>
      </c>
      <c r="R14" s="76">
        <f t="shared" si="1"/>
        <v>34404</v>
      </c>
      <c r="S14" s="76">
        <f t="shared" ref="S14" si="6">+S25+S36</f>
        <v>36441</v>
      </c>
    </row>
    <row r="15" spans="1:22" ht="15" customHeight="1" x14ac:dyDescent="0.25">
      <c r="A15" s="70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</row>
    <row r="16" spans="1:22" s="42" customFormat="1" ht="15" customHeight="1" x14ac:dyDescent="0.25">
      <c r="A16" s="78" t="s">
        <v>54</v>
      </c>
      <c r="B16" s="75">
        <f>+B27+B38</f>
        <v>36434</v>
      </c>
      <c r="C16" s="75">
        <f t="shared" ref="C16:P19" si="7">+C27+C38</f>
        <v>38282</v>
      </c>
      <c r="D16" s="75">
        <f t="shared" si="7"/>
        <v>39782</v>
      </c>
      <c r="E16" s="75">
        <f t="shared" si="7"/>
        <v>44054</v>
      </c>
      <c r="F16" s="75">
        <f t="shared" si="7"/>
        <v>43350</v>
      </c>
      <c r="G16" s="75">
        <f t="shared" si="7"/>
        <v>45741</v>
      </c>
      <c r="H16" s="75">
        <f t="shared" si="7"/>
        <v>47464</v>
      </c>
      <c r="I16" s="75">
        <f t="shared" si="7"/>
        <v>48287</v>
      </c>
      <c r="J16" s="75">
        <f t="shared" si="7"/>
        <v>52059</v>
      </c>
      <c r="K16" s="75">
        <f t="shared" si="7"/>
        <v>53889</v>
      </c>
      <c r="L16" s="75">
        <f t="shared" si="7"/>
        <v>53910</v>
      </c>
      <c r="M16" s="75">
        <f t="shared" si="7"/>
        <v>56884</v>
      </c>
      <c r="N16" s="75">
        <f t="shared" si="7"/>
        <v>55939</v>
      </c>
      <c r="O16" s="75">
        <f t="shared" si="7"/>
        <v>57740</v>
      </c>
      <c r="P16" s="75">
        <f t="shared" si="7"/>
        <v>64210</v>
      </c>
      <c r="Q16" s="75">
        <f t="shared" ref="Q16:R19" si="8">+Q27+Q38</f>
        <v>67057</v>
      </c>
      <c r="R16" s="75">
        <f t="shared" si="8"/>
        <v>69928</v>
      </c>
      <c r="S16" s="75">
        <f t="shared" ref="S16" si="9">+S27+S38</f>
        <v>70984</v>
      </c>
    </row>
    <row r="17" spans="1:22" ht="15" customHeight="1" x14ac:dyDescent="0.25">
      <c r="A17" s="78" t="s">
        <v>55</v>
      </c>
      <c r="B17" s="76">
        <f>+B28+B39</f>
        <v>15924</v>
      </c>
      <c r="C17" s="76">
        <f t="shared" si="7"/>
        <v>16696</v>
      </c>
      <c r="D17" s="76">
        <f t="shared" si="7"/>
        <v>17145</v>
      </c>
      <c r="E17" s="76">
        <f t="shared" si="7"/>
        <v>18403</v>
      </c>
      <c r="F17" s="76">
        <f t="shared" si="7"/>
        <v>18865</v>
      </c>
      <c r="G17" s="76">
        <f t="shared" si="7"/>
        <v>20111</v>
      </c>
      <c r="H17" s="76">
        <f t="shared" si="7"/>
        <v>20678</v>
      </c>
      <c r="I17" s="76">
        <f t="shared" si="7"/>
        <v>20254</v>
      </c>
      <c r="J17" s="76">
        <f t="shared" si="7"/>
        <v>22690</v>
      </c>
      <c r="K17" s="76">
        <f t="shared" si="7"/>
        <v>23575</v>
      </c>
      <c r="L17" s="76">
        <f t="shared" si="7"/>
        <v>23071</v>
      </c>
      <c r="M17" s="76">
        <f t="shared" si="7"/>
        <v>24335</v>
      </c>
      <c r="N17" s="76">
        <f t="shared" si="7"/>
        <v>23897</v>
      </c>
      <c r="O17" s="76">
        <f t="shared" si="7"/>
        <v>24739</v>
      </c>
      <c r="P17" s="76">
        <f t="shared" si="7"/>
        <v>27093</v>
      </c>
      <c r="Q17" s="76">
        <f t="shared" si="8"/>
        <v>29162</v>
      </c>
      <c r="R17" s="76">
        <f t="shared" si="8"/>
        <v>28967</v>
      </c>
      <c r="S17" s="76">
        <f t="shared" ref="S17" si="10">+S28+S39</f>
        <v>28661</v>
      </c>
    </row>
    <row r="18" spans="1:22" ht="15" customHeight="1" x14ac:dyDescent="0.25">
      <c r="A18" s="78" t="s">
        <v>56</v>
      </c>
      <c r="B18" s="76">
        <f>+B29+B40</f>
        <v>17510</v>
      </c>
      <c r="C18" s="76">
        <f t="shared" si="7"/>
        <v>18302</v>
      </c>
      <c r="D18" s="76">
        <f t="shared" si="7"/>
        <v>19282</v>
      </c>
      <c r="E18" s="76">
        <f t="shared" si="7"/>
        <v>21509</v>
      </c>
      <c r="F18" s="76">
        <f t="shared" si="7"/>
        <v>20456</v>
      </c>
      <c r="G18" s="76">
        <f t="shared" si="7"/>
        <v>21072</v>
      </c>
      <c r="H18" s="76">
        <f t="shared" si="7"/>
        <v>22249</v>
      </c>
      <c r="I18" s="76">
        <f t="shared" si="7"/>
        <v>22961</v>
      </c>
      <c r="J18" s="76">
        <f t="shared" si="7"/>
        <v>23950</v>
      </c>
      <c r="K18" s="76">
        <f t="shared" si="7"/>
        <v>24343</v>
      </c>
      <c r="L18" s="76">
        <f t="shared" si="7"/>
        <v>24487</v>
      </c>
      <c r="M18" s="76">
        <f t="shared" si="7"/>
        <v>26150</v>
      </c>
      <c r="N18" s="76">
        <f t="shared" si="7"/>
        <v>25746</v>
      </c>
      <c r="O18" s="76">
        <f t="shared" si="7"/>
        <v>26383</v>
      </c>
      <c r="P18" s="76">
        <f t="shared" si="7"/>
        <v>29258</v>
      </c>
      <c r="Q18" s="76">
        <f t="shared" si="8"/>
        <v>29549</v>
      </c>
      <c r="R18" s="76">
        <f t="shared" si="8"/>
        <v>31847</v>
      </c>
      <c r="S18" s="76">
        <f t="shared" ref="S18" si="11">+S29+S40</f>
        <v>32228</v>
      </c>
    </row>
    <row r="19" spans="1:22" ht="15" customHeight="1" x14ac:dyDescent="0.25">
      <c r="A19" s="78" t="s">
        <v>57</v>
      </c>
      <c r="B19" s="76">
        <f>+B30+B41</f>
        <v>3000</v>
      </c>
      <c r="C19" s="76">
        <f t="shared" si="7"/>
        <v>3284</v>
      </c>
      <c r="D19" s="76">
        <f t="shared" si="7"/>
        <v>3355</v>
      </c>
      <c r="E19" s="76">
        <f t="shared" si="7"/>
        <v>4142</v>
      </c>
      <c r="F19" s="76">
        <f t="shared" si="7"/>
        <v>4029</v>
      </c>
      <c r="G19" s="76">
        <f t="shared" si="7"/>
        <v>4558</v>
      </c>
      <c r="H19" s="76">
        <f t="shared" si="7"/>
        <v>4537</v>
      </c>
      <c r="I19" s="76">
        <f t="shared" si="7"/>
        <v>5072</v>
      </c>
      <c r="J19" s="76">
        <f t="shared" si="7"/>
        <v>5419</v>
      </c>
      <c r="K19" s="76">
        <f t="shared" si="7"/>
        <v>5971</v>
      </c>
      <c r="L19" s="76">
        <f t="shared" si="7"/>
        <v>6352</v>
      </c>
      <c r="M19" s="76">
        <f t="shared" si="7"/>
        <v>6399</v>
      </c>
      <c r="N19" s="76">
        <f t="shared" si="7"/>
        <v>6296</v>
      </c>
      <c r="O19" s="76">
        <f t="shared" si="7"/>
        <v>6618</v>
      </c>
      <c r="P19" s="76">
        <f t="shared" si="7"/>
        <v>7859</v>
      </c>
      <c r="Q19" s="76">
        <f t="shared" si="8"/>
        <v>8346</v>
      </c>
      <c r="R19" s="76">
        <f t="shared" si="8"/>
        <v>9114</v>
      </c>
      <c r="S19" s="76">
        <f t="shared" ref="S19" si="12">+S30+S41</f>
        <v>10095</v>
      </c>
    </row>
    <row r="20" spans="1:22" ht="15" customHeight="1" x14ac:dyDescent="0.25">
      <c r="A20" s="70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</row>
    <row r="21" spans="1:22" s="42" customFormat="1" ht="15" customHeight="1" x14ac:dyDescent="0.25">
      <c r="A21" s="72" t="s">
        <v>58</v>
      </c>
      <c r="B21" s="73">
        <f>B22+B27</f>
        <v>91586</v>
      </c>
      <c r="C21" s="73">
        <f t="shared" ref="C21:N21" si="13">C22+C27</f>
        <v>92937</v>
      </c>
      <c r="D21" s="73">
        <f t="shared" si="13"/>
        <v>96557</v>
      </c>
      <c r="E21" s="73">
        <f t="shared" si="13"/>
        <v>106778</v>
      </c>
      <c r="F21" s="73">
        <f t="shared" si="13"/>
        <v>107920</v>
      </c>
      <c r="G21" s="73">
        <f t="shared" si="13"/>
        <v>110218</v>
      </c>
      <c r="H21" s="73">
        <f t="shared" si="13"/>
        <v>110074</v>
      </c>
      <c r="I21" s="73">
        <f t="shared" si="13"/>
        <v>113124</v>
      </c>
      <c r="J21" s="73">
        <f t="shared" si="13"/>
        <v>123796</v>
      </c>
      <c r="K21" s="73">
        <f t="shared" si="13"/>
        <v>120522</v>
      </c>
      <c r="L21" s="73">
        <f t="shared" si="13"/>
        <v>122555</v>
      </c>
      <c r="M21" s="73">
        <f t="shared" si="13"/>
        <v>126063</v>
      </c>
      <c r="N21" s="73">
        <f t="shared" si="13"/>
        <v>125828</v>
      </c>
      <c r="O21" s="73">
        <f>O22+O27</f>
        <v>125596</v>
      </c>
      <c r="P21" s="73">
        <f>P22+P27</f>
        <v>127548</v>
      </c>
      <c r="Q21" s="73">
        <f>Q22+Q27</f>
        <v>126525</v>
      </c>
      <c r="R21" s="73">
        <f>R22+R27</f>
        <v>129540</v>
      </c>
      <c r="S21" s="73">
        <f>S22+S27</f>
        <v>131861</v>
      </c>
      <c r="U21" s="46"/>
    </row>
    <row r="22" spans="1:22" s="42" customFormat="1" ht="15" customHeight="1" x14ac:dyDescent="0.25">
      <c r="A22" s="69" t="s">
        <v>50</v>
      </c>
      <c r="B22" s="75">
        <f>SUM(B23:B25)</f>
        <v>65651</v>
      </c>
      <c r="C22" s="75">
        <f t="shared" ref="C22:N22" si="14">SUM(C23:C25)</f>
        <v>65731</v>
      </c>
      <c r="D22" s="75">
        <f t="shared" si="14"/>
        <v>67980</v>
      </c>
      <c r="E22" s="75">
        <f t="shared" si="14"/>
        <v>75542</v>
      </c>
      <c r="F22" s="75">
        <f t="shared" si="14"/>
        <v>76628</v>
      </c>
      <c r="G22" s="75">
        <f t="shared" si="14"/>
        <v>77050</v>
      </c>
      <c r="H22" s="75">
        <f t="shared" si="14"/>
        <v>76107</v>
      </c>
      <c r="I22" s="75">
        <f t="shared" si="14"/>
        <v>78856</v>
      </c>
      <c r="J22" s="75">
        <f t="shared" si="14"/>
        <v>87162</v>
      </c>
      <c r="K22" s="75">
        <f t="shared" si="14"/>
        <v>83201</v>
      </c>
      <c r="L22" s="75">
        <f t="shared" si="14"/>
        <v>85327</v>
      </c>
      <c r="M22" s="75">
        <f t="shared" si="14"/>
        <v>86705</v>
      </c>
      <c r="N22" s="75">
        <f t="shared" si="14"/>
        <v>87659</v>
      </c>
      <c r="O22" s="75">
        <f>SUM(O23:O25)</f>
        <v>87285</v>
      </c>
      <c r="P22" s="75">
        <f>SUM(P23:P25)</f>
        <v>86173</v>
      </c>
      <c r="Q22" s="75">
        <f>SUM(Q23:Q25)</f>
        <v>83752</v>
      </c>
      <c r="R22" s="75">
        <f>SUM(R23:R25)</f>
        <v>85219</v>
      </c>
      <c r="S22" s="75">
        <f>SUM(S23:S25)</f>
        <v>87884</v>
      </c>
      <c r="U22" s="46"/>
    </row>
    <row r="23" spans="1:22" ht="15" customHeight="1" x14ac:dyDescent="0.2">
      <c r="A23" s="69" t="s">
        <v>51</v>
      </c>
      <c r="B23" s="76">
        <f>24062+100</f>
        <v>24162</v>
      </c>
      <c r="C23" s="76">
        <v>25674</v>
      </c>
      <c r="D23" s="76">
        <v>27538</v>
      </c>
      <c r="E23" s="76">
        <v>30057</v>
      </c>
      <c r="F23" s="76">
        <v>31189</v>
      </c>
      <c r="G23" s="76">
        <v>30829</v>
      </c>
      <c r="H23" s="76">
        <v>30877</v>
      </c>
      <c r="I23" s="76">
        <v>29777</v>
      </c>
      <c r="J23" s="76">
        <v>33580</v>
      </c>
      <c r="K23" s="76">
        <v>32300</v>
      </c>
      <c r="L23" s="76">
        <v>33775</v>
      </c>
      <c r="M23" s="76">
        <v>33751</v>
      </c>
      <c r="N23" s="76">
        <f>34419+114</f>
        <v>34533</v>
      </c>
      <c r="O23" s="76">
        <v>32757</v>
      </c>
      <c r="P23" s="76">
        <v>30555</v>
      </c>
      <c r="Q23" s="76">
        <v>31052</v>
      </c>
      <c r="R23" s="76">
        <v>32656</v>
      </c>
      <c r="S23" s="76">
        <v>32795</v>
      </c>
      <c r="U23" s="259"/>
      <c r="V23" s="259"/>
    </row>
    <row r="24" spans="1:22" ht="15" customHeight="1" x14ac:dyDescent="0.2">
      <c r="A24" s="69" t="s">
        <v>52</v>
      </c>
      <c r="B24" s="76">
        <f>20382+66</f>
        <v>20448</v>
      </c>
      <c r="C24" s="76">
        <v>20309</v>
      </c>
      <c r="D24" s="76">
        <v>21773</v>
      </c>
      <c r="E24" s="76">
        <v>25143</v>
      </c>
      <c r="F24" s="76">
        <v>25338</v>
      </c>
      <c r="G24" s="76">
        <v>24816</v>
      </c>
      <c r="H24" s="76">
        <v>24756</v>
      </c>
      <c r="I24" s="76">
        <v>25019</v>
      </c>
      <c r="J24" s="76">
        <v>27106</v>
      </c>
      <c r="K24" s="76">
        <v>26263</v>
      </c>
      <c r="L24" s="76">
        <v>26563</v>
      </c>
      <c r="M24" s="76">
        <v>27629</v>
      </c>
      <c r="N24" s="76">
        <f>26777+186</f>
        <v>26963</v>
      </c>
      <c r="O24" s="76">
        <v>27672</v>
      </c>
      <c r="P24" s="76">
        <v>26997</v>
      </c>
      <c r="Q24" s="76">
        <v>25333</v>
      </c>
      <c r="R24" s="76">
        <v>26518</v>
      </c>
      <c r="S24" s="76">
        <v>27770</v>
      </c>
      <c r="U24" s="259"/>
      <c r="V24" s="259"/>
    </row>
    <row r="25" spans="1:22" ht="15" customHeight="1" x14ac:dyDescent="0.2">
      <c r="A25" s="69" t="s">
        <v>53</v>
      </c>
      <c r="B25" s="76">
        <f>20956+85</f>
        <v>21041</v>
      </c>
      <c r="C25" s="76">
        <v>19748</v>
      </c>
      <c r="D25" s="76">
        <v>18669</v>
      </c>
      <c r="E25" s="76">
        <v>20342</v>
      </c>
      <c r="F25" s="76">
        <v>20101</v>
      </c>
      <c r="G25" s="76">
        <v>21405</v>
      </c>
      <c r="H25" s="76">
        <v>20474</v>
      </c>
      <c r="I25" s="76">
        <v>24060</v>
      </c>
      <c r="J25" s="76">
        <v>26476</v>
      </c>
      <c r="K25" s="76">
        <v>24638</v>
      </c>
      <c r="L25" s="76">
        <v>24989</v>
      </c>
      <c r="M25" s="76">
        <v>25325</v>
      </c>
      <c r="N25" s="76">
        <f>26048+115</f>
        <v>26163</v>
      </c>
      <c r="O25" s="76">
        <v>26856</v>
      </c>
      <c r="P25" s="76">
        <v>28621</v>
      </c>
      <c r="Q25" s="76">
        <v>27367</v>
      </c>
      <c r="R25" s="76">
        <v>26045</v>
      </c>
      <c r="S25" s="76">
        <v>27319</v>
      </c>
      <c r="U25" s="259"/>
      <c r="V25" s="259"/>
    </row>
    <row r="26" spans="1:22" ht="15" customHeight="1" x14ac:dyDescent="0.25">
      <c r="A26" s="70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</row>
    <row r="27" spans="1:22" s="42" customFormat="1" ht="15" customHeight="1" x14ac:dyDescent="0.25">
      <c r="A27" s="78" t="s">
        <v>54</v>
      </c>
      <c r="B27" s="75">
        <f>SUM(B28:B30)</f>
        <v>25935</v>
      </c>
      <c r="C27" s="75">
        <f t="shared" ref="C27:N27" si="15">SUM(C28:C30)</f>
        <v>27206</v>
      </c>
      <c r="D27" s="75">
        <f t="shared" si="15"/>
        <v>28577</v>
      </c>
      <c r="E27" s="75">
        <f t="shared" si="15"/>
        <v>31236</v>
      </c>
      <c r="F27" s="75">
        <f t="shared" si="15"/>
        <v>31292</v>
      </c>
      <c r="G27" s="75">
        <f t="shared" si="15"/>
        <v>33168</v>
      </c>
      <c r="H27" s="75">
        <f t="shared" si="15"/>
        <v>33967</v>
      </c>
      <c r="I27" s="75">
        <f t="shared" si="15"/>
        <v>34268</v>
      </c>
      <c r="J27" s="75">
        <f t="shared" si="15"/>
        <v>36634</v>
      </c>
      <c r="K27" s="75">
        <f t="shared" si="15"/>
        <v>37321</v>
      </c>
      <c r="L27" s="75">
        <f t="shared" si="15"/>
        <v>37228</v>
      </c>
      <c r="M27" s="75">
        <f t="shared" si="15"/>
        <v>39358</v>
      </c>
      <c r="N27" s="75">
        <f t="shared" si="15"/>
        <v>38169</v>
      </c>
      <c r="O27" s="75">
        <f>SUM(O28:O30)</f>
        <v>38311</v>
      </c>
      <c r="P27" s="75">
        <f>SUM(P28:P30)</f>
        <v>41375</v>
      </c>
      <c r="Q27" s="75">
        <f>SUM(Q28:Q30)</f>
        <v>42773</v>
      </c>
      <c r="R27" s="75">
        <f>SUM(R28:R30)</f>
        <v>44321</v>
      </c>
      <c r="S27" s="75">
        <f>SUM(S28:S30)</f>
        <v>43977</v>
      </c>
      <c r="U27" s="46"/>
    </row>
    <row r="28" spans="1:22" ht="15" customHeight="1" x14ac:dyDescent="0.25">
      <c r="A28" s="78" t="s">
        <v>55</v>
      </c>
      <c r="B28" s="76">
        <f>11824+51</f>
        <v>11875</v>
      </c>
      <c r="C28" s="76">
        <v>12654</v>
      </c>
      <c r="D28" s="76">
        <v>13223</v>
      </c>
      <c r="E28" s="76">
        <v>13959</v>
      </c>
      <c r="F28" s="76">
        <v>14742</v>
      </c>
      <c r="G28" s="76">
        <v>15756</v>
      </c>
      <c r="H28" s="76">
        <v>15854</v>
      </c>
      <c r="I28" s="76">
        <v>15404</v>
      </c>
      <c r="J28" s="76">
        <v>17402</v>
      </c>
      <c r="K28" s="76">
        <v>17586</v>
      </c>
      <c r="L28" s="76">
        <v>17566</v>
      </c>
      <c r="M28" s="76">
        <v>18353</v>
      </c>
      <c r="N28" s="76">
        <f>17447+68</f>
        <v>17515</v>
      </c>
      <c r="O28" s="76">
        <v>17560</v>
      </c>
      <c r="P28" s="76">
        <v>18987</v>
      </c>
      <c r="Q28" s="76">
        <v>20340</v>
      </c>
      <c r="R28" s="76">
        <v>20262</v>
      </c>
      <c r="S28" s="76">
        <v>19666</v>
      </c>
    </row>
    <row r="29" spans="1:22" ht="15" customHeight="1" x14ac:dyDescent="0.25">
      <c r="A29" s="78" t="s">
        <v>56</v>
      </c>
      <c r="B29" s="76">
        <f>13825+36</f>
        <v>13861</v>
      </c>
      <c r="C29" s="76">
        <v>14348</v>
      </c>
      <c r="D29" s="76">
        <v>15242</v>
      </c>
      <c r="E29" s="76">
        <v>17027</v>
      </c>
      <c r="F29" s="76">
        <v>16414</v>
      </c>
      <c r="G29" s="76">
        <v>17191</v>
      </c>
      <c r="H29" s="76">
        <v>17956</v>
      </c>
      <c r="I29" s="76">
        <v>18669</v>
      </c>
      <c r="J29" s="76">
        <v>18992</v>
      </c>
      <c r="K29" s="76">
        <v>19423</v>
      </c>
      <c r="L29" s="76">
        <v>19381</v>
      </c>
      <c r="M29" s="76">
        <v>20755</v>
      </c>
      <c r="N29" s="76">
        <f>20349+23</f>
        <v>20372</v>
      </c>
      <c r="O29" s="76">
        <v>20509</v>
      </c>
      <c r="P29" s="76">
        <v>21924</v>
      </c>
      <c r="Q29" s="76">
        <v>22114</v>
      </c>
      <c r="R29" s="76">
        <v>23548</v>
      </c>
      <c r="S29" s="76">
        <v>23753</v>
      </c>
    </row>
    <row r="30" spans="1:22" ht="15" customHeight="1" x14ac:dyDescent="0.25">
      <c r="A30" s="78" t="s">
        <v>57</v>
      </c>
      <c r="B30" s="76">
        <v>199</v>
      </c>
      <c r="C30" s="76">
        <v>204</v>
      </c>
      <c r="D30" s="76">
        <v>112</v>
      </c>
      <c r="E30" s="76">
        <v>250</v>
      </c>
      <c r="F30" s="76">
        <v>136</v>
      </c>
      <c r="G30" s="76">
        <v>221</v>
      </c>
      <c r="H30" s="76">
        <v>157</v>
      </c>
      <c r="I30" s="76">
        <v>195</v>
      </c>
      <c r="J30" s="76">
        <v>240</v>
      </c>
      <c r="K30" s="76">
        <v>312</v>
      </c>
      <c r="L30" s="76">
        <v>281</v>
      </c>
      <c r="M30" s="76">
        <v>250</v>
      </c>
      <c r="N30" s="76">
        <v>282</v>
      </c>
      <c r="O30" s="76">
        <v>242</v>
      </c>
      <c r="P30" s="76">
        <v>464</v>
      </c>
      <c r="Q30" s="76">
        <v>319</v>
      </c>
      <c r="R30" s="76">
        <v>511</v>
      </c>
      <c r="S30" s="76">
        <v>558</v>
      </c>
    </row>
    <row r="31" spans="1:22" ht="15" customHeight="1" x14ac:dyDescent="0.25">
      <c r="A31" s="70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</row>
    <row r="32" spans="1:22" s="42" customFormat="1" ht="15" customHeight="1" x14ac:dyDescent="0.25">
      <c r="A32" s="90" t="s">
        <v>59</v>
      </c>
      <c r="B32" s="73">
        <f>+B33+B38</f>
        <v>24930</v>
      </c>
      <c r="C32" s="73">
        <f t="shared" ref="C32:N32" si="16">+C33+C38</f>
        <v>24520</v>
      </c>
      <c r="D32" s="73">
        <f t="shared" si="16"/>
        <v>24859</v>
      </c>
      <c r="E32" s="73">
        <f t="shared" si="16"/>
        <v>29285</v>
      </c>
      <c r="F32" s="73">
        <f t="shared" si="16"/>
        <v>29068</v>
      </c>
      <c r="G32" s="73">
        <f t="shared" si="16"/>
        <v>28232</v>
      </c>
      <c r="H32" s="73">
        <f t="shared" si="16"/>
        <v>28683</v>
      </c>
      <c r="I32" s="73">
        <f t="shared" si="16"/>
        <v>30415</v>
      </c>
      <c r="J32" s="73">
        <f t="shared" si="16"/>
        <v>35974</v>
      </c>
      <c r="K32" s="73">
        <f t="shared" si="16"/>
        <v>36001</v>
      </c>
      <c r="L32" s="73">
        <f t="shared" si="16"/>
        <v>36035</v>
      </c>
      <c r="M32" s="73">
        <f t="shared" si="16"/>
        <v>36963</v>
      </c>
      <c r="N32" s="73">
        <f t="shared" si="16"/>
        <v>39506</v>
      </c>
      <c r="O32" s="73">
        <f>+O33+O38</f>
        <v>43219</v>
      </c>
      <c r="P32" s="73">
        <f>+P33+P38</f>
        <v>49954</v>
      </c>
      <c r="Q32" s="73">
        <f>+Q33+Q38</f>
        <v>51543</v>
      </c>
      <c r="R32" s="73">
        <f>+R33+R38</f>
        <v>53140</v>
      </c>
      <c r="S32" s="73">
        <f>+S33+S38</f>
        <v>57009</v>
      </c>
      <c r="U32" s="46"/>
    </row>
    <row r="33" spans="1:22" s="42" customFormat="1" ht="15" customHeight="1" x14ac:dyDescent="0.25">
      <c r="A33" s="69" t="s">
        <v>50</v>
      </c>
      <c r="B33" s="75">
        <f>SUM(B34:B36)</f>
        <v>14431</v>
      </c>
      <c r="C33" s="75">
        <f t="shared" ref="C33:N33" si="17">SUM(C34:C36)</f>
        <v>13444</v>
      </c>
      <c r="D33" s="75">
        <f t="shared" si="17"/>
        <v>13654</v>
      </c>
      <c r="E33" s="75">
        <f t="shared" si="17"/>
        <v>16467</v>
      </c>
      <c r="F33" s="75">
        <f t="shared" si="17"/>
        <v>17010</v>
      </c>
      <c r="G33" s="75">
        <f t="shared" si="17"/>
        <v>15659</v>
      </c>
      <c r="H33" s="75">
        <f t="shared" si="17"/>
        <v>15186</v>
      </c>
      <c r="I33" s="75">
        <f t="shared" si="17"/>
        <v>16396</v>
      </c>
      <c r="J33" s="75">
        <f t="shared" si="17"/>
        <v>20549</v>
      </c>
      <c r="K33" s="75">
        <f t="shared" si="17"/>
        <v>19433</v>
      </c>
      <c r="L33" s="75">
        <f t="shared" si="17"/>
        <v>19353</v>
      </c>
      <c r="M33" s="75">
        <f t="shared" si="17"/>
        <v>19437</v>
      </c>
      <c r="N33" s="75">
        <f t="shared" si="17"/>
        <v>21736</v>
      </c>
      <c r="O33" s="75">
        <f>SUM(O34:O36)</f>
        <v>23790</v>
      </c>
      <c r="P33" s="75">
        <f>SUM(P34:P36)</f>
        <v>27119</v>
      </c>
      <c r="Q33" s="75">
        <f>SUM(Q34:Q36)</f>
        <v>27259</v>
      </c>
      <c r="R33" s="75">
        <f>SUM(R34:R36)</f>
        <v>27533</v>
      </c>
      <c r="S33" s="75">
        <f>SUM(S34:S36)</f>
        <v>30002</v>
      </c>
      <c r="U33" s="46"/>
    </row>
    <row r="34" spans="1:22" ht="15" customHeight="1" x14ac:dyDescent="0.25">
      <c r="A34" s="69" t="s">
        <v>51</v>
      </c>
      <c r="B34" s="76">
        <v>5646</v>
      </c>
      <c r="C34" s="76">
        <v>5581</v>
      </c>
      <c r="D34" s="76">
        <v>5865</v>
      </c>
      <c r="E34" s="76">
        <v>7107</v>
      </c>
      <c r="F34" s="76">
        <v>7113</v>
      </c>
      <c r="G34" s="76">
        <v>6593</v>
      </c>
      <c r="H34" s="76">
        <v>6637</v>
      </c>
      <c r="I34" s="76">
        <v>7167</v>
      </c>
      <c r="J34" s="76">
        <v>8204</v>
      </c>
      <c r="K34" s="76">
        <v>7788</v>
      </c>
      <c r="L34" s="76">
        <v>8065</v>
      </c>
      <c r="M34" s="76">
        <v>8034</v>
      </c>
      <c r="N34" s="76">
        <v>9876</v>
      </c>
      <c r="O34" s="76">
        <v>10470</v>
      </c>
      <c r="P34" s="76">
        <v>10648</v>
      </c>
      <c r="Q34" s="76">
        <v>10772</v>
      </c>
      <c r="R34" s="76">
        <v>10800</v>
      </c>
      <c r="S34" s="76">
        <v>11661</v>
      </c>
    </row>
    <row r="35" spans="1:22" ht="15" customHeight="1" x14ac:dyDescent="0.25">
      <c r="A35" s="69" t="s">
        <v>52</v>
      </c>
      <c r="B35" s="76">
        <v>4646</v>
      </c>
      <c r="C35" s="76">
        <v>4329</v>
      </c>
      <c r="D35" s="76">
        <v>4328</v>
      </c>
      <c r="E35" s="76">
        <v>5385</v>
      </c>
      <c r="F35" s="76">
        <v>5554</v>
      </c>
      <c r="G35" s="76">
        <v>4923</v>
      </c>
      <c r="H35" s="76">
        <v>4717</v>
      </c>
      <c r="I35" s="76">
        <v>4882</v>
      </c>
      <c r="J35" s="76">
        <v>6478</v>
      </c>
      <c r="K35" s="76">
        <v>5929</v>
      </c>
      <c r="L35" s="76">
        <v>5804</v>
      </c>
      <c r="M35" s="76">
        <v>5895</v>
      </c>
      <c r="N35" s="76">
        <v>6155</v>
      </c>
      <c r="O35" s="76">
        <v>7479</v>
      </c>
      <c r="P35" s="76">
        <v>8509</v>
      </c>
      <c r="Q35" s="76">
        <v>8247</v>
      </c>
      <c r="R35" s="76">
        <v>8374</v>
      </c>
      <c r="S35" s="76">
        <v>9219</v>
      </c>
      <c r="U35" s="42"/>
    </row>
    <row r="36" spans="1:22" ht="15" customHeight="1" x14ac:dyDescent="0.25">
      <c r="A36" s="69" t="s">
        <v>53</v>
      </c>
      <c r="B36" s="76">
        <v>4139</v>
      </c>
      <c r="C36" s="76">
        <v>3534</v>
      </c>
      <c r="D36" s="76">
        <v>3461</v>
      </c>
      <c r="E36" s="76">
        <v>3975</v>
      </c>
      <c r="F36" s="76">
        <v>4343</v>
      </c>
      <c r="G36" s="76">
        <v>4143</v>
      </c>
      <c r="H36" s="76">
        <v>3832</v>
      </c>
      <c r="I36" s="76">
        <v>4347</v>
      </c>
      <c r="J36" s="76">
        <v>5867</v>
      </c>
      <c r="K36" s="76">
        <v>5716</v>
      </c>
      <c r="L36" s="76">
        <v>5484</v>
      </c>
      <c r="M36" s="76">
        <v>5508</v>
      </c>
      <c r="N36" s="76">
        <v>5705</v>
      </c>
      <c r="O36" s="76">
        <v>5841</v>
      </c>
      <c r="P36" s="76">
        <v>7962</v>
      </c>
      <c r="Q36" s="76">
        <v>8240</v>
      </c>
      <c r="R36" s="76">
        <v>8359</v>
      </c>
      <c r="S36" s="76">
        <v>9122</v>
      </c>
      <c r="U36" s="42"/>
    </row>
    <row r="37" spans="1:22" ht="15" customHeight="1" x14ac:dyDescent="0.25">
      <c r="A37" s="70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</row>
    <row r="38" spans="1:22" s="42" customFormat="1" ht="15" customHeight="1" x14ac:dyDescent="0.25">
      <c r="A38" s="78" t="s">
        <v>54</v>
      </c>
      <c r="B38" s="75">
        <f>SUM(B39:B41)</f>
        <v>10499</v>
      </c>
      <c r="C38" s="75">
        <f t="shared" ref="C38:N38" si="18">SUM(C39:C41)</f>
        <v>11076</v>
      </c>
      <c r="D38" s="75">
        <f t="shared" si="18"/>
        <v>11205</v>
      </c>
      <c r="E38" s="75">
        <f t="shared" si="18"/>
        <v>12818</v>
      </c>
      <c r="F38" s="75">
        <f t="shared" si="18"/>
        <v>12058</v>
      </c>
      <c r="G38" s="75">
        <f t="shared" si="18"/>
        <v>12573</v>
      </c>
      <c r="H38" s="75">
        <f t="shared" si="18"/>
        <v>13497</v>
      </c>
      <c r="I38" s="75">
        <f t="shared" si="18"/>
        <v>14019</v>
      </c>
      <c r="J38" s="75">
        <f t="shared" si="18"/>
        <v>15425</v>
      </c>
      <c r="K38" s="75">
        <f t="shared" si="18"/>
        <v>16568</v>
      </c>
      <c r="L38" s="75">
        <f t="shared" si="18"/>
        <v>16682</v>
      </c>
      <c r="M38" s="75">
        <f t="shared" si="18"/>
        <v>17526</v>
      </c>
      <c r="N38" s="75">
        <f t="shared" si="18"/>
        <v>17770</v>
      </c>
      <c r="O38" s="75">
        <f>SUM(O39:O41)</f>
        <v>19429</v>
      </c>
      <c r="P38" s="75">
        <f>SUM(P39:P41)</f>
        <v>22835</v>
      </c>
      <c r="Q38" s="75">
        <f>SUM(Q39:Q41)</f>
        <v>24284</v>
      </c>
      <c r="R38" s="75">
        <f>SUM(R39:R41)</f>
        <v>25607</v>
      </c>
      <c r="S38" s="75">
        <f>SUM(S39:S41)</f>
        <v>27007</v>
      </c>
    </row>
    <row r="39" spans="1:22" ht="15" customHeight="1" x14ac:dyDescent="0.25">
      <c r="A39" s="78" t="s">
        <v>55</v>
      </c>
      <c r="B39" s="76">
        <v>4049</v>
      </c>
      <c r="C39" s="76">
        <v>4042</v>
      </c>
      <c r="D39" s="76">
        <v>3922</v>
      </c>
      <c r="E39" s="76">
        <v>4444</v>
      </c>
      <c r="F39" s="76">
        <v>4123</v>
      </c>
      <c r="G39" s="76">
        <v>4355</v>
      </c>
      <c r="H39" s="76">
        <v>4824</v>
      </c>
      <c r="I39" s="76">
        <v>4850</v>
      </c>
      <c r="J39" s="76">
        <v>5288</v>
      </c>
      <c r="K39" s="76">
        <v>5989</v>
      </c>
      <c r="L39" s="76">
        <v>5505</v>
      </c>
      <c r="M39" s="76">
        <v>5982</v>
      </c>
      <c r="N39" s="76">
        <v>6382</v>
      </c>
      <c r="O39" s="76">
        <v>7179</v>
      </c>
      <c r="P39" s="76">
        <v>8106</v>
      </c>
      <c r="Q39" s="76">
        <v>8822</v>
      </c>
      <c r="R39" s="76">
        <v>8705</v>
      </c>
      <c r="S39" s="76">
        <v>8995</v>
      </c>
    </row>
    <row r="40" spans="1:22" ht="15" customHeight="1" x14ac:dyDescent="0.25">
      <c r="A40" s="78" t="s">
        <v>56</v>
      </c>
      <c r="B40" s="76">
        <v>3649</v>
      </c>
      <c r="C40" s="76">
        <v>3954</v>
      </c>
      <c r="D40" s="76">
        <v>4040</v>
      </c>
      <c r="E40" s="76">
        <v>4482</v>
      </c>
      <c r="F40" s="76">
        <v>4042</v>
      </c>
      <c r="G40" s="76">
        <v>3881</v>
      </c>
      <c r="H40" s="76">
        <v>4293</v>
      </c>
      <c r="I40" s="76">
        <v>4292</v>
      </c>
      <c r="J40" s="76">
        <v>4958</v>
      </c>
      <c r="K40" s="76">
        <v>4920</v>
      </c>
      <c r="L40" s="76">
        <v>5106</v>
      </c>
      <c r="M40" s="76">
        <v>5395</v>
      </c>
      <c r="N40" s="76">
        <v>5374</v>
      </c>
      <c r="O40" s="76">
        <v>5874</v>
      </c>
      <c r="P40" s="76">
        <v>7334</v>
      </c>
      <c r="Q40" s="76">
        <v>7435</v>
      </c>
      <c r="R40" s="76">
        <v>8299</v>
      </c>
      <c r="S40" s="76">
        <v>8475</v>
      </c>
    </row>
    <row r="41" spans="1:22" ht="15" customHeight="1" thickBot="1" x14ac:dyDescent="0.3">
      <c r="A41" s="79" t="s">
        <v>57</v>
      </c>
      <c r="B41" s="80">
        <v>2801</v>
      </c>
      <c r="C41" s="80">
        <v>3080</v>
      </c>
      <c r="D41" s="80">
        <v>3243</v>
      </c>
      <c r="E41" s="80">
        <v>3892</v>
      </c>
      <c r="F41" s="80">
        <v>3893</v>
      </c>
      <c r="G41" s="80">
        <v>4337</v>
      </c>
      <c r="H41" s="80">
        <v>4380</v>
      </c>
      <c r="I41" s="80">
        <v>4877</v>
      </c>
      <c r="J41" s="80">
        <v>5179</v>
      </c>
      <c r="K41" s="80">
        <v>5659</v>
      </c>
      <c r="L41" s="80">
        <v>6071</v>
      </c>
      <c r="M41" s="80">
        <v>6149</v>
      </c>
      <c r="N41" s="80">
        <v>6014</v>
      </c>
      <c r="O41" s="80">
        <v>6376</v>
      </c>
      <c r="P41" s="80">
        <v>7395</v>
      </c>
      <c r="Q41" s="80">
        <v>8027</v>
      </c>
      <c r="R41" s="80">
        <v>8603</v>
      </c>
      <c r="S41" s="80">
        <v>9537</v>
      </c>
    </row>
    <row r="42" spans="1:22" ht="15" customHeight="1" x14ac:dyDescent="0.25">
      <c r="A42" s="306" t="s">
        <v>242</v>
      </c>
      <c r="B42" s="306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273"/>
    </row>
    <row r="43" spans="1:22" ht="15" customHeight="1" x14ac:dyDescent="0.2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273"/>
    </row>
    <row r="44" spans="1:22" ht="15" customHeight="1" x14ac:dyDescent="0.25">
      <c r="A44" s="82"/>
    </row>
    <row r="45" spans="1:22" ht="15" customHeight="1" x14ac:dyDescent="0.25">
      <c r="A45" s="81"/>
    </row>
    <row r="46" spans="1:22" ht="15" customHeight="1" x14ac:dyDescent="0.25">
      <c r="A46" s="284" t="s">
        <v>465</v>
      </c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9"/>
      <c r="U46"/>
      <c r="V46"/>
    </row>
    <row r="47" spans="1:22" ht="15" customHeight="1" x14ac:dyDescent="0.2">
      <c r="A47" s="284" t="s">
        <v>60</v>
      </c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4"/>
      <c r="T47" s="29"/>
      <c r="U47" s="308" t="s">
        <v>356</v>
      </c>
      <c r="V47" s="308"/>
    </row>
    <row r="48" spans="1:22" ht="15" customHeight="1" x14ac:dyDescent="0.2">
      <c r="A48" s="284" t="s">
        <v>252</v>
      </c>
      <c r="B48" s="284"/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30"/>
      <c r="U48" s="308"/>
      <c r="V48" s="308"/>
    </row>
    <row r="49" spans="1:26" ht="15" customHeight="1" x14ac:dyDescent="0.25">
      <c r="A49" s="284" t="s">
        <v>248</v>
      </c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</row>
    <row r="50" spans="1:26" ht="15" customHeight="1" x14ac:dyDescent="0.25">
      <c r="A50" s="284" t="s">
        <v>515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</row>
    <row r="51" spans="1:26" ht="15" customHeight="1" x14ac:dyDescent="0.25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78"/>
    </row>
    <row r="52" spans="1:26" s="42" customFormat="1" ht="15" customHeight="1" thickBot="1" x14ac:dyDescent="0.3">
      <c r="A52" s="314"/>
      <c r="B52" s="314"/>
      <c r="C52" s="314"/>
      <c r="D52" s="314"/>
      <c r="E52" s="314"/>
      <c r="F52" s="314"/>
      <c r="G52" s="314"/>
      <c r="H52" s="314"/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277"/>
    </row>
    <row r="53" spans="1:26" s="42" customFormat="1" ht="15" customHeight="1" thickBot="1" x14ac:dyDescent="0.3">
      <c r="A53" s="43" t="s">
        <v>246</v>
      </c>
      <c r="B53" s="44">
        <v>2000</v>
      </c>
      <c r="C53" s="44">
        <v>2001</v>
      </c>
      <c r="D53" s="44">
        <v>2002</v>
      </c>
      <c r="E53" s="44">
        <v>2003</v>
      </c>
      <c r="F53" s="44">
        <v>2004</v>
      </c>
      <c r="G53" s="44">
        <v>2005</v>
      </c>
      <c r="H53" s="44">
        <v>2006</v>
      </c>
      <c r="I53" s="44">
        <v>2007</v>
      </c>
      <c r="J53" s="44">
        <v>2008</v>
      </c>
      <c r="K53" s="44">
        <v>2009</v>
      </c>
      <c r="L53" s="44">
        <v>2010</v>
      </c>
      <c r="M53" s="44">
        <v>2011</v>
      </c>
      <c r="N53" s="44">
        <v>2012</v>
      </c>
      <c r="O53" s="44">
        <v>2013</v>
      </c>
      <c r="P53" s="44">
        <v>2014</v>
      </c>
      <c r="Q53" s="44">
        <v>2015</v>
      </c>
      <c r="R53" s="44">
        <v>2016</v>
      </c>
      <c r="S53" s="44">
        <v>2017</v>
      </c>
    </row>
    <row r="54" spans="1:26" ht="15" customHeight="1" x14ac:dyDescent="0.25">
      <c r="A54" s="71"/>
    </row>
    <row r="55" spans="1:26" s="74" customFormat="1" ht="15" customHeight="1" x14ac:dyDescent="0.25">
      <c r="A55" s="72" t="s">
        <v>19</v>
      </c>
      <c r="B55" s="73">
        <f>+B66+B77</f>
        <v>63204</v>
      </c>
      <c r="C55" s="73">
        <f t="shared" ref="C55:P59" si="19">+C66+C77</f>
        <v>70690</v>
      </c>
      <c r="D55" s="73">
        <f t="shared" si="19"/>
        <v>73468</v>
      </c>
      <c r="E55" s="73">
        <f t="shared" si="19"/>
        <v>77308</v>
      </c>
      <c r="F55" s="73">
        <f t="shared" si="19"/>
        <v>79955</v>
      </c>
      <c r="G55" s="73">
        <f t="shared" si="19"/>
        <v>85212</v>
      </c>
      <c r="H55" s="73">
        <f t="shared" si="19"/>
        <v>85650</v>
      </c>
      <c r="I55" s="73">
        <f t="shared" si="19"/>
        <v>83878</v>
      </c>
      <c r="J55" s="73">
        <f t="shared" si="19"/>
        <v>90016</v>
      </c>
      <c r="K55" s="73">
        <f t="shared" si="19"/>
        <v>98042</v>
      </c>
      <c r="L55" s="73">
        <f t="shared" si="19"/>
        <v>97882</v>
      </c>
      <c r="M55" s="73">
        <f t="shared" si="19"/>
        <v>96953</v>
      </c>
      <c r="N55" s="73">
        <f t="shared" si="19"/>
        <v>96690</v>
      </c>
      <c r="O55" s="73">
        <f t="shared" si="19"/>
        <v>96512</v>
      </c>
      <c r="P55" s="73">
        <f t="shared" si="19"/>
        <v>93242</v>
      </c>
      <c r="Q55" s="73">
        <f t="shared" ref="Q55:R59" si="20">+Q66+Q77</f>
        <v>90913</v>
      </c>
      <c r="R55" s="73">
        <f t="shared" si="20"/>
        <v>86722</v>
      </c>
      <c r="S55" s="73">
        <f t="shared" ref="S55" si="21">+S66+S77</f>
        <v>84753</v>
      </c>
      <c r="U55" s="76"/>
      <c r="V55" s="76"/>
      <c r="W55" s="76"/>
      <c r="X55" s="76"/>
      <c r="Y55" s="76"/>
      <c r="Z55" s="76"/>
    </row>
    <row r="56" spans="1:26" s="42" customFormat="1" ht="15" customHeight="1" x14ac:dyDescent="0.25">
      <c r="A56" s="69" t="s">
        <v>50</v>
      </c>
      <c r="B56" s="75">
        <f>+B67+B78</f>
        <v>46688</v>
      </c>
      <c r="C56" s="75">
        <f t="shared" si="19"/>
        <v>50566</v>
      </c>
      <c r="D56" s="75">
        <f t="shared" si="19"/>
        <v>52205</v>
      </c>
      <c r="E56" s="75">
        <f t="shared" si="19"/>
        <v>55820</v>
      </c>
      <c r="F56" s="75">
        <f t="shared" si="19"/>
        <v>57800</v>
      </c>
      <c r="G56" s="75">
        <f t="shared" si="19"/>
        <v>61143</v>
      </c>
      <c r="H56" s="75">
        <f t="shared" si="19"/>
        <v>59652</v>
      </c>
      <c r="I56" s="75">
        <f t="shared" si="19"/>
        <v>57315</v>
      </c>
      <c r="J56" s="75">
        <f t="shared" si="19"/>
        <v>61835</v>
      </c>
      <c r="K56" s="75">
        <f t="shared" si="19"/>
        <v>67427</v>
      </c>
      <c r="L56" s="75">
        <f t="shared" si="19"/>
        <v>67744</v>
      </c>
      <c r="M56" s="75">
        <f t="shared" si="19"/>
        <v>68846</v>
      </c>
      <c r="N56" s="75">
        <f t="shared" si="19"/>
        <v>68169</v>
      </c>
      <c r="O56" s="75">
        <f t="shared" si="19"/>
        <v>67469</v>
      </c>
      <c r="P56" s="75">
        <f t="shared" si="19"/>
        <v>65209</v>
      </c>
      <c r="Q56" s="75">
        <f t="shared" si="20"/>
        <v>61253</v>
      </c>
      <c r="R56" s="75">
        <f t="shared" si="20"/>
        <v>57761</v>
      </c>
      <c r="S56" s="75">
        <f t="shared" ref="S56" si="22">+S67+S78</f>
        <v>56691</v>
      </c>
      <c r="U56" s="76"/>
      <c r="V56" s="76"/>
      <c r="W56" s="76"/>
      <c r="X56" s="76"/>
      <c r="Y56" s="76"/>
      <c r="Z56" s="76"/>
    </row>
    <row r="57" spans="1:26" ht="15" customHeight="1" x14ac:dyDescent="0.25">
      <c r="A57" s="69" t="s">
        <v>51</v>
      </c>
      <c r="B57" s="76">
        <f>+B68+B79</f>
        <v>19415</v>
      </c>
      <c r="C57" s="76">
        <f t="shared" si="19"/>
        <v>20655</v>
      </c>
      <c r="D57" s="76">
        <f t="shared" si="19"/>
        <v>21169</v>
      </c>
      <c r="E57" s="76">
        <f t="shared" si="19"/>
        <v>22285</v>
      </c>
      <c r="F57" s="76">
        <f t="shared" si="19"/>
        <v>20598</v>
      </c>
      <c r="G57" s="76">
        <f t="shared" si="19"/>
        <v>22285</v>
      </c>
      <c r="H57" s="76">
        <f t="shared" si="19"/>
        <v>21777</v>
      </c>
      <c r="I57" s="76">
        <f t="shared" si="19"/>
        <v>22239</v>
      </c>
      <c r="J57" s="76">
        <f t="shared" si="19"/>
        <v>26178</v>
      </c>
      <c r="K57" s="76">
        <f t="shared" si="19"/>
        <v>28067</v>
      </c>
      <c r="L57" s="76">
        <f t="shared" si="19"/>
        <v>28245</v>
      </c>
      <c r="M57" s="76">
        <f t="shared" si="19"/>
        <v>29020</v>
      </c>
      <c r="N57" s="76">
        <f t="shared" si="19"/>
        <v>29071</v>
      </c>
      <c r="O57" s="76">
        <f t="shared" si="19"/>
        <v>27390</v>
      </c>
      <c r="P57" s="76">
        <f t="shared" si="19"/>
        <v>25015</v>
      </c>
      <c r="Q57" s="76">
        <f t="shared" si="20"/>
        <v>22536</v>
      </c>
      <c r="R57" s="76">
        <f t="shared" si="20"/>
        <v>21894</v>
      </c>
      <c r="S57" s="76">
        <f t="shared" ref="S57" si="23">+S68+S79</f>
        <v>21299</v>
      </c>
    </row>
    <row r="58" spans="1:26" ht="15" customHeight="1" x14ac:dyDescent="0.25">
      <c r="A58" s="69" t="s">
        <v>52</v>
      </c>
      <c r="B58" s="76">
        <f>+B69+B80</f>
        <v>16030</v>
      </c>
      <c r="C58" s="76">
        <f t="shared" si="19"/>
        <v>16691</v>
      </c>
      <c r="D58" s="76">
        <f t="shared" si="19"/>
        <v>17149</v>
      </c>
      <c r="E58" s="76">
        <f t="shared" si="19"/>
        <v>18139</v>
      </c>
      <c r="F58" s="76">
        <f t="shared" si="19"/>
        <v>17875</v>
      </c>
      <c r="G58" s="76">
        <f t="shared" si="19"/>
        <v>18950</v>
      </c>
      <c r="H58" s="76">
        <f t="shared" si="19"/>
        <v>19660</v>
      </c>
      <c r="I58" s="76">
        <f t="shared" si="19"/>
        <v>19848</v>
      </c>
      <c r="J58" s="76">
        <f t="shared" si="19"/>
        <v>21192</v>
      </c>
      <c r="K58" s="76">
        <f t="shared" si="19"/>
        <v>22804</v>
      </c>
      <c r="L58" s="76">
        <f t="shared" si="19"/>
        <v>22958</v>
      </c>
      <c r="M58" s="76">
        <f t="shared" si="19"/>
        <v>23670</v>
      </c>
      <c r="N58" s="76">
        <f t="shared" si="19"/>
        <v>23059</v>
      </c>
      <c r="O58" s="76">
        <f t="shared" si="19"/>
        <v>24138</v>
      </c>
      <c r="P58" s="76">
        <f t="shared" si="19"/>
        <v>24155</v>
      </c>
      <c r="Q58" s="76">
        <f t="shared" si="20"/>
        <v>22052</v>
      </c>
      <c r="R58" s="76">
        <f t="shared" si="20"/>
        <v>20737</v>
      </c>
      <c r="S58" s="76">
        <f t="shared" ref="S58" si="24">+S69+S80</f>
        <v>20779</v>
      </c>
    </row>
    <row r="59" spans="1:26" ht="15" customHeight="1" x14ac:dyDescent="0.25">
      <c r="A59" s="69" t="s">
        <v>53</v>
      </c>
      <c r="B59" s="76">
        <f>+B70+B81</f>
        <v>11243</v>
      </c>
      <c r="C59" s="76">
        <f t="shared" si="19"/>
        <v>13220</v>
      </c>
      <c r="D59" s="76">
        <f t="shared" si="19"/>
        <v>13887</v>
      </c>
      <c r="E59" s="76">
        <f t="shared" si="19"/>
        <v>15396</v>
      </c>
      <c r="F59" s="76">
        <f t="shared" si="19"/>
        <v>19327</v>
      </c>
      <c r="G59" s="76">
        <f t="shared" si="19"/>
        <v>19908</v>
      </c>
      <c r="H59" s="76">
        <f t="shared" si="19"/>
        <v>18215</v>
      </c>
      <c r="I59" s="76">
        <f t="shared" si="19"/>
        <v>15228</v>
      </c>
      <c r="J59" s="76">
        <f t="shared" si="19"/>
        <v>14465</v>
      </c>
      <c r="K59" s="76">
        <f t="shared" si="19"/>
        <v>16556</v>
      </c>
      <c r="L59" s="76">
        <f t="shared" si="19"/>
        <v>16541</v>
      </c>
      <c r="M59" s="76">
        <f t="shared" si="19"/>
        <v>16156</v>
      </c>
      <c r="N59" s="76">
        <f t="shared" si="19"/>
        <v>16039</v>
      </c>
      <c r="O59" s="76">
        <f t="shared" si="19"/>
        <v>15941</v>
      </c>
      <c r="P59" s="76">
        <f t="shared" si="19"/>
        <v>16039</v>
      </c>
      <c r="Q59" s="76">
        <f t="shared" si="20"/>
        <v>16665</v>
      </c>
      <c r="R59" s="76">
        <f t="shared" si="20"/>
        <v>15130</v>
      </c>
      <c r="S59" s="76">
        <f t="shared" ref="S59" si="25">+S70+S81</f>
        <v>14613</v>
      </c>
    </row>
    <row r="60" spans="1:26" ht="15" customHeight="1" x14ac:dyDescent="0.25">
      <c r="A60" s="70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</row>
    <row r="61" spans="1:26" s="42" customFormat="1" ht="15" customHeight="1" x14ac:dyDescent="0.25">
      <c r="A61" s="78" t="s">
        <v>54</v>
      </c>
      <c r="B61" s="75">
        <f>+B72+B83</f>
        <v>16516</v>
      </c>
      <c r="C61" s="75">
        <f t="shared" ref="C61:P64" si="26">+C72+C83</f>
        <v>20124</v>
      </c>
      <c r="D61" s="75">
        <f t="shared" si="26"/>
        <v>21263</v>
      </c>
      <c r="E61" s="75">
        <f t="shared" si="26"/>
        <v>21488</v>
      </c>
      <c r="F61" s="75">
        <f t="shared" si="26"/>
        <v>22155</v>
      </c>
      <c r="G61" s="75">
        <f t="shared" si="26"/>
        <v>24069</v>
      </c>
      <c r="H61" s="75">
        <f t="shared" si="26"/>
        <v>25998</v>
      </c>
      <c r="I61" s="75">
        <f t="shared" si="26"/>
        <v>26563</v>
      </c>
      <c r="J61" s="75">
        <f t="shared" si="26"/>
        <v>28181</v>
      </c>
      <c r="K61" s="75">
        <f t="shared" si="26"/>
        <v>30615</v>
      </c>
      <c r="L61" s="75">
        <f t="shared" si="26"/>
        <v>30138</v>
      </c>
      <c r="M61" s="75">
        <f t="shared" si="26"/>
        <v>28107</v>
      </c>
      <c r="N61" s="75">
        <f t="shared" si="26"/>
        <v>28521</v>
      </c>
      <c r="O61" s="75">
        <f t="shared" si="26"/>
        <v>29043</v>
      </c>
      <c r="P61" s="75">
        <f t="shared" si="26"/>
        <v>28033</v>
      </c>
      <c r="Q61" s="75">
        <f t="shared" ref="Q61:R64" si="27">+Q72+Q83</f>
        <v>29660</v>
      </c>
      <c r="R61" s="75">
        <f t="shared" si="27"/>
        <v>28961</v>
      </c>
      <c r="S61" s="75">
        <f t="shared" ref="S61" si="28">+S72+S83</f>
        <v>28062</v>
      </c>
    </row>
    <row r="62" spans="1:26" ht="15" customHeight="1" x14ac:dyDescent="0.25">
      <c r="A62" s="78" t="s">
        <v>55</v>
      </c>
      <c r="B62" s="76">
        <f>+B73+B84</f>
        <v>10999</v>
      </c>
      <c r="C62" s="76">
        <f t="shared" si="26"/>
        <v>13532</v>
      </c>
      <c r="D62" s="76">
        <f t="shared" si="26"/>
        <v>13762</v>
      </c>
      <c r="E62" s="76">
        <f t="shared" si="26"/>
        <v>13965</v>
      </c>
      <c r="F62" s="76">
        <f t="shared" si="26"/>
        <v>13677</v>
      </c>
      <c r="G62" s="76">
        <f t="shared" si="26"/>
        <v>14769</v>
      </c>
      <c r="H62" s="76">
        <f t="shared" si="26"/>
        <v>16360</v>
      </c>
      <c r="I62" s="76">
        <f t="shared" si="26"/>
        <v>16093</v>
      </c>
      <c r="J62" s="76">
        <f t="shared" si="26"/>
        <v>18678</v>
      </c>
      <c r="K62" s="76">
        <f t="shared" si="26"/>
        <v>18982</v>
      </c>
      <c r="L62" s="76">
        <f t="shared" si="26"/>
        <v>18797</v>
      </c>
      <c r="M62" s="76">
        <f t="shared" si="26"/>
        <v>17824</v>
      </c>
      <c r="N62" s="76">
        <f t="shared" si="26"/>
        <v>17515</v>
      </c>
      <c r="O62" s="76">
        <f t="shared" si="26"/>
        <v>17967</v>
      </c>
      <c r="P62" s="76">
        <f t="shared" si="26"/>
        <v>17708</v>
      </c>
      <c r="Q62" s="76">
        <f t="shared" si="27"/>
        <v>17847</v>
      </c>
      <c r="R62" s="76">
        <f t="shared" si="27"/>
        <v>17652</v>
      </c>
      <c r="S62" s="76">
        <f t="shared" ref="S62" si="29">+S73+S84</f>
        <v>16770</v>
      </c>
    </row>
    <row r="63" spans="1:26" ht="15" customHeight="1" x14ac:dyDescent="0.25">
      <c r="A63" s="78" t="s">
        <v>56</v>
      </c>
      <c r="B63" s="76">
        <f>+B74+B85</f>
        <v>4737</v>
      </c>
      <c r="C63" s="76">
        <f t="shared" si="26"/>
        <v>5772</v>
      </c>
      <c r="D63" s="76">
        <f t="shared" si="26"/>
        <v>6699</v>
      </c>
      <c r="E63" s="76">
        <f t="shared" si="26"/>
        <v>6824</v>
      </c>
      <c r="F63" s="76">
        <f t="shared" si="26"/>
        <v>7560</v>
      </c>
      <c r="G63" s="76">
        <f t="shared" si="26"/>
        <v>8094</v>
      </c>
      <c r="H63" s="76">
        <f t="shared" si="26"/>
        <v>8241</v>
      </c>
      <c r="I63" s="76">
        <f t="shared" si="26"/>
        <v>9344</v>
      </c>
      <c r="J63" s="76">
        <f t="shared" si="26"/>
        <v>8234</v>
      </c>
      <c r="K63" s="76">
        <f t="shared" si="26"/>
        <v>10232</v>
      </c>
      <c r="L63" s="76">
        <f t="shared" si="26"/>
        <v>10329</v>
      </c>
      <c r="M63" s="76">
        <f t="shared" si="26"/>
        <v>9108</v>
      </c>
      <c r="N63" s="76">
        <f t="shared" si="26"/>
        <v>9613</v>
      </c>
      <c r="O63" s="76">
        <f t="shared" si="26"/>
        <v>9718</v>
      </c>
      <c r="P63" s="76">
        <f t="shared" si="26"/>
        <v>8937</v>
      </c>
      <c r="Q63" s="76">
        <f t="shared" si="27"/>
        <v>9888</v>
      </c>
      <c r="R63" s="76">
        <f t="shared" si="27"/>
        <v>9417</v>
      </c>
      <c r="S63" s="76">
        <f t="shared" ref="S63" si="30">+S74+S85</f>
        <v>9350</v>
      </c>
    </row>
    <row r="64" spans="1:26" ht="15" customHeight="1" x14ac:dyDescent="0.25">
      <c r="A64" s="78" t="s">
        <v>57</v>
      </c>
      <c r="B64" s="76">
        <f>+B75+B86</f>
        <v>780</v>
      </c>
      <c r="C64" s="76">
        <f t="shared" si="26"/>
        <v>820</v>
      </c>
      <c r="D64" s="76">
        <f t="shared" si="26"/>
        <v>802</v>
      </c>
      <c r="E64" s="76">
        <f t="shared" si="26"/>
        <v>699</v>
      </c>
      <c r="F64" s="76">
        <f t="shared" si="26"/>
        <v>918</v>
      </c>
      <c r="G64" s="76">
        <f t="shared" si="26"/>
        <v>1206</v>
      </c>
      <c r="H64" s="76">
        <f t="shared" si="26"/>
        <v>1397</v>
      </c>
      <c r="I64" s="76">
        <f t="shared" si="26"/>
        <v>1126</v>
      </c>
      <c r="J64" s="76">
        <f t="shared" si="26"/>
        <v>1269</v>
      </c>
      <c r="K64" s="76">
        <f t="shared" si="26"/>
        <v>1401</v>
      </c>
      <c r="L64" s="76">
        <f t="shared" si="26"/>
        <v>1012</v>
      </c>
      <c r="M64" s="76">
        <f t="shared" si="26"/>
        <v>1175</v>
      </c>
      <c r="N64" s="76">
        <f t="shared" si="26"/>
        <v>1393</v>
      </c>
      <c r="O64" s="76">
        <f t="shared" si="26"/>
        <v>1358</v>
      </c>
      <c r="P64" s="76">
        <f t="shared" si="26"/>
        <v>1388</v>
      </c>
      <c r="Q64" s="76">
        <f t="shared" si="27"/>
        <v>1925</v>
      </c>
      <c r="R64" s="76">
        <f t="shared" si="27"/>
        <v>1892</v>
      </c>
      <c r="S64" s="76">
        <f t="shared" ref="S64" si="31">+S75+S86</f>
        <v>1942</v>
      </c>
    </row>
    <row r="65" spans="1:19" ht="15" customHeight="1" x14ac:dyDescent="0.25">
      <c r="A65" s="70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</row>
    <row r="66" spans="1:19" s="42" customFormat="1" ht="15" customHeight="1" x14ac:dyDescent="0.25">
      <c r="A66" s="72" t="s">
        <v>58</v>
      </c>
      <c r="B66" s="73">
        <f>+B67+B72</f>
        <v>49412</v>
      </c>
      <c r="C66" s="73">
        <f t="shared" ref="C66:N66" si="32">+C67+C72</f>
        <v>55167</v>
      </c>
      <c r="D66" s="73">
        <f t="shared" si="32"/>
        <v>58101</v>
      </c>
      <c r="E66" s="73">
        <f t="shared" si="32"/>
        <v>61476</v>
      </c>
      <c r="F66" s="73">
        <f t="shared" si="32"/>
        <v>63354</v>
      </c>
      <c r="G66" s="73">
        <f t="shared" si="32"/>
        <v>68197</v>
      </c>
      <c r="H66" s="73">
        <f t="shared" si="32"/>
        <v>67927</v>
      </c>
      <c r="I66" s="73">
        <f t="shared" si="32"/>
        <v>65924</v>
      </c>
      <c r="J66" s="73">
        <f t="shared" si="32"/>
        <v>71085</v>
      </c>
      <c r="K66" s="73">
        <f t="shared" si="32"/>
        <v>77229</v>
      </c>
      <c r="L66" s="73">
        <f t="shared" si="32"/>
        <v>77474</v>
      </c>
      <c r="M66" s="73">
        <f t="shared" si="32"/>
        <v>76725</v>
      </c>
      <c r="N66" s="73">
        <f t="shared" si="32"/>
        <v>74460</v>
      </c>
      <c r="O66" s="73">
        <f>+O67+O72</f>
        <v>72720</v>
      </c>
      <c r="P66" s="73">
        <f>+P67+P72</f>
        <v>68450</v>
      </c>
      <c r="Q66" s="73">
        <f>+Q67+Q72</f>
        <v>65432</v>
      </c>
      <c r="R66" s="73">
        <f>R67+R72</f>
        <v>63069</v>
      </c>
      <c r="S66" s="73">
        <f>S67+S72</f>
        <v>61069</v>
      </c>
    </row>
    <row r="67" spans="1:19" s="42" customFormat="1" ht="15" customHeight="1" x14ac:dyDescent="0.25">
      <c r="A67" s="69" t="s">
        <v>50</v>
      </c>
      <c r="B67" s="75">
        <f>SUM(B68:B70)</f>
        <v>37749</v>
      </c>
      <c r="C67" s="75">
        <f t="shared" ref="C67:N67" si="33">SUM(C68:C70)</f>
        <v>40650</v>
      </c>
      <c r="D67" s="75">
        <f t="shared" si="33"/>
        <v>42604</v>
      </c>
      <c r="E67" s="75">
        <f t="shared" si="33"/>
        <v>45529</v>
      </c>
      <c r="F67" s="75">
        <f t="shared" si="33"/>
        <v>47304</v>
      </c>
      <c r="G67" s="75">
        <f t="shared" si="33"/>
        <v>50800</v>
      </c>
      <c r="H67" s="75">
        <f t="shared" si="33"/>
        <v>49020</v>
      </c>
      <c r="I67" s="75">
        <f t="shared" si="33"/>
        <v>46633</v>
      </c>
      <c r="J67" s="75">
        <f t="shared" si="33"/>
        <v>50653</v>
      </c>
      <c r="K67" s="75">
        <f t="shared" si="33"/>
        <v>54843</v>
      </c>
      <c r="L67" s="75">
        <f t="shared" si="33"/>
        <v>55462</v>
      </c>
      <c r="M67" s="75">
        <f t="shared" si="33"/>
        <v>56336</v>
      </c>
      <c r="N67" s="75">
        <f t="shared" si="33"/>
        <v>54653</v>
      </c>
      <c r="O67" s="75">
        <f>SUM(O68:O70)</f>
        <v>53232</v>
      </c>
      <c r="P67" s="75">
        <f>SUM(P68:P70)</f>
        <v>50224</v>
      </c>
      <c r="Q67" s="75">
        <f>SUM(Q68:Q70)</f>
        <v>46817</v>
      </c>
      <c r="R67" s="75">
        <f>SUM(R68:R70)</f>
        <v>44478</v>
      </c>
      <c r="S67" s="75">
        <f>SUM(S68:S70)</f>
        <v>43608</v>
      </c>
    </row>
    <row r="68" spans="1:19" ht="15" customHeight="1" x14ac:dyDescent="0.25">
      <c r="A68" s="69" t="s">
        <v>51</v>
      </c>
      <c r="B68" s="76">
        <f>15330+224</f>
        <v>15554</v>
      </c>
      <c r="C68" s="76">
        <v>16819</v>
      </c>
      <c r="D68" s="76">
        <v>17178</v>
      </c>
      <c r="E68" s="76">
        <v>18173</v>
      </c>
      <c r="F68" s="76">
        <v>16745</v>
      </c>
      <c r="G68" s="76">
        <v>18563</v>
      </c>
      <c r="H68" s="76">
        <v>17663</v>
      </c>
      <c r="I68" s="76">
        <v>17840</v>
      </c>
      <c r="J68" s="76">
        <v>21318</v>
      </c>
      <c r="K68" s="76">
        <v>22829</v>
      </c>
      <c r="L68" s="76">
        <v>23106</v>
      </c>
      <c r="M68" s="76">
        <v>23846</v>
      </c>
      <c r="N68" s="76">
        <f>22645+228</f>
        <v>22873</v>
      </c>
      <c r="O68" s="76">
        <v>21305</v>
      </c>
      <c r="P68" s="76">
        <v>19121</v>
      </c>
      <c r="Q68" s="76">
        <v>17271</v>
      </c>
      <c r="R68" s="76">
        <v>17087</v>
      </c>
      <c r="S68" s="76">
        <v>16538</v>
      </c>
    </row>
    <row r="69" spans="1:19" ht="15" customHeight="1" x14ac:dyDescent="0.25">
      <c r="A69" s="69" t="s">
        <v>52</v>
      </c>
      <c r="B69" s="76">
        <f>12981+181</f>
        <v>13162</v>
      </c>
      <c r="C69" s="76">
        <v>13499</v>
      </c>
      <c r="D69" s="76">
        <v>14168</v>
      </c>
      <c r="E69" s="76">
        <v>14770</v>
      </c>
      <c r="F69" s="76">
        <v>14590</v>
      </c>
      <c r="G69" s="76">
        <v>15703</v>
      </c>
      <c r="H69" s="76">
        <v>16217</v>
      </c>
      <c r="I69" s="76">
        <v>16211</v>
      </c>
      <c r="J69" s="76">
        <v>17235</v>
      </c>
      <c r="K69" s="76">
        <v>18451</v>
      </c>
      <c r="L69" s="76">
        <v>18654</v>
      </c>
      <c r="M69" s="76">
        <v>19210</v>
      </c>
      <c r="N69" s="76">
        <f>18659+82</f>
        <v>18741</v>
      </c>
      <c r="O69" s="76">
        <v>19019</v>
      </c>
      <c r="P69" s="76">
        <v>18430</v>
      </c>
      <c r="Q69" s="76">
        <v>16663</v>
      </c>
      <c r="R69" s="76">
        <v>15683</v>
      </c>
      <c r="S69" s="76">
        <v>15802</v>
      </c>
    </row>
    <row r="70" spans="1:19" ht="15" customHeight="1" x14ac:dyDescent="0.25">
      <c r="A70" s="69" t="s">
        <v>53</v>
      </c>
      <c r="B70" s="76">
        <f>8960+73</f>
        <v>9033</v>
      </c>
      <c r="C70" s="76">
        <v>10332</v>
      </c>
      <c r="D70" s="76">
        <v>11258</v>
      </c>
      <c r="E70" s="76">
        <v>12586</v>
      </c>
      <c r="F70" s="76">
        <v>15969</v>
      </c>
      <c r="G70" s="76">
        <v>16534</v>
      </c>
      <c r="H70" s="76">
        <v>15140</v>
      </c>
      <c r="I70" s="76">
        <v>12582</v>
      </c>
      <c r="J70" s="76">
        <v>12100</v>
      </c>
      <c r="K70" s="76">
        <v>13563</v>
      </c>
      <c r="L70" s="76">
        <v>13702</v>
      </c>
      <c r="M70" s="76">
        <v>13280</v>
      </c>
      <c r="N70" s="76">
        <f>12985+54</f>
        <v>13039</v>
      </c>
      <c r="O70" s="76">
        <v>12908</v>
      </c>
      <c r="P70" s="76">
        <v>12673</v>
      </c>
      <c r="Q70" s="76">
        <v>12883</v>
      </c>
      <c r="R70" s="76">
        <v>11708</v>
      </c>
      <c r="S70" s="76">
        <v>11268</v>
      </c>
    </row>
    <row r="71" spans="1:19" ht="15" customHeight="1" x14ac:dyDescent="0.25">
      <c r="A71" s="70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</row>
    <row r="72" spans="1:19" s="42" customFormat="1" ht="15" customHeight="1" x14ac:dyDescent="0.25">
      <c r="A72" s="78" t="s">
        <v>54</v>
      </c>
      <c r="B72" s="75">
        <f>SUM(B73:B75)</f>
        <v>11663</v>
      </c>
      <c r="C72" s="75">
        <f t="shared" ref="C72:N72" si="34">SUM(C73:C75)</f>
        <v>14517</v>
      </c>
      <c r="D72" s="75">
        <f t="shared" si="34"/>
        <v>15497</v>
      </c>
      <c r="E72" s="75">
        <f t="shared" si="34"/>
        <v>15947</v>
      </c>
      <c r="F72" s="75">
        <f t="shared" si="34"/>
        <v>16050</v>
      </c>
      <c r="G72" s="75">
        <f t="shared" si="34"/>
        <v>17397</v>
      </c>
      <c r="H72" s="75">
        <f t="shared" si="34"/>
        <v>18907</v>
      </c>
      <c r="I72" s="75">
        <f t="shared" si="34"/>
        <v>19291</v>
      </c>
      <c r="J72" s="75">
        <f t="shared" si="34"/>
        <v>20432</v>
      </c>
      <c r="K72" s="75">
        <f t="shared" si="34"/>
        <v>22386</v>
      </c>
      <c r="L72" s="75">
        <f t="shared" si="34"/>
        <v>22012</v>
      </c>
      <c r="M72" s="75">
        <f t="shared" si="34"/>
        <v>20389</v>
      </c>
      <c r="N72" s="75">
        <f t="shared" si="34"/>
        <v>19807</v>
      </c>
      <c r="O72" s="75">
        <f>SUM(O73:O75)</f>
        <v>19488</v>
      </c>
      <c r="P72" s="75">
        <f>SUM(P73:P75)</f>
        <v>18226</v>
      </c>
      <c r="Q72" s="75">
        <f>SUM(Q73:Q75)</f>
        <v>18615</v>
      </c>
      <c r="R72" s="75">
        <f>SUM(R73:R75)</f>
        <v>18591</v>
      </c>
      <c r="S72" s="75">
        <f>SUM(S73:S75)</f>
        <v>17461</v>
      </c>
    </row>
    <row r="73" spans="1:19" ht="15" customHeight="1" x14ac:dyDescent="0.25">
      <c r="A73" s="78" t="s">
        <v>55</v>
      </c>
      <c r="B73" s="76">
        <f>8406+45</f>
        <v>8451</v>
      </c>
      <c r="C73" s="76">
        <v>10400</v>
      </c>
      <c r="D73" s="76">
        <v>10602</v>
      </c>
      <c r="E73" s="76">
        <v>10988</v>
      </c>
      <c r="F73" s="76">
        <v>10513</v>
      </c>
      <c r="G73" s="76">
        <v>11377</v>
      </c>
      <c r="H73" s="76">
        <v>12687</v>
      </c>
      <c r="I73" s="76">
        <v>12399</v>
      </c>
      <c r="J73" s="76">
        <v>14606</v>
      </c>
      <c r="K73" s="76">
        <v>14854</v>
      </c>
      <c r="L73" s="76">
        <v>14285</v>
      </c>
      <c r="M73" s="76">
        <v>13772</v>
      </c>
      <c r="N73" s="76">
        <f>12900+34</f>
        <v>12934</v>
      </c>
      <c r="O73" s="76">
        <v>12828</v>
      </c>
      <c r="P73" s="76">
        <v>12518</v>
      </c>
      <c r="Q73" s="76">
        <v>12377</v>
      </c>
      <c r="R73" s="76">
        <v>12622</v>
      </c>
      <c r="S73" s="76">
        <v>11526</v>
      </c>
    </row>
    <row r="74" spans="1:19" ht="15" customHeight="1" x14ac:dyDescent="0.25">
      <c r="A74" s="78" t="s">
        <v>56</v>
      </c>
      <c r="B74" s="76">
        <f>3198+14</f>
        <v>3212</v>
      </c>
      <c r="C74" s="76">
        <v>4114</v>
      </c>
      <c r="D74" s="76">
        <v>4885</v>
      </c>
      <c r="E74" s="76">
        <v>4946</v>
      </c>
      <c r="F74" s="76">
        <v>5532</v>
      </c>
      <c r="G74" s="76">
        <v>6002</v>
      </c>
      <c r="H74" s="76">
        <v>6200</v>
      </c>
      <c r="I74" s="76">
        <v>6885</v>
      </c>
      <c r="J74" s="76">
        <v>5826</v>
      </c>
      <c r="K74" s="76">
        <v>7524</v>
      </c>
      <c r="L74" s="76">
        <v>7719</v>
      </c>
      <c r="M74" s="76">
        <v>6615</v>
      </c>
      <c r="N74" s="76">
        <f>6847+21</f>
        <v>6868</v>
      </c>
      <c r="O74" s="76">
        <v>6655</v>
      </c>
      <c r="P74" s="76">
        <v>5691</v>
      </c>
      <c r="Q74" s="76">
        <v>6238</v>
      </c>
      <c r="R74" s="76">
        <v>5963</v>
      </c>
      <c r="S74" s="76">
        <v>5935</v>
      </c>
    </row>
    <row r="75" spans="1:19" ht="15" customHeight="1" x14ac:dyDescent="0.25">
      <c r="A75" s="78" t="s">
        <v>57</v>
      </c>
      <c r="B75" s="247" t="s">
        <v>61</v>
      </c>
      <c r="C75" s="247">
        <v>3</v>
      </c>
      <c r="D75" s="247">
        <v>10</v>
      </c>
      <c r="E75" s="247">
        <v>13</v>
      </c>
      <c r="F75" s="247">
        <v>5</v>
      </c>
      <c r="G75" s="247">
        <v>18</v>
      </c>
      <c r="H75" s="247">
        <v>20</v>
      </c>
      <c r="I75" s="247">
        <v>7</v>
      </c>
      <c r="J75" s="247">
        <v>0</v>
      </c>
      <c r="K75" s="247">
        <v>8</v>
      </c>
      <c r="L75" s="247">
        <v>8</v>
      </c>
      <c r="M75" s="247">
        <v>2</v>
      </c>
      <c r="N75" s="247">
        <v>5</v>
      </c>
      <c r="O75" s="247">
        <v>5</v>
      </c>
      <c r="P75" s="247">
        <v>17</v>
      </c>
      <c r="Q75" s="247">
        <v>0</v>
      </c>
      <c r="R75" s="76">
        <v>6</v>
      </c>
      <c r="S75" s="76">
        <v>0</v>
      </c>
    </row>
    <row r="76" spans="1:19" ht="15" customHeight="1" x14ac:dyDescent="0.25">
      <c r="A76" s="70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</row>
    <row r="77" spans="1:19" s="42" customFormat="1" ht="15" customHeight="1" x14ac:dyDescent="0.25">
      <c r="A77" s="90" t="s">
        <v>59</v>
      </c>
      <c r="B77" s="73">
        <f>+B78+B83</f>
        <v>13792</v>
      </c>
      <c r="C77" s="73">
        <f t="shared" ref="C77:N77" si="35">+C78+C83</f>
        <v>15523</v>
      </c>
      <c r="D77" s="73">
        <f t="shared" si="35"/>
        <v>15367</v>
      </c>
      <c r="E77" s="73">
        <f t="shared" si="35"/>
        <v>15832</v>
      </c>
      <c r="F77" s="73">
        <f t="shared" si="35"/>
        <v>16601</v>
      </c>
      <c r="G77" s="73">
        <f t="shared" si="35"/>
        <v>17015</v>
      </c>
      <c r="H77" s="73">
        <f t="shared" si="35"/>
        <v>17723</v>
      </c>
      <c r="I77" s="73">
        <f t="shared" si="35"/>
        <v>17954</v>
      </c>
      <c r="J77" s="73">
        <f t="shared" si="35"/>
        <v>18931</v>
      </c>
      <c r="K77" s="73">
        <f t="shared" si="35"/>
        <v>20813</v>
      </c>
      <c r="L77" s="73">
        <f t="shared" si="35"/>
        <v>20408</v>
      </c>
      <c r="M77" s="73">
        <f t="shared" si="35"/>
        <v>20228</v>
      </c>
      <c r="N77" s="73">
        <f t="shared" si="35"/>
        <v>22230</v>
      </c>
      <c r="O77" s="73">
        <f>+O78+O83</f>
        <v>23792</v>
      </c>
      <c r="P77" s="73">
        <f>+P78+P83</f>
        <v>24792</v>
      </c>
      <c r="Q77" s="73">
        <f>+Q78+Q83</f>
        <v>25481</v>
      </c>
      <c r="R77" s="73">
        <f>+R78+R83</f>
        <v>23653</v>
      </c>
      <c r="S77" s="73">
        <f>+S78+S83</f>
        <v>23684</v>
      </c>
    </row>
    <row r="78" spans="1:19" s="42" customFormat="1" ht="15" customHeight="1" x14ac:dyDescent="0.25">
      <c r="A78" s="69" t="s">
        <v>50</v>
      </c>
      <c r="B78" s="75">
        <f>SUM(B79:B81)</f>
        <v>8939</v>
      </c>
      <c r="C78" s="75">
        <f t="shared" ref="C78:N78" si="36">SUM(C79:C81)</f>
        <v>9916</v>
      </c>
      <c r="D78" s="75">
        <f t="shared" si="36"/>
        <v>9601</v>
      </c>
      <c r="E78" s="75">
        <f t="shared" si="36"/>
        <v>10291</v>
      </c>
      <c r="F78" s="75">
        <f t="shared" si="36"/>
        <v>10496</v>
      </c>
      <c r="G78" s="75">
        <f t="shared" si="36"/>
        <v>10343</v>
      </c>
      <c r="H78" s="75">
        <f t="shared" si="36"/>
        <v>10632</v>
      </c>
      <c r="I78" s="75">
        <f t="shared" si="36"/>
        <v>10682</v>
      </c>
      <c r="J78" s="75">
        <f t="shared" si="36"/>
        <v>11182</v>
      </c>
      <c r="K78" s="75">
        <f t="shared" si="36"/>
        <v>12584</v>
      </c>
      <c r="L78" s="75">
        <f t="shared" si="36"/>
        <v>12282</v>
      </c>
      <c r="M78" s="75">
        <f t="shared" si="36"/>
        <v>12510</v>
      </c>
      <c r="N78" s="75">
        <f t="shared" si="36"/>
        <v>13516</v>
      </c>
      <c r="O78" s="75">
        <f>SUM(O79:O81)</f>
        <v>14237</v>
      </c>
      <c r="P78" s="75">
        <f>SUM(P79:P81)</f>
        <v>14985</v>
      </c>
      <c r="Q78" s="75">
        <f>SUM(Q79:Q81)</f>
        <v>14436</v>
      </c>
      <c r="R78" s="75">
        <f>SUM(R79:R81)</f>
        <v>13283</v>
      </c>
      <c r="S78" s="75">
        <f>SUM(S79:S81)</f>
        <v>13083</v>
      </c>
    </row>
    <row r="79" spans="1:19" ht="15" customHeight="1" x14ac:dyDescent="0.25">
      <c r="A79" s="69" t="s">
        <v>51</v>
      </c>
      <c r="B79" s="76">
        <v>3861</v>
      </c>
      <c r="C79" s="76">
        <v>3836</v>
      </c>
      <c r="D79" s="76">
        <v>3991</v>
      </c>
      <c r="E79" s="76">
        <v>4112</v>
      </c>
      <c r="F79" s="76">
        <v>3853</v>
      </c>
      <c r="G79" s="76">
        <v>3722</v>
      </c>
      <c r="H79" s="76">
        <v>4114</v>
      </c>
      <c r="I79" s="76">
        <v>4399</v>
      </c>
      <c r="J79" s="76">
        <v>4860</v>
      </c>
      <c r="K79" s="76">
        <v>5238</v>
      </c>
      <c r="L79" s="76">
        <v>5139</v>
      </c>
      <c r="M79" s="76">
        <v>5174</v>
      </c>
      <c r="N79" s="76">
        <v>6198</v>
      </c>
      <c r="O79" s="76">
        <v>6085</v>
      </c>
      <c r="P79" s="76">
        <v>5894</v>
      </c>
      <c r="Q79" s="76">
        <v>5265</v>
      </c>
      <c r="R79" s="76">
        <v>4807</v>
      </c>
      <c r="S79" s="76">
        <v>4761</v>
      </c>
    </row>
    <row r="80" spans="1:19" ht="15" customHeight="1" x14ac:dyDescent="0.25">
      <c r="A80" s="69" t="s">
        <v>52</v>
      </c>
      <c r="B80" s="76">
        <v>2868</v>
      </c>
      <c r="C80" s="76">
        <v>3192</v>
      </c>
      <c r="D80" s="76">
        <v>2981</v>
      </c>
      <c r="E80" s="76">
        <v>3369</v>
      </c>
      <c r="F80" s="76">
        <v>3285</v>
      </c>
      <c r="G80" s="76">
        <v>3247</v>
      </c>
      <c r="H80" s="76">
        <v>3443</v>
      </c>
      <c r="I80" s="76">
        <v>3637</v>
      </c>
      <c r="J80" s="76">
        <v>3957</v>
      </c>
      <c r="K80" s="76">
        <v>4353</v>
      </c>
      <c r="L80" s="76">
        <v>4304</v>
      </c>
      <c r="M80" s="76">
        <v>4460</v>
      </c>
      <c r="N80" s="76">
        <v>4318</v>
      </c>
      <c r="O80" s="76">
        <v>5119</v>
      </c>
      <c r="P80" s="76">
        <v>5725</v>
      </c>
      <c r="Q80" s="76">
        <v>5389</v>
      </c>
      <c r="R80" s="76">
        <v>5054</v>
      </c>
      <c r="S80" s="76">
        <v>4977</v>
      </c>
    </row>
    <row r="81" spans="1:22" ht="15" customHeight="1" x14ac:dyDescent="0.25">
      <c r="A81" s="69" t="s">
        <v>53</v>
      </c>
      <c r="B81" s="76">
        <v>2210</v>
      </c>
      <c r="C81" s="76">
        <v>2888</v>
      </c>
      <c r="D81" s="76">
        <v>2629</v>
      </c>
      <c r="E81" s="76">
        <v>2810</v>
      </c>
      <c r="F81" s="76">
        <v>3358</v>
      </c>
      <c r="G81" s="76">
        <v>3374</v>
      </c>
      <c r="H81" s="76">
        <v>3075</v>
      </c>
      <c r="I81" s="76">
        <v>2646</v>
      </c>
      <c r="J81" s="76">
        <v>2365</v>
      </c>
      <c r="K81" s="76">
        <v>2993</v>
      </c>
      <c r="L81" s="76">
        <v>2839</v>
      </c>
      <c r="M81" s="76">
        <v>2876</v>
      </c>
      <c r="N81" s="76">
        <v>3000</v>
      </c>
      <c r="O81" s="76">
        <v>3033</v>
      </c>
      <c r="P81" s="76">
        <v>3366</v>
      </c>
      <c r="Q81" s="76">
        <v>3782</v>
      </c>
      <c r="R81" s="76">
        <v>3422</v>
      </c>
      <c r="S81" s="76">
        <v>3345</v>
      </c>
    </row>
    <row r="82" spans="1:22" ht="15" customHeight="1" x14ac:dyDescent="0.25">
      <c r="A82" s="70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</row>
    <row r="83" spans="1:22" s="42" customFormat="1" ht="15" customHeight="1" x14ac:dyDescent="0.25">
      <c r="A83" s="78" t="s">
        <v>54</v>
      </c>
      <c r="B83" s="75">
        <f>SUM(B84:B86)</f>
        <v>4853</v>
      </c>
      <c r="C83" s="75">
        <f t="shared" ref="C83:N83" si="37">SUM(C84:C86)</f>
        <v>5607</v>
      </c>
      <c r="D83" s="75">
        <f t="shared" si="37"/>
        <v>5766</v>
      </c>
      <c r="E83" s="75">
        <f t="shared" si="37"/>
        <v>5541</v>
      </c>
      <c r="F83" s="75">
        <f t="shared" si="37"/>
        <v>6105</v>
      </c>
      <c r="G83" s="75">
        <f t="shared" si="37"/>
        <v>6672</v>
      </c>
      <c r="H83" s="75">
        <f t="shared" si="37"/>
        <v>7091</v>
      </c>
      <c r="I83" s="75">
        <f t="shared" si="37"/>
        <v>7272</v>
      </c>
      <c r="J83" s="75">
        <f t="shared" si="37"/>
        <v>7749</v>
      </c>
      <c r="K83" s="75">
        <f t="shared" si="37"/>
        <v>8229</v>
      </c>
      <c r="L83" s="75">
        <f t="shared" si="37"/>
        <v>8126</v>
      </c>
      <c r="M83" s="75">
        <f t="shared" si="37"/>
        <v>7718</v>
      </c>
      <c r="N83" s="75">
        <f t="shared" si="37"/>
        <v>8714</v>
      </c>
      <c r="O83" s="75">
        <f>SUM(O84:O86)</f>
        <v>9555</v>
      </c>
      <c r="P83" s="75">
        <f>SUM(P84:P86)</f>
        <v>9807</v>
      </c>
      <c r="Q83" s="75">
        <f>SUM(Q84:Q86)</f>
        <v>11045</v>
      </c>
      <c r="R83" s="75">
        <f>SUM(R84:R86)</f>
        <v>10370</v>
      </c>
      <c r="S83" s="75">
        <f>SUM(S84:S86)</f>
        <v>10601</v>
      </c>
    </row>
    <row r="84" spans="1:22" ht="15" customHeight="1" x14ac:dyDescent="0.25">
      <c r="A84" s="78" t="s">
        <v>55</v>
      </c>
      <c r="B84" s="76">
        <v>2548</v>
      </c>
      <c r="C84" s="76">
        <v>3132</v>
      </c>
      <c r="D84" s="76">
        <v>3160</v>
      </c>
      <c r="E84" s="76">
        <v>2977</v>
      </c>
      <c r="F84" s="76">
        <v>3164</v>
      </c>
      <c r="G84" s="76">
        <v>3392</v>
      </c>
      <c r="H84" s="76">
        <v>3673</v>
      </c>
      <c r="I84" s="76">
        <v>3694</v>
      </c>
      <c r="J84" s="76">
        <v>4072</v>
      </c>
      <c r="K84" s="76">
        <v>4128</v>
      </c>
      <c r="L84" s="76">
        <v>4512</v>
      </c>
      <c r="M84" s="76">
        <v>4052</v>
      </c>
      <c r="N84" s="76">
        <v>4581</v>
      </c>
      <c r="O84" s="76">
        <v>5139</v>
      </c>
      <c r="P84" s="76">
        <v>5190</v>
      </c>
      <c r="Q84" s="76">
        <v>5470</v>
      </c>
      <c r="R84" s="76">
        <v>5030</v>
      </c>
      <c r="S84" s="76">
        <v>5244</v>
      </c>
    </row>
    <row r="85" spans="1:22" ht="15" customHeight="1" x14ac:dyDescent="0.25">
      <c r="A85" s="78" t="s">
        <v>56</v>
      </c>
      <c r="B85" s="76">
        <v>1525</v>
      </c>
      <c r="C85" s="76">
        <v>1658</v>
      </c>
      <c r="D85" s="76">
        <v>1814</v>
      </c>
      <c r="E85" s="76">
        <v>1878</v>
      </c>
      <c r="F85" s="76">
        <v>2028</v>
      </c>
      <c r="G85" s="76">
        <v>2092</v>
      </c>
      <c r="H85" s="76">
        <v>2041</v>
      </c>
      <c r="I85" s="76">
        <v>2459</v>
      </c>
      <c r="J85" s="76">
        <v>2408</v>
      </c>
      <c r="K85" s="76">
        <v>2708</v>
      </c>
      <c r="L85" s="76">
        <v>2610</v>
      </c>
      <c r="M85" s="76">
        <v>2493</v>
      </c>
      <c r="N85" s="76">
        <v>2745</v>
      </c>
      <c r="O85" s="76">
        <v>3063</v>
      </c>
      <c r="P85" s="76">
        <v>3246</v>
      </c>
      <c r="Q85" s="76">
        <v>3650</v>
      </c>
      <c r="R85" s="76">
        <v>3454</v>
      </c>
      <c r="S85" s="76">
        <v>3415</v>
      </c>
    </row>
    <row r="86" spans="1:22" ht="15" customHeight="1" thickBot="1" x14ac:dyDescent="0.3">
      <c r="A86" s="79" t="s">
        <v>57</v>
      </c>
      <c r="B86" s="80">
        <v>780</v>
      </c>
      <c r="C86" s="80">
        <v>817</v>
      </c>
      <c r="D86" s="80">
        <v>792</v>
      </c>
      <c r="E86" s="80">
        <v>686</v>
      </c>
      <c r="F86" s="80">
        <v>913</v>
      </c>
      <c r="G86" s="80">
        <v>1188</v>
      </c>
      <c r="H86" s="80">
        <v>1377</v>
      </c>
      <c r="I86" s="80">
        <v>1119</v>
      </c>
      <c r="J86" s="80">
        <v>1269</v>
      </c>
      <c r="K86" s="80">
        <v>1393</v>
      </c>
      <c r="L86" s="80">
        <v>1004</v>
      </c>
      <c r="M86" s="80">
        <v>1173</v>
      </c>
      <c r="N86" s="80">
        <v>1388</v>
      </c>
      <c r="O86" s="80">
        <v>1353</v>
      </c>
      <c r="P86" s="80">
        <v>1371</v>
      </c>
      <c r="Q86" s="80">
        <v>1925</v>
      </c>
      <c r="R86" s="80">
        <v>1886</v>
      </c>
      <c r="S86" s="80">
        <v>1942</v>
      </c>
    </row>
    <row r="87" spans="1:22" ht="15" customHeight="1" x14ac:dyDescent="0.25">
      <c r="A87" s="306" t="s">
        <v>242</v>
      </c>
      <c r="B87" s="306"/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273"/>
    </row>
    <row r="88" spans="1:22" ht="15" customHeight="1" x14ac:dyDescent="0.25">
      <c r="A88" s="82"/>
    </row>
    <row r="89" spans="1:22" ht="15" customHeight="1" x14ac:dyDescent="0.25">
      <c r="A89" s="81"/>
    </row>
    <row r="90" spans="1:22" ht="15" customHeight="1" x14ac:dyDescent="0.25">
      <c r="A90" s="284" t="s">
        <v>466</v>
      </c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9"/>
      <c r="U90"/>
      <c r="V90"/>
    </row>
    <row r="91" spans="1:22" ht="15" customHeight="1" x14ac:dyDescent="0.2">
      <c r="A91" s="284" t="s">
        <v>62</v>
      </c>
      <c r="B91" s="284"/>
      <c r="C91" s="284"/>
      <c r="D91" s="284"/>
      <c r="E91" s="284"/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9"/>
      <c r="U91" s="308" t="s">
        <v>356</v>
      </c>
      <c r="V91" s="308"/>
    </row>
    <row r="92" spans="1:22" ht="15" customHeight="1" x14ac:dyDescent="0.2">
      <c r="A92" s="284" t="s">
        <v>252</v>
      </c>
      <c r="B92" s="284"/>
      <c r="C92" s="284"/>
      <c r="D92" s="284"/>
      <c r="E92" s="284"/>
      <c r="F92" s="284"/>
      <c r="G92" s="284"/>
      <c r="H92" s="284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30"/>
      <c r="U92" s="308"/>
      <c r="V92" s="308"/>
    </row>
    <row r="93" spans="1:22" ht="15" customHeight="1" x14ac:dyDescent="0.25">
      <c r="A93" s="284" t="s">
        <v>248</v>
      </c>
      <c r="B93" s="28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</row>
    <row r="94" spans="1:22" ht="15" customHeight="1" x14ac:dyDescent="0.25">
      <c r="A94" s="284" t="s">
        <v>515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</row>
    <row r="95" spans="1:22" ht="15" customHeight="1" x14ac:dyDescent="0.25">
      <c r="A95" s="225"/>
      <c r="B95" s="225"/>
      <c r="C95" s="225"/>
      <c r="D95" s="225"/>
      <c r="E95" s="225"/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78"/>
    </row>
    <row r="96" spans="1:22" s="42" customFormat="1" ht="15" customHeight="1" thickBot="1" x14ac:dyDescent="0.3">
      <c r="A96" s="314"/>
      <c r="B96" s="314"/>
      <c r="C96" s="314"/>
      <c r="D96" s="314"/>
      <c r="E96" s="314"/>
      <c r="F96" s="314"/>
      <c r="G96" s="314"/>
      <c r="H96" s="314"/>
      <c r="I96" s="314"/>
      <c r="J96" s="314"/>
      <c r="K96" s="314"/>
      <c r="L96" s="314"/>
      <c r="M96" s="314"/>
      <c r="N96" s="314"/>
      <c r="O96" s="314"/>
      <c r="P96" s="314"/>
      <c r="Q96" s="314"/>
      <c r="R96" s="314"/>
      <c r="S96" s="277"/>
    </row>
    <row r="97" spans="1:26" s="42" customFormat="1" ht="15" customHeight="1" thickBot="1" x14ac:dyDescent="0.3">
      <c r="A97" s="43" t="s">
        <v>246</v>
      </c>
      <c r="B97" s="44">
        <v>2000</v>
      </c>
      <c r="C97" s="44">
        <v>2001</v>
      </c>
      <c r="D97" s="44">
        <v>2002</v>
      </c>
      <c r="E97" s="44">
        <v>2003</v>
      </c>
      <c r="F97" s="44">
        <v>2004</v>
      </c>
      <c r="G97" s="44">
        <v>2005</v>
      </c>
      <c r="H97" s="44">
        <v>2006</v>
      </c>
      <c r="I97" s="44">
        <v>2007</v>
      </c>
      <c r="J97" s="44">
        <v>2008</v>
      </c>
      <c r="K97" s="44">
        <v>2009</v>
      </c>
      <c r="L97" s="44">
        <v>2010</v>
      </c>
      <c r="M97" s="44">
        <v>2011</v>
      </c>
      <c r="N97" s="44">
        <v>2012</v>
      </c>
      <c r="O97" s="44">
        <v>2013</v>
      </c>
      <c r="P97" s="44">
        <v>2014</v>
      </c>
      <c r="Q97" s="44">
        <v>2015</v>
      </c>
      <c r="R97" s="44">
        <v>2016</v>
      </c>
      <c r="S97" s="44">
        <v>2017</v>
      </c>
    </row>
    <row r="98" spans="1:26" ht="15" customHeight="1" x14ac:dyDescent="0.25">
      <c r="A98" s="71"/>
    </row>
    <row r="99" spans="1:26" s="74" customFormat="1" ht="15" customHeight="1" x14ac:dyDescent="0.25">
      <c r="A99" s="72" t="s">
        <v>19</v>
      </c>
      <c r="B99" s="73">
        <f>+B110+B121</f>
        <v>22087</v>
      </c>
      <c r="C99" s="73">
        <f t="shared" ref="C99:P103" si="38">+C110+C121</f>
        <v>25986</v>
      </c>
      <c r="D99" s="73">
        <f t="shared" si="38"/>
        <v>27519</v>
      </c>
      <c r="E99" s="73">
        <f t="shared" si="38"/>
        <v>28304</v>
      </c>
      <c r="F99" s="73">
        <f t="shared" si="38"/>
        <v>30393</v>
      </c>
      <c r="G99" s="73">
        <f t="shared" si="38"/>
        <v>34255</v>
      </c>
      <c r="H99" s="73">
        <f t="shared" si="38"/>
        <v>38312</v>
      </c>
      <c r="I99" s="73">
        <f t="shared" si="38"/>
        <v>37824</v>
      </c>
      <c r="J99" s="73">
        <f t="shared" si="38"/>
        <v>15794</v>
      </c>
      <c r="K99" s="73">
        <f t="shared" si="38"/>
        <v>21813</v>
      </c>
      <c r="L99" s="73">
        <f t="shared" si="38"/>
        <v>25745</v>
      </c>
      <c r="M99" s="73">
        <f t="shared" si="38"/>
        <v>24209</v>
      </c>
      <c r="N99" s="73">
        <f t="shared" si="38"/>
        <v>24995</v>
      </c>
      <c r="O99" s="73">
        <f t="shared" si="38"/>
        <v>26405</v>
      </c>
      <c r="P99" s="73">
        <f t="shared" si="38"/>
        <v>29230</v>
      </c>
      <c r="Q99" s="73">
        <f t="shared" ref="Q99:R103" si="39">+Q110+Q121</f>
        <v>30826</v>
      </c>
      <c r="R99" s="73">
        <f t="shared" si="39"/>
        <v>29986</v>
      </c>
      <c r="S99" s="73">
        <f t="shared" ref="S99" si="40">+S110+S121</f>
        <v>28591</v>
      </c>
    </row>
    <row r="100" spans="1:26" s="42" customFormat="1" ht="15" customHeight="1" x14ac:dyDescent="0.25">
      <c r="A100" s="69" t="s">
        <v>50</v>
      </c>
      <c r="B100" s="75">
        <f>+B111+B122</f>
        <v>17567</v>
      </c>
      <c r="C100" s="75">
        <f t="shared" si="38"/>
        <v>19313</v>
      </c>
      <c r="D100" s="75">
        <f t="shared" si="38"/>
        <v>20668</v>
      </c>
      <c r="E100" s="75">
        <f t="shared" si="38"/>
        <v>21977</v>
      </c>
      <c r="F100" s="75">
        <f t="shared" si="38"/>
        <v>22965</v>
      </c>
      <c r="G100" s="75">
        <f t="shared" si="38"/>
        <v>25710</v>
      </c>
      <c r="H100" s="75">
        <f t="shared" si="38"/>
        <v>28937</v>
      </c>
      <c r="I100" s="75">
        <f t="shared" si="38"/>
        <v>28331</v>
      </c>
      <c r="J100" s="75">
        <f t="shared" si="38"/>
        <v>10912</v>
      </c>
      <c r="K100" s="75">
        <f t="shared" si="38"/>
        <v>16024</v>
      </c>
      <c r="L100" s="75">
        <f t="shared" si="38"/>
        <v>18734</v>
      </c>
      <c r="M100" s="75">
        <f t="shared" si="38"/>
        <v>18092</v>
      </c>
      <c r="N100" s="75">
        <f t="shared" si="38"/>
        <v>18485</v>
      </c>
      <c r="O100" s="75">
        <f t="shared" si="38"/>
        <v>19496</v>
      </c>
      <c r="P100" s="75">
        <f t="shared" si="38"/>
        <v>22442</v>
      </c>
      <c r="Q100" s="75">
        <f t="shared" si="39"/>
        <v>22432</v>
      </c>
      <c r="R100" s="75">
        <f t="shared" si="39"/>
        <v>21528</v>
      </c>
      <c r="S100" s="75">
        <f t="shared" ref="S100" si="41">+S111+S122</f>
        <v>20446</v>
      </c>
      <c r="U100" s="76"/>
      <c r="V100" s="76"/>
      <c r="W100" s="76"/>
      <c r="X100" s="76"/>
      <c r="Y100" s="76"/>
      <c r="Z100" s="76"/>
    </row>
    <row r="101" spans="1:26" ht="15" customHeight="1" x14ac:dyDescent="0.25">
      <c r="A101" s="69" t="s">
        <v>51</v>
      </c>
      <c r="B101" s="76">
        <f>+B112+B123</f>
        <v>10764</v>
      </c>
      <c r="C101" s="76">
        <f t="shared" si="38"/>
        <v>11985</v>
      </c>
      <c r="D101" s="76">
        <f t="shared" si="38"/>
        <v>12963</v>
      </c>
      <c r="E101" s="76">
        <f t="shared" si="38"/>
        <v>13826</v>
      </c>
      <c r="F101" s="76">
        <f t="shared" si="38"/>
        <v>13060</v>
      </c>
      <c r="G101" s="76">
        <f t="shared" si="38"/>
        <v>14041</v>
      </c>
      <c r="H101" s="76">
        <f t="shared" si="38"/>
        <v>14801</v>
      </c>
      <c r="I101" s="76">
        <f t="shared" si="38"/>
        <v>14563</v>
      </c>
      <c r="J101" s="76">
        <f t="shared" si="38"/>
        <v>6066</v>
      </c>
      <c r="K101" s="76">
        <f t="shared" si="38"/>
        <v>8369</v>
      </c>
      <c r="L101" s="76">
        <f t="shared" si="38"/>
        <v>9394</v>
      </c>
      <c r="M101" s="76">
        <f t="shared" si="38"/>
        <v>9381</v>
      </c>
      <c r="N101" s="76">
        <f t="shared" si="38"/>
        <v>9534</v>
      </c>
      <c r="O101" s="76">
        <f t="shared" si="38"/>
        <v>9267</v>
      </c>
      <c r="P101" s="76">
        <f t="shared" si="38"/>
        <v>11207</v>
      </c>
      <c r="Q101" s="76">
        <f t="shared" si="39"/>
        <v>10858</v>
      </c>
      <c r="R101" s="76">
        <f t="shared" si="39"/>
        <v>10654</v>
      </c>
      <c r="S101" s="76">
        <f t="shared" ref="S101" si="42">+S112+S123</f>
        <v>9919</v>
      </c>
      <c r="U101" s="76"/>
      <c r="V101" s="76"/>
      <c r="W101" s="76"/>
      <c r="X101" s="76"/>
      <c r="Y101" s="76"/>
      <c r="Z101" s="76"/>
    </row>
    <row r="102" spans="1:26" ht="15" customHeight="1" x14ac:dyDescent="0.25">
      <c r="A102" s="69" t="s">
        <v>52</v>
      </c>
      <c r="B102" s="76">
        <f>+B113+B124</f>
        <v>5845</v>
      </c>
      <c r="C102" s="76">
        <f t="shared" si="38"/>
        <v>5818</v>
      </c>
      <c r="D102" s="76">
        <f t="shared" si="38"/>
        <v>5902</v>
      </c>
      <c r="E102" s="76">
        <f t="shared" si="38"/>
        <v>6134</v>
      </c>
      <c r="F102" s="76">
        <f t="shared" si="38"/>
        <v>7259</v>
      </c>
      <c r="G102" s="76">
        <f t="shared" si="38"/>
        <v>8628</v>
      </c>
      <c r="H102" s="76">
        <f t="shared" si="38"/>
        <v>9157</v>
      </c>
      <c r="I102" s="76">
        <f t="shared" si="38"/>
        <v>9272</v>
      </c>
      <c r="J102" s="76">
        <f t="shared" si="38"/>
        <v>3411</v>
      </c>
      <c r="K102" s="76">
        <f t="shared" si="38"/>
        <v>5203</v>
      </c>
      <c r="L102" s="76">
        <f t="shared" si="38"/>
        <v>6259</v>
      </c>
      <c r="M102" s="76">
        <f t="shared" si="38"/>
        <v>5803</v>
      </c>
      <c r="N102" s="76">
        <f t="shared" si="38"/>
        <v>6079</v>
      </c>
      <c r="O102" s="76">
        <f t="shared" si="38"/>
        <v>7077</v>
      </c>
      <c r="P102" s="76">
        <f t="shared" si="38"/>
        <v>7768</v>
      </c>
      <c r="Q102" s="76">
        <f t="shared" si="39"/>
        <v>7817</v>
      </c>
      <c r="R102" s="76">
        <f t="shared" si="39"/>
        <v>7339</v>
      </c>
      <c r="S102" s="76">
        <f t="shared" ref="S102" si="43">+S113+S124</f>
        <v>7305</v>
      </c>
      <c r="U102" s="76"/>
      <c r="V102" s="76"/>
      <c r="W102" s="76"/>
      <c r="X102" s="76"/>
      <c r="Y102" s="76"/>
      <c r="Z102" s="76"/>
    </row>
    <row r="103" spans="1:26" ht="15" customHeight="1" x14ac:dyDescent="0.25">
      <c r="A103" s="69" t="s">
        <v>53</v>
      </c>
      <c r="B103" s="76">
        <f>+B114+B125</f>
        <v>958</v>
      </c>
      <c r="C103" s="76">
        <f t="shared" si="38"/>
        <v>1510</v>
      </c>
      <c r="D103" s="76">
        <f t="shared" si="38"/>
        <v>1803</v>
      </c>
      <c r="E103" s="76">
        <f t="shared" si="38"/>
        <v>2017</v>
      </c>
      <c r="F103" s="76">
        <f t="shared" si="38"/>
        <v>2646</v>
      </c>
      <c r="G103" s="76">
        <f t="shared" si="38"/>
        <v>3041</v>
      </c>
      <c r="H103" s="76">
        <f t="shared" si="38"/>
        <v>4979</v>
      </c>
      <c r="I103" s="76">
        <f t="shared" si="38"/>
        <v>4496</v>
      </c>
      <c r="J103" s="76">
        <f t="shared" si="38"/>
        <v>1435</v>
      </c>
      <c r="K103" s="76">
        <f t="shared" si="38"/>
        <v>2452</v>
      </c>
      <c r="L103" s="76">
        <f t="shared" si="38"/>
        <v>3081</v>
      </c>
      <c r="M103" s="76">
        <f t="shared" si="38"/>
        <v>2908</v>
      </c>
      <c r="N103" s="76">
        <f t="shared" si="38"/>
        <v>2872</v>
      </c>
      <c r="O103" s="76">
        <f t="shared" si="38"/>
        <v>3152</v>
      </c>
      <c r="P103" s="76">
        <f t="shared" si="38"/>
        <v>3467</v>
      </c>
      <c r="Q103" s="76">
        <f t="shared" si="39"/>
        <v>3757</v>
      </c>
      <c r="R103" s="76">
        <f t="shared" si="39"/>
        <v>3535</v>
      </c>
      <c r="S103" s="76">
        <f t="shared" ref="S103" si="44">+S114+S125</f>
        <v>3222</v>
      </c>
    </row>
    <row r="104" spans="1:26" ht="15" customHeight="1" x14ac:dyDescent="0.25">
      <c r="A104" s="70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</row>
    <row r="105" spans="1:26" s="42" customFormat="1" ht="15" customHeight="1" x14ac:dyDescent="0.25">
      <c r="A105" s="78" t="s">
        <v>54</v>
      </c>
      <c r="B105" s="75">
        <f>+B116+B127</f>
        <v>4520</v>
      </c>
      <c r="C105" s="75">
        <f t="shared" ref="C105:P108" si="45">+C116+C127</f>
        <v>6673</v>
      </c>
      <c r="D105" s="75">
        <f t="shared" si="45"/>
        <v>6851</v>
      </c>
      <c r="E105" s="75">
        <f t="shared" si="45"/>
        <v>6327</v>
      </c>
      <c r="F105" s="75">
        <f t="shared" si="45"/>
        <v>7428</v>
      </c>
      <c r="G105" s="75">
        <f t="shared" si="45"/>
        <v>8545</v>
      </c>
      <c r="H105" s="75">
        <f t="shared" si="45"/>
        <v>9375</v>
      </c>
      <c r="I105" s="75">
        <f t="shared" si="45"/>
        <v>9493</v>
      </c>
      <c r="J105" s="75">
        <f t="shared" si="45"/>
        <v>4882</v>
      </c>
      <c r="K105" s="75">
        <f t="shared" si="45"/>
        <v>5789</v>
      </c>
      <c r="L105" s="75">
        <f t="shared" si="45"/>
        <v>7011</v>
      </c>
      <c r="M105" s="75">
        <f t="shared" si="45"/>
        <v>6117</v>
      </c>
      <c r="N105" s="75">
        <f t="shared" si="45"/>
        <v>6510</v>
      </c>
      <c r="O105" s="75">
        <f t="shared" si="45"/>
        <v>6909</v>
      </c>
      <c r="P105" s="75">
        <f t="shared" si="45"/>
        <v>6788</v>
      </c>
      <c r="Q105" s="75">
        <f t="shared" ref="Q105:R108" si="46">+Q116+Q127</f>
        <v>8394</v>
      </c>
      <c r="R105" s="75">
        <f t="shared" si="46"/>
        <v>8458</v>
      </c>
      <c r="S105" s="75">
        <f t="shared" ref="S105" si="47">+S116+S127</f>
        <v>8145</v>
      </c>
    </row>
    <row r="106" spans="1:26" ht="15" customHeight="1" x14ac:dyDescent="0.25">
      <c r="A106" s="78" t="s">
        <v>55</v>
      </c>
      <c r="B106" s="76">
        <f>+B117+B128</f>
        <v>3805</v>
      </c>
      <c r="C106" s="76">
        <f t="shared" si="45"/>
        <v>5727</v>
      </c>
      <c r="D106" s="76">
        <f t="shared" si="45"/>
        <v>5736</v>
      </c>
      <c r="E106" s="76">
        <f t="shared" si="45"/>
        <v>5326</v>
      </c>
      <c r="F106" s="76">
        <f t="shared" si="45"/>
        <v>5855</v>
      </c>
      <c r="G106" s="76">
        <f t="shared" si="45"/>
        <v>6915</v>
      </c>
      <c r="H106" s="76">
        <f t="shared" si="45"/>
        <v>7700</v>
      </c>
      <c r="I106" s="76">
        <f t="shared" si="45"/>
        <v>7519</v>
      </c>
      <c r="J106" s="76">
        <f t="shared" si="45"/>
        <v>3704</v>
      </c>
      <c r="K106" s="76">
        <f t="shared" si="45"/>
        <v>4410</v>
      </c>
      <c r="L106" s="76">
        <f t="shared" si="45"/>
        <v>5106</v>
      </c>
      <c r="M106" s="76">
        <f t="shared" si="45"/>
        <v>4571</v>
      </c>
      <c r="N106" s="76">
        <f t="shared" si="45"/>
        <v>4999</v>
      </c>
      <c r="O106" s="76">
        <f t="shared" si="45"/>
        <v>5215</v>
      </c>
      <c r="P106" s="76">
        <f t="shared" si="45"/>
        <v>5405</v>
      </c>
      <c r="Q106" s="76">
        <f t="shared" si="46"/>
        <v>6129</v>
      </c>
      <c r="R106" s="76">
        <f t="shared" si="46"/>
        <v>6427</v>
      </c>
      <c r="S106" s="76">
        <f t="shared" ref="S106" si="48">+S117+S128</f>
        <v>5979</v>
      </c>
    </row>
    <row r="107" spans="1:26" ht="15" customHeight="1" x14ac:dyDescent="0.25">
      <c r="A107" s="78" t="s">
        <v>56</v>
      </c>
      <c r="B107" s="76">
        <f>+B118+B129</f>
        <v>651</v>
      </c>
      <c r="C107" s="76">
        <f t="shared" si="45"/>
        <v>872</v>
      </c>
      <c r="D107" s="76">
        <f t="shared" si="45"/>
        <v>1024</v>
      </c>
      <c r="E107" s="76">
        <f t="shared" si="45"/>
        <v>905</v>
      </c>
      <c r="F107" s="76">
        <f t="shared" si="45"/>
        <v>1392</v>
      </c>
      <c r="G107" s="76">
        <f t="shared" si="45"/>
        <v>1440</v>
      </c>
      <c r="H107" s="76">
        <f t="shared" si="45"/>
        <v>1513</v>
      </c>
      <c r="I107" s="76">
        <f t="shared" si="45"/>
        <v>1799</v>
      </c>
      <c r="J107" s="76">
        <f t="shared" si="45"/>
        <v>1019</v>
      </c>
      <c r="K107" s="76">
        <f t="shared" si="45"/>
        <v>1282</v>
      </c>
      <c r="L107" s="76">
        <f t="shared" si="45"/>
        <v>1802</v>
      </c>
      <c r="M107" s="76">
        <f t="shared" si="45"/>
        <v>1366</v>
      </c>
      <c r="N107" s="76">
        <f t="shared" si="45"/>
        <v>1379</v>
      </c>
      <c r="O107" s="76">
        <f t="shared" si="45"/>
        <v>1492</v>
      </c>
      <c r="P107" s="76">
        <f t="shared" si="45"/>
        <v>1304</v>
      </c>
      <c r="Q107" s="76">
        <f t="shared" si="46"/>
        <v>2016</v>
      </c>
      <c r="R107" s="76">
        <f t="shared" si="46"/>
        <v>1761</v>
      </c>
      <c r="S107" s="76">
        <f t="shared" ref="S107" si="49">+S118+S129</f>
        <v>1915</v>
      </c>
    </row>
    <row r="108" spans="1:26" ht="15" customHeight="1" x14ac:dyDescent="0.25">
      <c r="A108" s="78" t="s">
        <v>57</v>
      </c>
      <c r="B108" s="76">
        <f>+B119+B130</f>
        <v>64</v>
      </c>
      <c r="C108" s="76">
        <f t="shared" si="45"/>
        <v>74</v>
      </c>
      <c r="D108" s="76">
        <f t="shared" si="45"/>
        <v>91</v>
      </c>
      <c r="E108" s="76">
        <f t="shared" si="45"/>
        <v>96</v>
      </c>
      <c r="F108" s="76">
        <f t="shared" si="45"/>
        <v>181</v>
      </c>
      <c r="G108" s="76">
        <f t="shared" si="45"/>
        <v>190</v>
      </c>
      <c r="H108" s="76">
        <f t="shared" si="45"/>
        <v>162</v>
      </c>
      <c r="I108" s="76">
        <f t="shared" si="45"/>
        <v>175</v>
      </c>
      <c r="J108" s="76">
        <f t="shared" si="45"/>
        <v>159</v>
      </c>
      <c r="K108" s="76">
        <f t="shared" si="45"/>
        <v>97</v>
      </c>
      <c r="L108" s="76">
        <f t="shared" si="45"/>
        <v>103</v>
      </c>
      <c r="M108" s="76">
        <f t="shared" si="45"/>
        <v>180</v>
      </c>
      <c r="N108" s="76">
        <f t="shared" si="45"/>
        <v>132</v>
      </c>
      <c r="O108" s="76">
        <f t="shared" si="45"/>
        <v>202</v>
      </c>
      <c r="P108" s="76">
        <f t="shared" si="45"/>
        <v>79</v>
      </c>
      <c r="Q108" s="76">
        <f t="shared" si="46"/>
        <v>249</v>
      </c>
      <c r="R108" s="76">
        <f t="shared" si="46"/>
        <v>270</v>
      </c>
      <c r="S108" s="76">
        <f t="shared" ref="S108" si="50">+S119+S130</f>
        <v>251</v>
      </c>
    </row>
    <row r="109" spans="1:26" ht="15" customHeight="1" x14ac:dyDescent="0.25">
      <c r="A109" s="70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</row>
    <row r="110" spans="1:26" s="42" customFormat="1" ht="15" customHeight="1" x14ac:dyDescent="0.25">
      <c r="A110" s="72" t="s">
        <v>58</v>
      </c>
      <c r="B110" s="73">
        <f>+B111+B116</f>
        <v>18330</v>
      </c>
      <c r="C110" s="73">
        <f t="shared" ref="C110:N110" si="51">+C111+C116</f>
        <v>21809</v>
      </c>
      <c r="D110" s="73">
        <f t="shared" si="51"/>
        <v>22844</v>
      </c>
      <c r="E110" s="73">
        <f t="shared" si="51"/>
        <v>23454</v>
      </c>
      <c r="F110" s="73">
        <f t="shared" si="51"/>
        <v>25491</v>
      </c>
      <c r="G110" s="73">
        <f t="shared" si="51"/>
        <v>28031</v>
      </c>
      <c r="H110" s="73">
        <f t="shared" si="51"/>
        <v>31922</v>
      </c>
      <c r="I110" s="73">
        <f t="shared" si="51"/>
        <v>31209</v>
      </c>
      <c r="J110" s="73">
        <f t="shared" si="51"/>
        <v>13520</v>
      </c>
      <c r="K110" s="73">
        <f t="shared" si="51"/>
        <v>18066</v>
      </c>
      <c r="L110" s="73">
        <f t="shared" si="51"/>
        <v>21410</v>
      </c>
      <c r="M110" s="73">
        <f t="shared" si="51"/>
        <v>19851</v>
      </c>
      <c r="N110" s="73">
        <f t="shared" si="51"/>
        <v>20058</v>
      </c>
      <c r="O110" s="73">
        <f>+O111+O116</f>
        <v>20421</v>
      </c>
      <c r="P110" s="73">
        <f>+P111+P116</f>
        <v>23290</v>
      </c>
      <c r="Q110" s="73">
        <f>+Q111+Q116</f>
        <v>24613</v>
      </c>
      <c r="R110" s="73">
        <f>R111+R116</f>
        <v>23549</v>
      </c>
      <c r="S110" s="73">
        <f>S111+S116</f>
        <v>23189</v>
      </c>
    </row>
    <row r="111" spans="1:26" s="42" customFormat="1" ht="15" customHeight="1" x14ac:dyDescent="0.25">
      <c r="A111" s="69" t="s">
        <v>50</v>
      </c>
      <c r="B111" s="75">
        <f>SUM(B112:B114)</f>
        <v>14811</v>
      </c>
      <c r="C111" s="75">
        <f t="shared" ref="C111:N111" si="52">SUM(C112:C114)</f>
        <v>16360</v>
      </c>
      <c r="D111" s="75">
        <f t="shared" si="52"/>
        <v>17388</v>
      </c>
      <c r="E111" s="75">
        <f t="shared" si="52"/>
        <v>18280</v>
      </c>
      <c r="F111" s="75">
        <f t="shared" si="52"/>
        <v>19419</v>
      </c>
      <c r="G111" s="75">
        <f t="shared" si="52"/>
        <v>21135</v>
      </c>
      <c r="H111" s="75">
        <f t="shared" si="52"/>
        <v>24236</v>
      </c>
      <c r="I111" s="75">
        <f t="shared" si="52"/>
        <v>23456</v>
      </c>
      <c r="J111" s="75">
        <f t="shared" si="52"/>
        <v>9486</v>
      </c>
      <c r="K111" s="75">
        <f t="shared" si="52"/>
        <v>13321</v>
      </c>
      <c r="L111" s="75">
        <f t="shared" si="52"/>
        <v>15693</v>
      </c>
      <c r="M111" s="75">
        <f t="shared" si="52"/>
        <v>14981</v>
      </c>
      <c r="N111" s="75">
        <f t="shared" si="52"/>
        <v>14911</v>
      </c>
      <c r="O111" s="75">
        <f>SUM(O112:O114)</f>
        <v>15405</v>
      </c>
      <c r="P111" s="75">
        <f>SUM(P112:P114)</f>
        <v>18079</v>
      </c>
      <c r="Q111" s="75">
        <f>SUM(Q112:Q114)</f>
        <v>18177</v>
      </c>
      <c r="R111" s="75">
        <f>SUM(R112:R114)</f>
        <v>17215</v>
      </c>
      <c r="S111" s="75">
        <f>SUM(S112:S114)</f>
        <v>16874</v>
      </c>
    </row>
    <row r="112" spans="1:26" ht="15" customHeight="1" x14ac:dyDescent="0.25">
      <c r="A112" s="69" t="s">
        <v>51</v>
      </c>
      <c r="B112" s="76">
        <f>8881+258</f>
        <v>9139</v>
      </c>
      <c r="C112" s="76">
        <v>10235</v>
      </c>
      <c r="D112" s="76">
        <v>11066</v>
      </c>
      <c r="E112" s="76">
        <v>11592</v>
      </c>
      <c r="F112" s="76">
        <v>11014</v>
      </c>
      <c r="G112" s="76">
        <v>11626</v>
      </c>
      <c r="H112" s="76">
        <v>12359</v>
      </c>
      <c r="I112" s="76">
        <v>11953</v>
      </c>
      <c r="J112" s="76">
        <v>5230</v>
      </c>
      <c r="K112" s="76">
        <v>7091</v>
      </c>
      <c r="L112" s="76">
        <v>7921</v>
      </c>
      <c r="M112" s="76">
        <v>7834</v>
      </c>
      <c r="N112" s="76">
        <f>7474+58</f>
        <v>7532</v>
      </c>
      <c r="O112" s="76">
        <v>7266</v>
      </c>
      <c r="P112" s="76">
        <v>9062</v>
      </c>
      <c r="Q112" s="76">
        <v>8869</v>
      </c>
      <c r="R112" s="76">
        <v>8742</v>
      </c>
      <c r="S112" s="76">
        <v>8319</v>
      </c>
    </row>
    <row r="113" spans="1:19" ht="15" customHeight="1" x14ac:dyDescent="0.25">
      <c r="A113" s="69" t="s">
        <v>52</v>
      </c>
      <c r="B113" s="76">
        <f>4762+135</f>
        <v>4897</v>
      </c>
      <c r="C113" s="76">
        <v>4854</v>
      </c>
      <c r="D113" s="76">
        <v>4935</v>
      </c>
      <c r="E113" s="76">
        <v>5138</v>
      </c>
      <c r="F113" s="76">
        <v>6165</v>
      </c>
      <c r="G113" s="76">
        <v>7028</v>
      </c>
      <c r="H113" s="76">
        <v>7740</v>
      </c>
      <c r="I113" s="76">
        <v>7726</v>
      </c>
      <c r="J113" s="76">
        <v>2960</v>
      </c>
      <c r="K113" s="76">
        <v>4263</v>
      </c>
      <c r="L113" s="76">
        <v>5165</v>
      </c>
      <c r="M113" s="76">
        <v>4721</v>
      </c>
      <c r="N113" s="76">
        <f>4902+39</f>
        <v>4941</v>
      </c>
      <c r="O113" s="76">
        <v>5565</v>
      </c>
      <c r="P113" s="76">
        <v>6243</v>
      </c>
      <c r="Q113" s="76">
        <v>6324</v>
      </c>
      <c r="R113" s="76">
        <v>5762</v>
      </c>
      <c r="S113" s="76">
        <v>5923</v>
      </c>
    </row>
    <row r="114" spans="1:19" ht="15" customHeight="1" x14ac:dyDescent="0.25">
      <c r="A114" s="69" t="s">
        <v>53</v>
      </c>
      <c r="B114" s="76">
        <f>683+92</f>
        <v>775</v>
      </c>
      <c r="C114" s="76">
        <v>1271</v>
      </c>
      <c r="D114" s="76">
        <v>1387</v>
      </c>
      <c r="E114" s="76">
        <v>1550</v>
      </c>
      <c r="F114" s="76">
        <v>2240</v>
      </c>
      <c r="G114" s="76">
        <v>2481</v>
      </c>
      <c r="H114" s="76">
        <v>4137</v>
      </c>
      <c r="I114" s="76">
        <v>3777</v>
      </c>
      <c r="J114" s="76">
        <v>1296</v>
      </c>
      <c r="K114" s="76">
        <v>1967</v>
      </c>
      <c r="L114" s="76">
        <v>2607</v>
      </c>
      <c r="M114" s="76">
        <v>2426</v>
      </c>
      <c r="N114" s="76">
        <f>2411+27</f>
        <v>2438</v>
      </c>
      <c r="O114" s="76">
        <v>2574</v>
      </c>
      <c r="P114" s="76">
        <v>2774</v>
      </c>
      <c r="Q114" s="76">
        <v>2984</v>
      </c>
      <c r="R114" s="76">
        <v>2711</v>
      </c>
      <c r="S114" s="76">
        <v>2632</v>
      </c>
    </row>
    <row r="115" spans="1:19" ht="15" customHeight="1" x14ac:dyDescent="0.25">
      <c r="A115" s="70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</row>
    <row r="116" spans="1:19" s="42" customFormat="1" ht="15" customHeight="1" x14ac:dyDescent="0.25">
      <c r="A116" s="78" t="s">
        <v>54</v>
      </c>
      <c r="B116" s="75">
        <f>SUM(B117:B119)</f>
        <v>3519</v>
      </c>
      <c r="C116" s="75">
        <f t="shared" ref="C116:N116" si="53">SUM(C117:C119)</f>
        <v>5449</v>
      </c>
      <c r="D116" s="75">
        <f t="shared" si="53"/>
        <v>5456</v>
      </c>
      <c r="E116" s="75">
        <f t="shared" si="53"/>
        <v>5174</v>
      </c>
      <c r="F116" s="75">
        <f t="shared" si="53"/>
        <v>6072</v>
      </c>
      <c r="G116" s="75">
        <f t="shared" si="53"/>
        <v>6896</v>
      </c>
      <c r="H116" s="75">
        <f t="shared" si="53"/>
        <v>7686</v>
      </c>
      <c r="I116" s="75">
        <f t="shared" si="53"/>
        <v>7753</v>
      </c>
      <c r="J116" s="75">
        <f t="shared" si="53"/>
        <v>4034</v>
      </c>
      <c r="K116" s="75">
        <f t="shared" si="53"/>
        <v>4745</v>
      </c>
      <c r="L116" s="75">
        <f t="shared" si="53"/>
        <v>5717</v>
      </c>
      <c r="M116" s="75">
        <f t="shared" si="53"/>
        <v>4870</v>
      </c>
      <c r="N116" s="75">
        <f t="shared" si="53"/>
        <v>5147</v>
      </c>
      <c r="O116" s="75">
        <f>SUM(O117:O119)</f>
        <v>5016</v>
      </c>
      <c r="P116" s="75">
        <f>SUM(P117:P119)</f>
        <v>5211</v>
      </c>
      <c r="Q116" s="75">
        <f>SUM(Q117:Q119)</f>
        <v>6436</v>
      </c>
      <c r="R116" s="75">
        <f>SUM(R117:R119)</f>
        <v>6334</v>
      </c>
      <c r="S116" s="75">
        <f>SUM(S117:S119)</f>
        <v>6315</v>
      </c>
    </row>
    <row r="117" spans="1:19" ht="15" customHeight="1" x14ac:dyDescent="0.25">
      <c r="A117" s="78" t="s">
        <v>55</v>
      </c>
      <c r="B117" s="76">
        <f>3076+20</f>
        <v>3096</v>
      </c>
      <c r="C117" s="76">
        <v>4829</v>
      </c>
      <c r="D117" s="76">
        <v>4780</v>
      </c>
      <c r="E117" s="76">
        <v>4572</v>
      </c>
      <c r="F117" s="76">
        <v>5096</v>
      </c>
      <c r="G117" s="76">
        <v>5871</v>
      </c>
      <c r="H117" s="76">
        <v>6583</v>
      </c>
      <c r="I117" s="76">
        <v>6390</v>
      </c>
      <c r="J117" s="76">
        <v>3296</v>
      </c>
      <c r="K117" s="76">
        <v>3796</v>
      </c>
      <c r="L117" s="76">
        <v>4389</v>
      </c>
      <c r="M117" s="76">
        <v>3883</v>
      </c>
      <c r="N117" s="76">
        <f>4090+45</f>
        <v>4135</v>
      </c>
      <c r="O117" s="76">
        <v>4018</v>
      </c>
      <c r="P117" s="76">
        <v>4391</v>
      </c>
      <c r="Q117" s="76">
        <v>4990</v>
      </c>
      <c r="R117" s="76">
        <v>5245</v>
      </c>
      <c r="S117" s="76">
        <v>4916</v>
      </c>
    </row>
    <row r="118" spans="1:19" ht="15" customHeight="1" x14ac:dyDescent="0.25">
      <c r="A118" s="78" t="s">
        <v>56</v>
      </c>
      <c r="B118" s="76">
        <f>408+15</f>
        <v>423</v>
      </c>
      <c r="C118" s="76">
        <v>620</v>
      </c>
      <c r="D118" s="76">
        <v>676</v>
      </c>
      <c r="E118" s="76">
        <v>602</v>
      </c>
      <c r="F118" s="76">
        <v>976</v>
      </c>
      <c r="G118" s="76">
        <v>1024</v>
      </c>
      <c r="H118" s="76">
        <v>1101</v>
      </c>
      <c r="I118" s="76">
        <v>1361</v>
      </c>
      <c r="J118" s="76">
        <v>738</v>
      </c>
      <c r="K118" s="76">
        <v>949</v>
      </c>
      <c r="L118" s="76">
        <v>1328</v>
      </c>
      <c r="M118" s="76">
        <v>986</v>
      </c>
      <c r="N118" s="76">
        <f>964+48</f>
        <v>1012</v>
      </c>
      <c r="O118" s="76">
        <v>998</v>
      </c>
      <c r="P118" s="76">
        <v>820</v>
      </c>
      <c r="Q118" s="76">
        <v>1446</v>
      </c>
      <c r="R118" s="76">
        <v>1089</v>
      </c>
      <c r="S118" s="76">
        <v>1399</v>
      </c>
    </row>
    <row r="119" spans="1:19" ht="15" customHeight="1" x14ac:dyDescent="0.25">
      <c r="A119" s="78" t="s">
        <v>57</v>
      </c>
      <c r="B119" s="247" t="s">
        <v>61</v>
      </c>
      <c r="C119" s="76">
        <v>0</v>
      </c>
      <c r="D119" s="76">
        <v>0</v>
      </c>
      <c r="E119" s="76">
        <v>0</v>
      </c>
      <c r="F119" s="76">
        <v>0</v>
      </c>
      <c r="G119" s="76">
        <v>1</v>
      </c>
      <c r="H119" s="76">
        <v>2</v>
      </c>
      <c r="I119" s="76">
        <v>2</v>
      </c>
      <c r="J119" s="76">
        <v>0</v>
      </c>
      <c r="K119" s="76">
        <v>0</v>
      </c>
      <c r="L119" s="76">
        <v>0</v>
      </c>
      <c r="M119" s="76">
        <v>1</v>
      </c>
      <c r="N119" s="76">
        <v>0</v>
      </c>
      <c r="O119" s="76">
        <v>0</v>
      </c>
      <c r="P119" s="76">
        <v>0</v>
      </c>
      <c r="Q119" s="76">
        <v>0</v>
      </c>
      <c r="R119" s="76">
        <v>0</v>
      </c>
      <c r="S119" s="76">
        <v>0</v>
      </c>
    </row>
    <row r="120" spans="1:19" ht="15" customHeight="1" x14ac:dyDescent="0.25">
      <c r="A120" s="70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</row>
    <row r="121" spans="1:19" s="42" customFormat="1" ht="15" customHeight="1" x14ac:dyDescent="0.25">
      <c r="A121" s="90" t="s">
        <v>59</v>
      </c>
      <c r="B121" s="73">
        <f>+B122+B127</f>
        <v>3757</v>
      </c>
      <c r="C121" s="73">
        <f t="shared" ref="C121:N121" si="54">+C122+C127</f>
        <v>4177</v>
      </c>
      <c r="D121" s="73">
        <f t="shared" si="54"/>
        <v>4675</v>
      </c>
      <c r="E121" s="73">
        <f t="shared" si="54"/>
        <v>4850</v>
      </c>
      <c r="F121" s="73">
        <f t="shared" si="54"/>
        <v>4902</v>
      </c>
      <c r="G121" s="73">
        <f t="shared" si="54"/>
        <v>6224</v>
      </c>
      <c r="H121" s="73">
        <f t="shared" si="54"/>
        <v>6390</v>
      </c>
      <c r="I121" s="73">
        <f t="shared" si="54"/>
        <v>6615</v>
      </c>
      <c r="J121" s="73">
        <f t="shared" si="54"/>
        <v>2274</v>
      </c>
      <c r="K121" s="73">
        <f t="shared" si="54"/>
        <v>3747</v>
      </c>
      <c r="L121" s="73">
        <f t="shared" si="54"/>
        <v>4335</v>
      </c>
      <c r="M121" s="73">
        <f t="shared" si="54"/>
        <v>4358</v>
      </c>
      <c r="N121" s="73">
        <f t="shared" si="54"/>
        <v>4937</v>
      </c>
      <c r="O121" s="73">
        <f>+O122+O127</f>
        <v>5984</v>
      </c>
      <c r="P121" s="73">
        <f>+P122+P127</f>
        <v>5940</v>
      </c>
      <c r="Q121" s="73">
        <f>+Q122+Q127</f>
        <v>6213</v>
      </c>
      <c r="R121" s="73">
        <f>+R122+R127</f>
        <v>6437</v>
      </c>
      <c r="S121" s="73">
        <f>+S122+S127</f>
        <v>5402</v>
      </c>
    </row>
    <row r="122" spans="1:19" s="42" customFormat="1" ht="15" customHeight="1" x14ac:dyDescent="0.25">
      <c r="A122" s="69" t="s">
        <v>50</v>
      </c>
      <c r="B122" s="75">
        <f>SUM(B123:B125)</f>
        <v>2756</v>
      </c>
      <c r="C122" s="75">
        <f t="shared" ref="C122:N122" si="55">SUM(C123:C125)</f>
        <v>2953</v>
      </c>
      <c r="D122" s="75">
        <f t="shared" si="55"/>
        <v>3280</v>
      </c>
      <c r="E122" s="75">
        <f t="shared" si="55"/>
        <v>3697</v>
      </c>
      <c r="F122" s="75">
        <f t="shared" si="55"/>
        <v>3546</v>
      </c>
      <c r="G122" s="75">
        <f t="shared" si="55"/>
        <v>4575</v>
      </c>
      <c r="H122" s="75">
        <f t="shared" si="55"/>
        <v>4701</v>
      </c>
      <c r="I122" s="75">
        <f t="shared" si="55"/>
        <v>4875</v>
      </c>
      <c r="J122" s="75">
        <f t="shared" si="55"/>
        <v>1426</v>
      </c>
      <c r="K122" s="75">
        <f t="shared" si="55"/>
        <v>2703</v>
      </c>
      <c r="L122" s="75">
        <f t="shared" si="55"/>
        <v>3041</v>
      </c>
      <c r="M122" s="75">
        <f t="shared" si="55"/>
        <v>3111</v>
      </c>
      <c r="N122" s="75">
        <f t="shared" si="55"/>
        <v>3574</v>
      </c>
      <c r="O122" s="75">
        <f>SUM(O123:O125)</f>
        <v>4091</v>
      </c>
      <c r="P122" s="75">
        <f>SUM(P123:P125)</f>
        <v>4363</v>
      </c>
      <c r="Q122" s="75">
        <f>SUM(Q123:Q125)</f>
        <v>4255</v>
      </c>
      <c r="R122" s="75">
        <f>SUM(R123:R125)</f>
        <v>4313</v>
      </c>
      <c r="S122" s="75">
        <f>SUM(S123:S125)</f>
        <v>3572</v>
      </c>
    </row>
    <row r="123" spans="1:19" ht="15" customHeight="1" x14ac:dyDescent="0.25">
      <c r="A123" s="69" t="s">
        <v>51</v>
      </c>
      <c r="B123" s="76">
        <v>1625</v>
      </c>
      <c r="C123" s="76">
        <v>1750</v>
      </c>
      <c r="D123" s="76">
        <v>1897</v>
      </c>
      <c r="E123" s="76">
        <v>2234</v>
      </c>
      <c r="F123" s="76">
        <v>2046</v>
      </c>
      <c r="G123" s="76">
        <v>2415</v>
      </c>
      <c r="H123" s="76">
        <v>2442</v>
      </c>
      <c r="I123" s="76">
        <v>2610</v>
      </c>
      <c r="J123" s="76">
        <v>836</v>
      </c>
      <c r="K123" s="76">
        <v>1278</v>
      </c>
      <c r="L123" s="76">
        <v>1473</v>
      </c>
      <c r="M123" s="76">
        <v>1547</v>
      </c>
      <c r="N123" s="76">
        <v>2002</v>
      </c>
      <c r="O123" s="76">
        <v>2001</v>
      </c>
      <c r="P123" s="76">
        <v>2145</v>
      </c>
      <c r="Q123" s="76">
        <v>1989</v>
      </c>
      <c r="R123" s="76">
        <v>1912</v>
      </c>
      <c r="S123" s="76">
        <v>1600</v>
      </c>
    </row>
    <row r="124" spans="1:19" ht="15" customHeight="1" x14ac:dyDescent="0.25">
      <c r="A124" s="69" t="s">
        <v>52</v>
      </c>
      <c r="B124" s="76">
        <v>948</v>
      </c>
      <c r="C124" s="76">
        <v>964</v>
      </c>
      <c r="D124" s="76">
        <v>967</v>
      </c>
      <c r="E124" s="76">
        <v>996</v>
      </c>
      <c r="F124" s="76">
        <v>1094</v>
      </c>
      <c r="G124" s="76">
        <v>1600</v>
      </c>
      <c r="H124" s="76">
        <v>1417</v>
      </c>
      <c r="I124" s="76">
        <v>1546</v>
      </c>
      <c r="J124" s="76">
        <v>451</v>
      </c>
      <c r="K124" s="76">
        <v>940</v>
      </c>
      <c r="L124" s="76">
        <v>1094</v>
      </c>
      <c r="M124" s="76">
        <v>1082</v>
      </c>
      <c r="N124" s="76">
        <v>1138</v>
      </c>
      <c r="O124" s="76">
        <v>1512</v>
      </c>
      <c r="P124" s="76">
        <v>1525</v>
      </c>
      <c r="Q124" s="76">
        <v>1493</v>
      </c>
      <c r="R124" s="76">
        <v>1577</v>
      </c>
      <c r="S124" s="76">
        <v>1382</v>
      </c>
    </row>
    <row r="125" spans="1:19" ht="15" customHeight="1" x14ac:dyDescent="0.25">
      <c r="A125" s="69" t="s">
        <v>53</v>
      </c>
      <c r="B125" s="76">
        <v>183</v>
      </c>
      <c r="C125" s="76">
        <v>239</v>
      </c>
      <c r="D125" s="76">
        <v>416</v>
      </c>
      <c r="E125" s="76">
        <v>467</v>
      </c>
      <c r="F125" s="76">
        <v>406</v>
      </c>
      <c r="G125" s="76">
        <v>560</v>
      </c>
      <c r="H125" s="76">
        <v>842</v>
      </c>
      <c r="I125" s="76">
        <v>719</v>
      </c>
      <c r="J125" s="76">
        <v>139</v>
      </c>
      <c r="K125" s="76">
        <v>485</v>
      </c>
      <c r="L125" s="76">
        <v>474</v>
      </c>
      <c r="M125" s="76">
        <v>482</v>
      </c>
      <c r="N125" s="76">
        <v>434</v>
      </c>
      <c r="O125" s="76">
        <v>578</v>
      </c>
      <c r="P125" s="76">
        <v>693</v>
      </c>
      <c r="Q125" s="76">
        <v>773</v>
      </c>
      <c r="R125" s="76">
        <v>824</v>
      </c>
      <c r="S125" s="76">
        <v>590</v>
      </c>
    </row>
    <row r="126" spans="1:19" ht="15" customHeight="1" x14ac:dyDescent="0.25">
      <c r="A126" s="70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</row>
    <row r="127" spans="1:19" s="42" customFormat="1" ht="15" customHeight="1" x14ac:dyDescent="0.25">
      <c r="A127" s="78" t="s">
        <v>54</v>
      </c>
      <c r="B127" s="75">
        <f>SUM(B128:B130)</f>
        <v>1001</v>
      </c>
      <c r="C127" s="75">
        <f t="shared" ref="C127:N127" si="56">SUM(C128:C130)</f>
        <v>1224</v>
      </c>
      <c r="D127" s="75">
        <f t="shared" si="56"/>
        <v>1395</v>
      </c>
      <c r="E127" s="75">
        <f t="shared" si="56"/>
        <v>1153</v>
      </c>
      <c r="F127" s="75">
        <f t="shared" si="56"/>
        <v>1356</v>
      </c>
      <c r="G127" s="75">
        <f t="shared" si="56"/>
        <v>1649</v>
      </c>
      <c r="H127" s="75">
        <f t="shared" si="56"/>
        <v>1689</v>
      </c>
      <c r="I127" s="75">
        <f t="shared" si="56"/>
        <v>1740</v>
      </c>
      <c r="J127" s="75">
        <f t="shared" si="56"/>
        <v>848</v>
      </c>
      <c r="K127" s="75">
        <f t="shared" si="56"/>
        <v>1044</v>
      </c>
      <c r="L127" s="75">
        <f t="shared" si="56"/>
        <v>1294</v>
      </c>
      <c r="M127" s="75">
        <f t="shared" si="56"/>
        <v>1247</v>
      </c>
      <c r="N127" s="75">
        <f t="shared" si="56"/>
        <v>1363</v>
      </c>
      <c r="O127" s="75">
        <f>SUM(O128:O130)</f>
        <v>1893</v>
      </c>
      <c r="P127" s="75">
        <f>SUM(P128:P130)</f>
        <v>1577</v>
      </c>
      <c r="Q127" s="75">
        <f>SUM(Q128:Q130)</f>
        <v>1958</v>
      </c>
      <c r="R127" s="75">
        <f>SUM(R128:R130)</f>
        <v>2124</v>
      </c>
      <c r="S127" s="75">
        <f>SUM(S128:S130)</f>
        <v>1830</v>
      </c>
    </row>
    <row r="128" spans="1:19" ht="15" customHeight="1" x14ac:dyDescent="0.25">
      <c r="A128" s="78" t="s">
        <v>55</v>
      </c>
      <c r="B128" s="76">
        <v>709</v>
      </c>
      <c r="C128" s="76">
        <v>898</v>
      </c>
      <c r="D128" s="76">
        <v>956</v>
      </c>
      <c r="E128" s="76">
        <v>754</v>
      </c>
      <c r="F128" s="76">
        <v>759</v>
      </c>
      <c r="G128" s="76">
        <v>1044</v>
      </c>
      <c r="H128" s="76">
        <v>1117</v>
      </c>
      <c r="I128" s="76">
        <v>1129</v>
      </c>
      <c r="J128" s="76">
        <v>408</v>
      </c>
      <c r="K128" s="76">
        <v>614</v>
      </c>
      <c r="L128" s="76">
        <v>717</v>
      </c>
      <c r="M128" s="76">
        <v>688</v>
      </c>
      <c r="N128" s="76">
        <v>864</v>
      </c>
      <c r="O128" s="76">
        <v>1197</v>
      </c>
      <c r="P128" s="76">
        <v>1014</v>
      </c>
      <c r="Q128" s="76">
        <v>1139</v>
      </c>
      <c r="R128" s="76">
        <v>1182</v>
      </c>
      <c r="S128" s="76">
        <v>1063</v>
      </c>
    </row>
    <row r="129" spans="1:19" ht="15" customHeight="1" x14ac:dyDescent="0.25">
      <c r="A129" s="78" t="s">
        <v>56</v>
      </c>
      <c r="B129" s="76">
        <v>228</v>
      </c>
      <c r="C129" s="76">
        <v>252</v>
      </c>
      <c r="D129" s="76">
        <v>348</v>
      </c>
      <c r="E129" s="76">
        <v>303</v>
      </c>
      <c r="F129" s="76">
        <v>416</v>
      </c>
      <c r="G129" s="76">
        <v>416</v>
      </c>
      <c r="H129" s="76">
        <v>412</v>
      </c>
      <c r="I129" s="76">
        <v>438</v>
      </c>
      <c r="J129" s="76">
        <v>281</v>
      </c>
      <c r="K129" s="76">
        <v>333</v>
      </c>
      <c r="L129" s="76">
        <v>474</v>
      </c>
      <c r="M129" s="76">
        <v>380</v>
      </c>
      <c r="N129" s="76">
        <v>367</v>
      </c>
      <c r="O129" s="76">
        <v>494</v>
      </c>
      <c r="P129" s="76">
        <v>484</v>
      </c>
      <c r="Q129" s="76">
        <v>570</v>
      </c>
      <c r="R129" s="76">
        <v>672</v>
      </c>
      <c r="S129" s="76">
        <v>516</v>
      </c>
    </row>
    <row r="130" spans="1:19" ht="15" customHeight="1" thickBot="1" x14ac:dyDescent="0.3">
      <c r="A130" s="79" t="s">
        <v>57</v>
      </c>
      <c r="B130" s="80">
        <v>64</v>
      </c>
      <c r="C130" s="80">
        <v>74</v>
      </c>
      <c r="D130" s="80">
        <v>91</v>
      </c>
      <c r="E130" s="80">
        <v>96</v>
      </c>
      <c r="F130" s="80">
        <v>181</v>
      </c>
      <c r="G130" s="80">
        <v>189</v>
      </c>
      <c r="H130" s="80">
        <v>160</v>
      </c>
      <c r="I130" s="80">
        <v>173</v>
      </c>
      <c r="J130" s="80">
        <v>159</v>
      </c>
      <c r="K130" s="80">
        <v>97</v>
      </c>
      <c r="L130" s="80">
        <v>103</v>
      </c>
      <c r="M130" s="80">
        <v>179</v>
      </c>
      <c r="N130" s="80">
        <v>132</v>
      </c>
      <c r="O130" s="80">
        <v>202</v>
      </c>
      <c r="P130" s="80">
        <v>79</v>
      </c>
      <c r="Q130" s="80">
        <v>249</v>
      </c>
      <c r="R130" s="80">
        <v>270</v>
      </c>
      <c r="S130" s="80">
        <v>251</v>
      </c>
    </row>
    <row r="131" spans="1:19" ht="15" customHeight="1" x14ac:dyDescent="0.25">
      <c r="A131" s="306" t="s">
        <v>242</v>
      </c>
      <c r="B131" s="306"/>
      <c r="C131" s="306"/>
      <c r="D131" s="306"/>
      <c r="E131" s="306"/>
      <c r="F131" s="306"/>
      <c r="G131" s="306"/>
      <c r="H131" s="306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273"/>
    </row>
    <row r="132" spans="1:19" ht="15" customHeight="1" x14ac:dyDescent="0.25">
      <c r="A132" s="82"/>
    </row>
    <row r="133" spans="1:19" ht="15" customHeight="1" x14ac:dyDescent="0.25">
      <c r="A133" s="46"/>
    </row>
    <row r="134" spans="1:19" ht="15" customHeight="1" x14ac:dyDescent="0.25">
      <c r="A134" s="46"/>
    </row>
    <row r="135" spans="1:19" ht="15" customHeight="1" x14ac:dyDescent="0.25">
      <c r="A135" s="46"/>
    </row>
    <row r="136" spans="1:19" ht="15" customHeight="1" x14ac:dyDescent="0.25">
      <c r="A136" s="46"/>
    </row>
    <row r="137" spans="1:19" ht="15" customHeight="1" x14ac:dyDescent="0.25">
      <c r="A137" s="46"/>
    </row>
    <row r="138" spans="1:19" ht="15" customHeight="1" x14ac:dyDescent="0.25">
      <c r="A138" s="46"/>
    </row>
    <row r="139" spans="1:19" ht="15" customHeight="1" x14ac:dyDescent="0.25">
      <c r="A139" s="46"/>
    </row>
    <row r="140" spans="1:19" ht="15" customHeight="1" x14ac:dyDescent="0.25">
      <c r="A140" s="46"/>
    </row>
    <row r="141" spans="1:19" ht="15" customHeight="1" x14ac:dyDescent="0.25">
      <c r="A141" s="46"/>
    </row>
    <row r="142" spans="1:19" ht="15" customHeight="1" x14ac:dyDescent="0.25">
      <c r="A142" s="46"/>
    </row>
    <row r="143" spans="1:19" ht="15" customHeight="1" x14ac:dyDescent="0.25">
      <c r="A143" s="46"/>
    </row>
    <row r="144" spans="1:19" ht="15" customHeight="1" x14ac:dyDescent="0.25">
      <c r="A144" s="46"/>
    </row>
    <row r="145" spans="1:1" ht="15" customHeight="1" x14ac:dyDescent="0.25">
      <c r="A145" s="46"/>
    </row>
    <row r="146" spans="1:1" ht="15" customHeight="1" x14ac:dyDescent="0.25">
      <c r="A146" s="46"/>
    </row>
    <row r="147" spans="1:1" ht="15" customHeight="1" x14ac:dyDescent="0.25">
      <c r="A147" s="46"/>
    </row>
    <row r="148" spans="1:1" ht="15" customHeight="1" x14ac:dyDescent="0.25">
      <c r="A148" s="46"/>
    </row>
    <row r="149" spans="1:1" ht="15" customHeight="1" x14ac:dyDescent="0.25">
      <c r="A149" s="46"/>
    </row>
    <row r="150" spans="1:1" ht="15" customHeight="1" x14ac:dyDescent="0.25">
      <c r="A150" s="46"/>
    </row>
    <row r="151" spans="1:1" ht="15" customHeight="1" x14ac:dyDescent="0.25">
      <c r="A151" s="46"/>
    </row>
    <row r="152" spans="1:1" ht="15" customHeight="1" x14ac:dyDescent="0.25">
      <c r="A152" s="46"/>
    </row>
    <row r="153" spans="1:1" ht="15" customHeight="1" x14ac:dyDescent="0.25">
      <c r="A153" s="46"/>
    </row>
    <row r="154" spans="1:1" ht="15" customHeight="1" x14ac:dyDescent="0.25">
      <c r="A154" s="46"/>
    </row>
    <row r="155" spans="1:1" ht="15" customHeight="1" x14ac:dyDescent="0.25">
      <c r="A155" s="46"/>
    </row>
    <row r="156" spans="1:1" ht="15" customHeight="1" x14ac:dyDescent="0.25">
      <c r="A156" s="46"/>
    </row>
    <row r="157" spans="1:1" ht="15" customHeight="1" x14ac:dyDescent="0.25">
      <c r="A157" s="46"/>
    </row>
    <row r="158" spans="1:1" ht="15" customHeight="1" x14ac:dyDescent="0.25">
      <c r="A158" s="46"/>
    </row>
    <row r="159" spans="1:1" ht="15" customHeight="1" x14ac:dyDescent="0.25">
      <c r="A159" s="46"/>
    </row>
    <row r="160" spans="1:1" ht="15" customHeight="1" x14ac:dyDescent="0.25">
      <c r="A160" s="46"/>
    </row>
    <row r="161" spans="1:1" ht="15" customHeight="1" x14ac:dyDescent="0.25">
      <c r="A161" s="46"/>
    </row>
    <row r="162" spans="1:1" ht="15" customHeight="1" x14ac:dyDescent="0.25">
      <c r="A162" s="46"/>
    </row>
    <row r="163" spans="1:1" ht="15" customHeight="1" x14ac:dyDescent="0.25">
      <c r="A163" s="46"/>
    </row>
    <row r="164" spans="1:1" ht="15" customHeight="1" x14ac:dyDescent="0.25">
      <c r="A164" s="46"/>
    </row>
    <row r="165" spans="1:1" ht="15" customHeight="1" x14ac:dyDescent="0.25">
      <c r="A165" s="46"/>
    </row>
    <row r="166" spans="1:1" ht="15" customHeight="1" x14ac:dyDescent="0.25">
      <c r="A166" s="46"/>
    </row>
    <row r="167" spans="1:1" ht="15" customHeight="1" x14ac:dyDescent="0.25">
      <c r="A167" s="46"/>
    </row>
    <row r="168" spans="1:1" ht="15" customHeight="1" x14ac:dyDescent="0.25">
      <c r="A168" s="46"/>
    </row>
    <row r="169" spans="1:1" ht="15" customHeight="1" x14ac:dyDescent="0.25">
      <c r="A169" s="46"/>
    </row>
    <row r="170" spans="1:1" ht="15" customHeight="1" x14ac:dyDescent="0.25">
      <c r="A170" s="46"/>
    </row>
    <row r="171" spans="1:1" ht="15" customHeight="1" x14ac:dyDescent="0.25">
      <c r="A171" s="46"/>
    </row>
    <row r="172" spans="1:1" ht="15" customHeight="1" x14ac:dyDescent="0.25">
      <c r="A172" s="46"/>
    </row>
    <row r="173" spans="1:1" ht="15" customHeight="1" x14ac:dyDescent="0.25">
      <c r="A173" s="46"/>
    </row>
    <row r="174" spans="1:1" ht="15" customHeight="1" x14ac:dyDescent="0.25">
      <c r="A174" s="46"/>
    </row>
    <row r="175" spans="1:1" ht="15" customHeight="1" x14ac:dyDescent="0.25">
      <c r="A175" s="46"/>
    </row>
    <row r="176" spans="1:1" ht="15" customHeight="1" x14ac:dyDescent="0.25">
      <c r="A176" s="46"/>
    </row>
    <row r="177" spans="1:1" ht="15" customHeight="1" x14ac:dyDescent="0.25">
      <c r="A177" s="46"/>
    </row>
    <row r="178" spans="1:1" ht="15" customHeight="1" x14ac:dyDescent="0.25">
      <c r="A178" s="46"/>
    </row>
    <row r="179" spans="1:1" ht="15" customHeight="1" x14ac:dyDescent="0.25">
      <c r="A179" s="46"/>
    </row>
    <row r="180" spans="1:1" ht="15" customHeight="1" x14ac:dyDescent="0.25">
      <c r="A180" s="46"/>
    </row>
    <row r="181" spans="1:1" ht="15" customHeight="1" x14ac:dyDescent="0.25">
      <c r="A181" s="46"/>
    </row>
    <row r="182" spans="1:1" ht="15" customHeight="1" x14ac:dyDescent="0.25">
      <c r="A182" s="46"/>
    </row>
    <row r="183" spans="1:1" ht="15" customHeight="1" x14ac:dyDescent="0.25">
      <c r="A183" s="46"/>
    </row>
    <row r="184" spans="1:1" ht="15" customHeight="1" x14ac:dyDescent="0.25">
      <c r="A184" s="46"/>
    </row>
    <row r="185" spans="1:1" ht="15" customHeight="1" x14ac:dyDescent="0.25">
      <c r="A185" s="46"/>
    </row>
    <row r="186" spans="1:1" ht="15" customHeight="1" x14ac:dyDescent="0.25">
      <c r="A186" s="46"/>
    </row>
    <row r="187" spans="1:1" ht="15" customHeight="1" x14ac:dyDescent="0.25">
      <c r="A187" s="46"/>
    </row>
    <row r="188" spans="1:1" ht="15" customHeight="1" x14ac:dyDescent="0.25">
      <c r="A188" s="46"/>
    </row>
    <row r="189" spans="1:1" ht="15" customHeight="1" x14ac:dyDescent="0.25">
      <c r="A189" s="46"/>
    </row>
    <row r="190" spans="1:1" ht="15" customHeight="1" x14ac:dyDescent="0.25">
      <c r="A190" s="46"/>
    </row>
    <row r="191" spans="1:1" ht="15" customHeight="1" x14ac:dyDescent="0.25">
      <c r="A191" s="46"/>
    </row>
    <row r="192" spans="1:1" ht="15" customHeight="1" x14ac:dyDescent="0.25">
      <c r="A192" s="46"/>
    </row>
    <row r="193" spans="1:1" ht="15" customHeight="1" x14ac:dyDescent="0.25">
      <c r="A193" s="46"/>
    </row>
    <row r="194" spans="1:1" ht="15" customHeight="1" x14ac:dyDescent="0.25">
      <c r="A194" s="46"/>
    </row>
    <row r="195" spans="1:1" ht="15" customHeight="1" x14ac:dyDescent="0.25">
      <c r="A195" s="46"/>
    </row>
    <row r="196" spans="1:1" ht="15" customHeight="1" x14ac:dyDescent="0.25">
      <c r="A196" s="46"/>
    </row>
    <row r="197" spans="1:1" ht="15" customHeight="1" x14ac:dyDescent="0.25">
      <c r="A197" s="46"/>
    </row>
    <row r="198" spans="1:1" ht="15" customHeight="1" x14ac:dyDescent="0.25">
      <c r="A198" s="46"/>
    </row>
    <row r="199" spans="1:1" ht="15" customHeight="1" x14ac:dyDescent="0.25">
      <c r="A199" s="46"/>
    </row>
    <row r="200" spans="1:1" ht="15" customHeight="1" x14ac:dyDescent="0.25">
      <c r="A200" s="46"/>
    </row>
    <row r="201" spans="1:1" ht="15" customHeight="1" x14ac:dyDescent="0.25">
      <c r="A201" s="46"/>
    </row>
    <row r="202" spans="1:1" ht="15" customHeight="1" x14ac:dyDescent="0.25">
      <c r="A202" s="46"/>
    </row>
    <row r="203" spans="1:1" ht="15" customHeight="1" x14ac:dyDescent="0.25">
      <c r="A203" s="46"/>
    </row>
    <row r="204" spans="1:1" ht="15" customHeight="1" x14ac:dyDescent="0.25">
      <c r="A204" s="46"/>
    </row>
    <row r="205" spans="1:1" ht="15" customHeight="1" x14ac:dyDescent="0.25">
      <c r="A205" s="46"/>
    </row>
    <row r="206" spans="1:1" ht="15" customHeight="1" x14ac:dyDescent="0.25">
      <c r="A206" s="46"/>
    </row>
    <row r="207" spans="1:1" ht="15" customHeight="1" x14ac:dyDescent="0.25">
      <c r="A207" s="46"/>
    </row>
    <row r="208" spans="1:1" ht="15" customHeight="1" x14ac:dyDescent="0.25">
      <c r="A208" s="46"/>
    </row>
    <row r="209" spans="1:1" ht="15" customHeight="1" x14ac:dyDescent="0.25">
      <c r="A209" s="46"/>
    </row>
    <row r="210" spans="1:1" ht="15" customHeight="1" x14ac:dyDescent="0.25">
      <c r="A210" s="46"/>
    </row>
    <row r="211" spans="1:1" ht="15" customHeight="1" x14ac:dyDescent="0.25">
      <c r="A211" s="46"/>
    </row>
    <row r="212" spans="1:1" ht="15" customHeight="1" x14ac:dyDescent="0.25">
      <c r="A212" s="46"/>
    </row>
    <row r="213" spans="1:1" ht="15" customHeight="1" x14ac:dyDescent="0.25">
      <c r="A213" s="46"/>
    </row>
    <row r="214" spans="1:1" ht="15" customHeight="1" x14ac:dyDescent="0.25">
      <c r="A214" s="46"/>
    </row>
    <row r="215" spans="1:1" ht="15" customHeight="1" x14ac:dyDescent="0.25">
      <c r="A215" s="46"/>
    </row>
    <row r="216" spans="1:1" ht="15" customHeight="1" x14ac:dyDescent="0.25">
      <c r="A216" s="46"/>
    </row>
    <row r="217" spans="1:1" ht="15" customHeight="1" x14ac:dyDescent="0.25">
      <c r="A217" s="46"/>
    </row>
    <row r="218" spans="1:1" ht="15" customHeight="1" x14ac:dyDescent="0.25">
      <c r="A218" s="46"/>
    </row>
    <row r="219" spans="1:1" ht="15" customHeight="1" x14ac:dyDescent="0.25">
      <c r="A219" s="46"/>
    </row>
    <row r="220" spans="1:1" ht="15" customHeight="1" x14ac:dyDescent="0.25">
      <c r="A220" s="46"/>
    </row>
    <row r="221" spans="1:1" ht="15" customHeight="1" x14ac:dyDescent="0.25">
      <c r="A221" s="46"/>
    </row>
    <row r="222" spans="1:1" ht="15" customHeight="1" x14ac:dyDescent="0.25">
      <c r="A222" s="46"/>
    </row>
    <row r="223" spans="1:1" ht="15" customHeight="1" x14ac:dyDescent="0.25">
      <c r="A223" s="46"/>
    </row>
    <row r="224" spans="1:1" ht="15" customHeight="1" x14ac:dyDescent="0.25">
      <c r="A224" s="46"/>
    </row>
    <row r="225" spans="1:1" ht="15" customHeight="1" x14ac:dyDescent="0.25">
      <c r="A225" s="46"/>
    </row>
    <row r="226" spans="1:1" ht="15" customHeight="1" x14ac:dyDescent="0.25">
      <c r="A226" s="46"/>
    </row>
    <row r="227" spans="1:1" ht="15" customHeight="1" x14ac:dyDescent="0.25">
      <c r="A227" s="46"/>
    </row>
    <row r="228" spans="1:1" ht="15" customHeight="1" x14ac:dyDescent="0.25">
      <c r="A228" s="46"/>
    </row>
    <row r="229" spans="1:1" ht="15" customHeight="1" x14ac:dyDescent="0.25">
      <c r="A229" s="46"/>
    </row>
    <row r="230" spans="1:1" ht="15" customHeight="1" x14ac:dyDescent="0.25">
      <c r="A230" s="46"/>
    </row>
    <row r="231" spans="1:1" ht="15" customHeight="1" x14ac:dyDescent="0.25">
      <c r="A231" s="46"/>
    </row>
    <row r="232" spans="1:1" ht="15" customHeight="1" x14ac:dyDescent="0.25">
      <c r="A232" s="46"/>
    </row>
    <row r="233" spans="1:1" ht="15" customHeight="1" x14ac:dyDescent="0.25">
      <c r="A233" s="46"/>
    </row>
    <row r="234" spans="1:1" ht="15" customHeight="1" x14ac:dyDescent="0.25">
      <c r="A234" s="46"/>
    </row>
    <row r="235" spans="1:1" ht="15" customHeight="1" x14ac:dyDescent="0.25">
      <c r="A235" s="46"/>
    </row>
    <row r="236" spans="1:1" ht="15" customHeight="1" x14ac:dyDescent="0.25">
      <c r="A236" s="46"/>
    </row>
    <row r="237" spans="1:1" ht="15" customHeight="1" x14ac:dyDescent="0.25">
      <c r="A237" s="46"/>
    </row>
    <row r="238" spans="1:1" ht="15" customHeight="1" x14ac:dyDescent="0.25">
      <c r="A238" s="46"/>
    </row>
    <row r="239" spans="1:1" ht="15" customHeight="1" x14ac:dyDescent="0.25">
      <c r="A239" s="46"/>
    </row>
    <row r="240" spans="1:1" ht="15" customHeight="1" x14ac:dyDescent="0.25">
      <c r="A240" s="46"/>
    </row>
    <row r="241" spans="1:1" ht="15" customHeight="1" x14ac:dyDescent="0.25">
      <c r="A241" s="46"/>
    </row>
    <row r="242" spans="1:1" ht="15" customHeight="1" x14ac:dyDescent="0.25">
      <c r="A242" s="46"/>
    </row>
    <row r="243" spans="1:1" ht="15" customHeight="1" x14ac:dyDescent="0.25">
      <c r="A243" s="46"/>
    </row>
    <row r="244" spans="1:1" ht="15" customHeight="1" x14ac:dyDescent="0.25">
      <c r="A244" s="46"/>
    </row>
    <row r="245" spans="1:1" ht="15" customHeight="1" x14ac:dyDescent="0.25">
      <c r="A245" s="46"/>
    </row>
    <row r="246" spans="1:1" ht="15" customHeight="1" x14ac:dyDescent="0.25">
      <c r="A246" s="46"/>
    </row>
    <row r="247" spans="1:1" ht="15" customHeight="1" x14ac:dyDescent="0.25">
      <c r="A247" s="46"/>
    </row>
    <row r="248" spans="1:1" ht="15" customHeight="1" x14ac:dyDescent="0.25">
      <c r="A248" s="46"/>
    </row>
    <row r="249" spans="1:1" ht="15" customHeight="1" x14ac:dyDescent="0.25">
      <c r="A249" s="46"/>
    </row>
    <row r="250" spans="1:1" ht="15" customHeight="1" x14ac:dyDescent="0.25">
      <c r="A250" s="46"/>
    </row>
    <row r="251" spans="1:1" ht="15" customHeight="1" x14ac:dyDescent="0.25">
      <c r="A251" s="46"/>
    </row>
    <row r="252" spans="1:1" ht="15" customHeight="1" x14ac:dyDescent="0.25">
      <c r="A252" s="46"/>
    </row>
    <row r="253" spans="1:1" ht="15" customHeight="1" x14ac:dyDescent="0.25">
      <c r="A253" s="46"/>
    </row>
    <row r="254" spans="1:1" ht="15" customHeight="1" x14ac:dyDescent="0.25">
      <c r="A254" s="46"/>
    </row>
    <row r="255" spans="1:1" ht="15" customHeight="1" x14ac:dyDescent="0.25">
      <c r="A255" s="46"/>
    </row>
    <row r="256" spans="1:1" ht="15" customHeight="1" x14ac:dyDescent="0.25">
      <c r="A256" s="46"/>
    </row>
    <row r="257" spans="1:1" ht="15" customHeight="1" x14ac:dyDescent="0.25">
      <c r="A257" s="46"/>
    </row>
    <row r="258" spans="1:1" ht="15" customHeight="1" x14ac:dyDescent="0.25">
      <c r="A258" s="46"/>
    </row>
    <row r="259" spans="1:1" ht="15" customHeight="1" x14ac:dyDescent="0.25">
      <c r="A259" s="46"/>
    </row>
    <row r="260" spans="1:1" ht="15" customHeight="1" x14ac:dyDescent="0.25">
      <c r="A260" s="46"/>
    </row>
    <row r="261" spans="1:1" ht="15" customHeight="1" x14ac:dyDescent="0.25">
      <c r="A261" s="46"/>
    </row>
    <row r="262" spans="1:1" ht="15" customHeight="1" x14ac:dyDescent="0.25">
      <c r="A262" s="46"/>
    </row>
    <row r="263" spans="1:1" ht="15" customHeight="1" x14ac:dyDescent="0.25">
      <c r="A263" s="46"/>
    </row>
    <row r="264" spans="1:1" ht="15" customHeight="1" x14ac:dyDescent="0.25">
      <c r="A264" s="46"/>
    </row>
    <row r="265" spans="1:1" ht="15" customHeight="1" x14ac:dyDescent="0.25">
      <c r="A265" s="46"/>
    </row>
    <row r="266" spans="1:1" ht="15" customHeight="1" x14ac:dyDescent="0.25">
      <c r="A266" s="46"/>
    </row>
    <row r="267" spans="1:1" ht="15" customHeight="1" x14ac:dyDescent="0.25">
      <c r="A267" s="46"/>
    </row>
    <row r="268" spans="1:1" ht="15" customHeight="1" x14ac:dyDescent="0.25">
      <c r="A268" s="46"/>
    </row>
    <row r="269" spans="1:1" ht="15" customHeight="1" x14ac:dyDescent="0.25">
      <c r="A269" s="46"/>
    </row>
    <row r="270" spans="1:1" ht="15" customHeight="1" x14ac:dyDescent="0.25">
      <c r="A270" s="46"/>
    </row>
    <row r="271" spans="1:1" ht="15" customHeight="1" x14ac:dyDescent="0.25">
      <c r="A271" s="46"/>
    </row>
    <row r="272" spans="1:1" ht="15" customHeight="1" x14ac:dyDescent="0.25">
      <c r="A272" s="46"/>
    </row>
    <row r="273" spans="1:1" ht="15" customHeight="1" x14ac:dyDescent="0.25">
      <c r="A273" s="46"/>
    </row>
    <row r="274" spans="1:1" ht="15" customHeight="1" x14ac:dyDescent="0.25">
      <c r="A274" s="46"/>
    </row>
    <row r="275" spans="1:1" ht="15" customHeight="1" x14ac:dyDescent="0.25">
      <c r="A275" s="46"/>
    </row>
    <row r="276" spans="1:1" ht="15" customHeight="1" x14ac:dyDescent="0.25">
      <c r="A276" s="46"/>
    </row>
    <row r="277" spans="1:1" ht="15" customHeight="1" x14ac:dyDescent="0.25">
      <c r="A277" s="46"/>
    </row>
    <row r="278" spans="1:1" ht="15" customHeight="1" x14ac:dyDescent="0.25">
      <c r="A278" s="46"/>
    </row>
    <row r="279" spans="1:1" ht="15" customHeight="1" x14ac:dyDescent="0.25">
      <c r="A279" s="46"/>
    </row>
    <row r="280" spans="1:1" ht="15" customHeight="1" x14ac:dyDescent="0.25">
      <c r="A280" s="46"/>
    </row>
    <row r="281" spans="1:1" ht="15" customHeight="1" x14ac:dyDescent="0.25">
      <c r="A281" s="46"/>
    </row>
    <row r="282" spans="1:1" ht="15" customHeight="1" x14ac:dyDescent="0.25">
      <c r="A282" s="46"/>
    </row>
    <row r="283" spans="1:1" ht="15" customHeight="1" x14ac:dyDescent="0.25">
      <c r="A283" s="46"/>
    </row>
    <row r="284" spans="1:1" ht="15" customHeight="1" x14ac:dyDescent="0.25">
      <c r="A284" s="46"/>
    </row>
    <row r="285" spans="1:1" ht="15" customHeight="1" x14ac:dyDescent="0.25">
      <c r="A285" s="46"/>
    </row>
    <row r="286" spans="1:1" ht="15" customHeight="1" x14ac:dyDescent="0.25">
      <c r="A286" s="46"/>
    </row>
    <row r="287" spans="1:1" ht="15" customHeight="1" x14ac:dyDescent="0.25">
      <c r="A287" s="46"/>
    </row>
    <row r="288" spans="1:1" ht="15" customHeight="1" x14ac:dyDescent="0.25">
      <c r="A288" s="46"/>
    </row>
    <row r="289" spans="1:1" ht="15" customHeight="1" x14ac:dyDescent="0.25">
      <c r="A289" s="46"/>
    </row>
    <row r="290" spans="1:1" ht="15" customHeight="1" x14ac:dyDescent="0.25">
      <c r="A290" s="46"/>
    </row>
    <row r="291" spans="1:1" ht="15" customHeight="1" x14ac:dyDescent="0.25">
      <c r="A291" s="46"/>
    </row>
    <row r="292" spans="1:1" ht="15" customHeight="1" x14ac:dyDescent="0.25">
      <c r="A292" s="46"/>
    </row>
    <row r="293" spans="1:1" ht="15" customHeight="1" x14ac:dyDescent="0.25">
      <c r="A293" s="46"/>
    </row>
    <row r="294" spans="1:1" ht="15" customHeight="1" x14ac:dyDescent="0.25">
      <c r="A294" s="46"/>
    </row>
    <row r="295" spans="1:1" ht="15" customHeight="1" x14ac:dyDescent="0.25">
      <c r="A295" s="46"/>
    </row>
    <row r="296" spans="1:1" ht="15" customHeight="1" x14ac:dyDescent="0.25">
      <c r="A296" s="46"/>
    </row>
  </sheetData>
  <mergeCells count="9">
    <mergeCell ref="U2:V3"/>
    <mergeCell ref="U47:V48"/>
    <mergeCell ref="U91:V92"/>
    <mergeCell ref="A7:R7"/>
    <mergeCell ref="A131:R131"/>
    <mergeCell ref="A96:R96"/>
    <mergeCell ref="A87:R87"/>
    <mergeCell ref="A42:R42"/>
    <mergeCell ref="A52:R52"/>
  </mergeCells>
  <hyperlinks>
    <hyperlink ref="U2" r:id="rId1" location="INDICE!A1"/>
    <hyperlink ref="U2:V3" location="INDICE!A1" display="INDICE"/>
    <hyperlink ref="U47" r:id="rId2" location="INDICE!A1"/>
    <hyperlink ref="U47:V48" location="INDICE!A1" display="INDICE"/>
    <hyperlink ref="U91" r:id="rId3" location="INDICE!A1"/>
    <hyperlink ref="U91:V92" location="INDICE!A1" display="INDICE"/>
  </hyperlinks>
  <printOptions horizontalCentered="1"/>
  <pageMargins left="0.78740157480314965" right="0.78740157480314965" top="0.39370078740157483" bottom="0.98425196850393704" header="0" footer="0"/>
  <pageSetup scale="66" fitToHeight="3" orientation="landscape" r:id="rId4"/>
  <headerFooter alignWithMargins="0"/>
  <rowBreaks count="2" manualBreakCount="2">
    <brk id="45" max="16383" man="1"/>
    <brk id="8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65</vt:i4>
      </vt:variant>
    </vt:vector>
  </HeadingPairs>
  <TitlesOfParts>
    <vt:vector size="107" baseType="lpstr">
      <vt:lpstr>INDICE</vt:lpstr>
      <vt:lpstr>PORTADA</vt:lpstr>
      <vt:lpstr>FUNCIONARIOS</vt:lpstr>
      <vt:lpstr>C1</vt:lpstr>
      <vt:lpstr>C2</vt:lpstr>
      <vt:lpstr>C3-C4</vt:lpstr>
      <vt:lpstr>C5-C6</vt:lpstr>
      <vt:lpstr>C7</vt:lpstr>
      <vt:lpstr>C8,C10,C12</vt:lpstr>
      <vt:lpstr>C9,C11,C13</vt:lpstr>
      <vt:lpstr>C14-C17</vt:lpstr>
      <vt:lpstr>C18</vt:lpstr>
      <vt:lpstr>C19-24</vt:lpstr>
      <vt:lpstr>C25</vt:lpstr>
      <vt:lpstr>C26-C28</vt:lpstr>
      <vt:lpstr>C29</vt:lpstr>
      <vt:lpstr>C30-C32</vt:lpstr>
      <vt:lpstr>C33</vt:lpstr>
      <vt:lpstr>C34-C39</vt:lpstr>
      <vt:lpstr>C40</vt:lpstr>
      <vt:lpstr>C41-C43</vt:lpstr>
      <vt:lpstr>C44</vt:lpstr>
      <vt:lpstr>C45-C50</vt:lpstr>
      <vt:lpstr>C51</vt:lpstr>
      <vt:lpstr>C52-C54</vt:lpstr>
      <vt:lpstr>C55</vt:lpstr>
      <vt:lpstr>C56-C61</vt:lpstr>
      <vt:lpstr>C62</vt:lpstr>
      <vt:lpstr>C63-C65</vt:lpstr>
      <vt:lpstr>C66</vt:lpstr>
      <vt:lpstr>C67-C72</vt:lpstr>
      <vt:lpstr>C73</vt:lpstr>
      <vt:lpstr>C74-C75</vt:lpstr>
      <vt:lpstr>C76</vt:lpstr>
      <vt:lpstr>C77-C80</vt:lpstr>
      <vt:lpstr>C81</vt:lpstr>
      <vt:lpstr>C82-C83</vt:lpstr>
      <vt:lpstr>C84</vt:lpstr>
      <vt:lpstr>C85-C88</vt:lpstr>
      <vt:lpstr>C89</vt:lpstr>
      <vt:lpstr>C90</vt:lpstr>
      <vt:lpstr>C91</vt:lpstr>
      <vt:lpstr>'C7'!\c</vt:lpstr>
      <vt:lpstr>\c</vt:lpstr>
      <vt:lpstr>'C7'!\d</vt:lpstr>
      <vt:lpstr>\d</vt:lpstr>
      <vt:lpstr>'C7'!\i</vt:lpstr>
      <vt:lpstr>\i</vt:lpstr>
      <vt:lpstr>'C7'!\m</vt:lpstr>
      <vt:lpstr>\m</vt:lpstr>
      <vt:lpstr>'C7'!\n</vt:lpstr>
      <vt:lpstr>\n</vt:lpstr>
      <vt:lpstr>'C7'!\s</vt:lpstr>
      <vt:lpstr>\s</vt:lpstr>
      <vt:lpstr>'C7'!\t</vt:lpstr>
      <vt:lpstr>\t</vt:lpstr>
      <vt:lpstr>'C1'!A_impresión_IM</vt:lpstr>
      <vt:lpstr>'C2'!A_impresión_IM</vt:lpstr>
      <vt:lpstr>'C3-C4'!A_impresión_IM</vt:lpstr>
      <vt:lpstr>'C7'!A_impresión_IM</vt:lpstr>
      <vt:lpstr>'C1'!Área_de_impresión</vt:lpstr>
      <vt:lpstr>'C14-C17'!Área_de_impresión</vt:lpstr>
      <vt:lpstr>'C18'!Área_de_impresión</vt:lpstr>
      <vt:lpstr>'C19-24'!Área_de_impresión</vt:lpstr>
      <vt:lpstr>'C2'!Área_de_impresión</vt:lpstr>
      <vt:lpstr>'C25'!Área_de_impresión</vt:lpstr>
      <vt:lpstr>'C26-C28'!Área_de_impresión</vt:lpstr>
      <vt:lpstr>'C29'!Área_de_impresión</vt:lpstr>
      <vt:lpstr>'C30-C32'!Área_de_impresión</vt:lpstr>
      <vt:lpstr>'C33'!Área_de_impresión</vt:lpstr>
      <vt:lpstr>'C34-C39'!Área_de_impresión</vt:lpstr>
      <vt:lpstr>'C3-C4'!Área_de_impresión</vt:lpstr>
      <vt:lpstr>'C40'!Área_de_impresión</vt:lpstr>
      <vt:lpstr>'C41-C43'!Área_de_impresión</vt:lpstr>
      <vt:lpstr>'C44'!Área_de_impresión</vt:lpstr>
      <vt:lpstr>'C45-C50'!Área_de_impresión</vt:lpstr>
      <vt:lpstr>'C51'!Área_de_impresión</vt:lpstr>
      <vt:lpstr>'C52-C54'!Área_de_impresión</vt:lpstr>
      <vt:lpstr>'C55'!Área_de_impresión</vt:lpstr>
      <vt:lpstr>'C56-C61'!Área_de_impresión</vt:lpstr>
      <vt:lpstr>'C5-C6'!Área_de_impresión</vt:lpstr>
      <vt:lpstr>'C62'!Área_de_impresión</vt:lpstr>
      <vt:lpstr>'C63-C65'!Área_de_impresión</vt:lpstr>
      <vt:lpstr>'C66'!Área_de_impresión</vt:lpstr>
      <vt:lpstr>'C67-C72'!Área_de_impresión</vt:lpstr>
      <vt:lpstr>'C7'!Área_de_impresión</vt:lpstr>
      <vt:lpstr>'C73'!Área_de_impresión</vt:lpstr>
      <vt:lpstr>'C74-C75'!Área_de_impresión</vt:lpstr>
      <vt:lpstr>'C76'!Área_de_impresión</vt:lpstr>
      <vt:lpstr>'C77-C80'!Área_de_impresión</vt:lpstr>
      <vt:lpstr>'C8,C10,C12'!Área_de_impresión</vt:lpstr>
      <vt:lpstr>'C81'!Área_de_impresión</vt:lpstr>
      <vt:lpstr>'C82-C83'!Área_de_impresión</vt:lpstr>
      <vt:lpstr>'C84'!Área_de_impresión</vt:lpstr>
      <vt:lpstr>'C85-C88'!Área_de_impresión</vt:lpstr>
      <vt:lpstr>'C89'!Área_de_impresión</vt:lpstr>
      <vt:lpstr>'C9,C11,C13'!Área_de_impresión</vt:lpstr>
      <vt:lpstr>'C90'!Área_de_impresión</vt:lpstr>
      <vt:lpstr>'C91'!Área_de_impresión</vt:lpstr>
      <vt:lpstr>INDICE!Área_de_impresión</vt:lpstr>
      <vt:lpstr>FUNCIONARIOS!OLE_LINK1</vt:lpstr>
      <vt:lpstr>'C7'!PRIMAOFI</vt:lpstr>
      <vt:lpstr>PRIMAOFI</vt:lpstr>
      <vt:lpstr>'C7'!PRIMAPRI</vt:lpstr>
      <vt:lpstr>PRIMAPRI</vt:lpstr>
      <vt:lpstr>'C7'!PRIMATOT</vt:lpstr>
      <vt:lpstr>PRIMATOT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Delfina Cartín Sánchez</dc:creator>
  <cp:lastModifiedBy>Mayra Quiros Jimenez</cp:lastModifiedBy>
  <cp:lastPrinted>2018-04-03T15:53:49Z</cp:lastPrinted>
  <dcterms:created xsi:type="dcterms:W3CDTF">2016-05-02T18:51:58Z</dcterms:created>
  <dcterms:modified xsi:type="dcterms:W3CDTF">2018-04-03T15:53:56Z</dcterms:modified>
</cp:coreProperties>
</file>